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Abacavir Sulfate &amp; Lamivudine\"/>
    </mc:Choice>
  </mc:AlternateContent>
  <bookViews>
    <workbookView xWindow="0" yWindow="0" windowWidth="20460" windowHeight="7575" activeTab="2"/>
  </bookViews>
  <sheets>
    <sheet name="SST LAMIVUDINE" sheetId="6" r:id="rId1"/>
    <sheet name="SST ABACAVIR" sheetId="7" r:id="rId2"/>
    <sheet name="ABACAVIR" sheetId="8" r:id="rId3"/>
    <sheet name="Lamivudine" sheetId="9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C124" i="9" l="1"/>
  <c r="B116" i="9"/>
  <c r="F113" i="9"/>
  <c r="E113" i="9"/>
  <c r="F112" i="9"/>
  <c r="E112" i="9"/>
  <c r="F111" i="9"/>
  <c r="E111" i="9"/>
  <c r="F110" i="9"/>
  <c r="E110" i="9"/>
  <c r="F109" i="9"/>
  <c r="E109" i="9"/>
  <c r="F108" i="9"/>
  <c r="F125" i="9" s="1"/>
  <c r="E108" i="9"/>
  <c r="E120" i="9" s="1"/>
  <c r="D100" i="9"/>
  <c r="B98" i="9"/>
  <c r="F95" i="9"/>
  <c r="D95" i="9"/>
  <c r="I92" i="9" s="1"/>
  <c r="G94" i="9"/>
  <c r="E94" i="9"/>
  <c r="G93" i="9"/>
  <c r="E93" i="9"/>
  <c r="G92" i="9"/>
  <c r="E92" i="9"/>
  <c r="G91" i="9"/>
  <c r="G95" i="9" s="1"/>
  <c r="E91" i="9"/>
  <c r="B87" i="9"/>
  <c r="F97" i="9" s="1"/>
  <c r="B83" i="9"/>
  <c r="C76" i="9"/>
  <c r="H71" i="9"/>
  <c r="G71" i="9"/>
  <c r="B68" i="9"/>
  <c r="H67" i="9"/>
  <c r="G67" i="9"/>
  <c r="H63" i="9"/>
  <c r="G63" i="9"/>
  <c r="C56" i="9"/>
  <c r="B55" i="9"/>
  <c r="B45" i="9"/>
  <c r="D48" i="9" s="1"/>
  <c r="F42" i="9"/>
  <c r="D42" i="9"/>
  <c r="I39" i="9" s="1"/>
  <c r="G41" i="9"/>
  <c r="E41" i="9"/>
  <c r="B34" i="9"/>
  <c r="F44" i="9" s="1"/>
  <c r="B30" i="9"/>
  <c r="C124" i="8"/>
  <c r="B116" i="8"/>
  <c r="D100" i="8" s="1"/>
  <c r="D101" i="8" s="1"/>
  <c r="D102" i="8" s="1"/>
  <c r="F113" i="8"/>
  <c r="E113" i="8"/>
  <c r="F112" i="8"/>
  <c r="E112" i="8"/>
  <c r="F111" i="8"/>
  <c r="E111" i="8"/>
  <c r="F110" i="8"/>
  <c r="E110" i="8"/>
  <c r="F109" i="8"/>
  <c r="E109" i="8"/>
  <c r="F108" i="8"/>
  <c r="E108" i="8"/>
  <c r="E120" i="8" s="1"/>
  <c r="B98" i="8"/>
  <c r="F95" i="8"/>
  <c r="D95" i="8"/>
  <c r="G94" i="8"/>
  <c r="E94" i="8"/>
  <c r="G93" i="8"/>
  <c r="E93" i="8"/>
  <c r="I92" i="8"/>
  <c r="G92" i="8"/>
  <c r="E92" i="8"/>
  <c r="G91" i="8"/>
  <c r="E91" i="8"/>
  <c r="B87" i="8"/>
  <c r="F97" i="8" s="1"/>
  <c r="F98" i="8" s="1"/>
  <c r="F99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I39" i="8" s="1"/>
  <c r="G41" i="8"/>
  <c r="E41" i="8"/>
  <c r="B34" i="8"/>
  <c r="F44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D97" i="8" l="1"/>
  <c r="F45" i="8"/>
  <c r="F46" i="8" s="1"/>
  <c r="E95" i="9"/>
  <c r="D101" i="9"/>
  <c r="D102" i="9" s="1"/>
  <c r="D44" i="8"/>
  <c r="D45" i="8" s="1"/>
  <c r="D46" i="8" s="1"/>
  <c r="D98" i="8"/>
  <c r="D99" i="8" s="1"/>
  <c r="E95" i="8"/>
  <c r="G95" i="8"/>
  <c r="F120" i="8"/>
  <c r="F45" i="9"/>
  <c r="F46" i="9" s="1"/>
  <c r="F98" i="9"/>
  <c r="F99" i="9" s="1"/>
  <c r="E119" i="9"/>
  <c r="D103" i="9"/>
  <c r="D104" i="9" s="1"/>
  <c r="D105" i="9"/>
  <c r="E115" i="9"/>
  <c r="E116" i="9" s="1"/>
  <c r="E117" i="9"/>
  <c r="D103" i="8"/>
  <c r="D104" i="8" s="1"/>
  <c r="D125" i="8"/>
  <c r="F117" i="8"/>
  <c r="F125" i="8"/>
  <c r="F119" i="8"/>
  <c r="G40" i="8"/>
  <c r="E39" i="8"/>
  <c r="E38" i="8"/>
  <c r="E40" i="8"/>
  <c r="G39" i="8"/>
  <c r="D49" i="8"/>
  <c r="G38" i="8"/>
  <c r="E38" i="9"/>
  <c r="G39" i="9"/>
  <c r="G40" i="9"/>
  <c r="D49" i="9"/>
  <c r="E40" i="9"/>
  <c r="G38" i="9"/>
  <c r="G42" i="9" s="1"/>
  <c r="D44" i="9"/>
  <c r="D45" i="9" s="1"/>
  <c r="D46" i="9" s="1"/>
  <c r="D97" i="9"/>
  <c r="D98" i="9" s="1"/>
  <c r="D99" i="9" s="1"/>
  <c r="E115" i="8"/>
  <c r="E116" i="8" s="1"/>
  <c r="D105" i="8"/>
  <c r="E119" i="8"/>
  <c r="F119" i="9"/>
  <c r="F115" i="9"/>
  <c r="D125" i="9"/>
  <c r="F115" i="8"/>
  <c r="E117" i="8"/>
  <c r="F117" i="9"/>
  <c r="F120" i="9"/>
  <c r="G124" i="9" l="1"/>
  <c r="F116" i="9"/>
  <c r="G124" i="8"/>
  <c r="F116" i="8"/>
  <c r="E39" i="9"/>
  <c r="E42" i="9" s="1"/>
  <c r="G42" i="8"/>
  <c r="D50" i="8"/>
  <c r="E42" i="8"/>
  <c r="D52" i="8"/>
  <c r="D52" i="9" l="1"/>
  <c r="D50" i="9"/>
  <c r="D51" i="8"/>
  <c r="D51" i="9" l="1"/>
  <c r="C46" i="2" l="1"/>
  <c r="D29" i="2" s="1"/>
  <c r="C45" i="2"/>
  <c r="D28" i="2"/>
  <c r="D25" i="2"/>
  <c r="D24" i="2"/>
  <c r="C19" i="2"/>
  <c r="D38" i="2" l="1"/>
  <c r="B57" i="9"/>
  <c r="B57" i="8"/>
  <c r="D37" i="2"/>
  <c r="D41" i="2"/>
  <c r="D26" i="2"/>
  <c r="D30" i="2"/>
  <c r="D34" i="2"/>
  <c r="D42" i="2"/>
  <c r="B49" i="2"/>
  <c r="D50" i="2"/>
  <c r="D27" i="2"/>
  <c r="D31" i="2"/>
  <c r="D35" i="2"/>
  <c r="D39" i="2"/>
  <c r="D43" i="2"/>
  <c r="C49" i="2"/>
  <c r="D32" i="2"/>
  <c r="D36" i="2"/>
  <c r="D40" i="2"/>
  <c r="D49" i="2"/>
  <c r="C50" i="2"/>
  <c r="D33" i="2"/>
  <c r="B69" i="8" l="1"/>
  <c r="G60" i="8"/>
  <c r="G69" i="8"/>
  <c r="H69" i="8" s="1"/>
  <c r="G70" i="8"/>
  <c r="H70" i="8" s="1"/>
  <c r="G68" i="8"/>
  <c r="H68" i="8" s="1"/>
  <c r="G61" i="8"/>
  <c r="H61" i="8" s="1"/>
  <c r="G64" i="8"/>
  <c r="H64" i="8" s="1"/>
  <c r="G62" i="8"/>
  <c r="H62" i="8" s="1"/>
  <c r="G66" i="8"/>
  <c r="H66" i="8" s="1"/>
  <c r="G65" i="8"/>
  <c r="H65" i="8" s="1"/>
  <c r="B69" i="9"/>
  <c r="G66" i="9"/>
  <c r="H66" i="9" s="1"/>
  <c r="G62" i="9"/>
  <c r="H62" i="9" s="1"/>
  <c r="G61" i="9"/>
  <c r="H61" i="9" s="1"/>
  <c r="G69" i="9"/>
  <c r="H69" i="9" s="1"/>
  <c r="G65" i="9"/>
  <c r="H65" i="9" s="1"/>
  <c r="G60" i="9"/>
  <c r="G68" i="9"/>
  <c r="H68" i="9" s="1"/>
  <c r="G70" i="9"/>
  <c r="H70" i="9" s="1"/>
  <c r="G64" i="9"/>
  <c r="H64" i="9" s="1"/>
  <c r="G74" i="8" l="1"/>
  <c r="G72" i="8"/>
  <c r="G73" i="8" s="1"/>
  <c r="H60" i="8"/>
  <c r="H60" i="9"/>
  <c r="G74" i="9"/>
  <c r="G72" i="9"/>
  <c r="G73" i="9" s="1"/>
  <c r="H74" i="9" l="1"/>
  <c r="H72" i="9"/>
  <c r="H74" i="8"/>
  <c r="H72" i="8"/>
  <c r="G76" i="8" l="1"/>
  <c r="H73" i="8"/>
  <c r="G76" i="9"/>
  <c r="H73" i="9"/>
</calcChain>
</file>

<file path=xl/sharedStrings.xml><?xml version="1.0" encoding="utf-8"?>
<sst xmlns="http://schemas.openxmlformats.org/spreadsheetml/2006/main" count="452" uniqueCount="140">
  <si>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</si>
  <si>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</si>
  <si>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</si>
  <si>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</si>
  <si>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</si>
  <si>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</si>
  <si>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</si>
  <si>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NDQB201707042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</si>
  <si>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</si>
  <si>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</si>
  <si>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</si>
  <si>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</si>
  <si>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2017-07-19 14:17:27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</si>
  <si>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</si>
  <si>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</si>
  <si>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</si>
  <si>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</si>
  <si>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</si>
  <si>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</si>
  <si>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</si>
  <si>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</si>
  <si>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</si>
  <si>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</si>
  <si>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</si>
  <si>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</si>
  <si>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</si>
  <si>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</si>
  <si>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</si>
  <si>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</si>
  <si>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</si>
  <si>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</si>
  <si>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</si>
  <si>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</si>
  <si>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</si>
  <si>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</si>
  <si>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</si>
  <si>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</si>
  <si>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</si>
  <si>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</si>
  <si>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</si>
  <si>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</si>
  <si>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</si>
  <si>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</si>
  <si>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</si>
  <si>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</si>
  <si>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</si>
  <si>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</si>
  <si>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</si>
  <si>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</si>
  <si>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</si>
  <si>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</si>
  <si>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</si>
  <si>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</si>
  <si>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</si>
  <si>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</si>
  <si>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</si>
  <si>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</si>
  <si>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</si>
  <si>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</si>
  <si>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</si>
  <si>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</si>
  <si>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</si>
  <si>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</si>
  <si>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</si>
  <si>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</si>
  <si>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</si>
  <si>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</si>
  <si>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</si>
  <si>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</si>
  <si>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</si>
  <si>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</si>
  <si>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</si>
  <si>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</si>
  <si>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</si>
  <si>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</si>
  <si>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</si>
  <si>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</si>
  <si>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</si>
  <si>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</si>
  <si>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</si>
  <si>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</si>
  <si>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</si>
  <si>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</si>
  <si>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</si>
  <si>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</si>
  <si>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</si>
  <si>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</si>
  <si>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</si>
  <si>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</si>
  <si>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</si>
  <si>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</si>
  <si>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</si>
  <si>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</si>
  <si>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</si>
  <si>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</si>
  <si>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</si>
  <si>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</si>
  <si>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</si>
  <si>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</si>
  <si>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</si>
  <si>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</si>
  <si>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</si>
  <si>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</si>
  <si>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</si>
  <si>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</si>
  <si>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</si>
  <si>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</si>
  <si>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</si>
  <si>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</si>
  <si>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</si>
  <si>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</si>
  <si>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</si>
  <si>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 xml:space="preserve">ABACAVIR </t>
  </si>
  <si>
    <t>L3-10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</si>
  <si>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</si>
  <si>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</si>
  <si>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</si>
  <si>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ABACAVIR SULFATE 300MG TABLETS</t>
  </si>
  <si>
    <t xml:space="preserve">Abacavir Sulfate </t>
  </si>
  <si>
    <t>Abacavir Sulfate 300mg</t>
  </si>
  <si>
    <t>2017-07-19 14:28:13</t>
  </si>
  <si>
    <t>ABACAVIR</t>
  </si>
  <si>
    <t>A12-4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</si>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</sst>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1" fillId="2" borderId="0"/>
    <xf numFmtId="0" fontId="9" fillId="2" borderId="0"/>
    <xf numFmtId="0" fontId="9" fillId="2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0" fontId="14" fillId="2" borderId="0" xfId="1" applyFont="1" applyFill="1" applyAlignment="1">
      <alignment horizontal="right"/>
    </xf>
    <xf numFmtId="0" fontId="11" fillId="2" borderId="0" xfId="1" applyFill="1"/>
    <xf numFmtId="0" fontId="16" fillId="2" borderId="0" xfId="1" applyFont="1" applyFill="1"/>
    <xf numFmtId="0" fontId="16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7" fillId="2" borderId="0" xfId="1" applyFont="1" applyFill="1" applyAlignment="1">
      <alignment horizontal="center"/>
    </xf>
    <xf numFmtId="0" fontId="18" fillId="2" borderId="0" xfId="1" applyFont="1" applyFill="1"/>
    <xf numFmtId="0" fontId="17" fillId="2" borderId="0" xfId="1" applyFont="1" applyFill="1"/>
    <xf numFmtId="2" fontId="17" fillId="2" borderId="0" xfId="1" applyNumberFormat="1" applyFont="1" applyFill="1" applyAlignment="1">
      <alignment horizontal="center"/>
    </xf>
    <xf numFmtId="164" fontId="17" fillId="2" borderId="0" xfId="1" applyNumberFormat="1" applyFont="1" applyFill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8" fillId="2" borderId="3" xfId="1" applyFont="1" applyFill="1" applyBorder="1" applyAlignment="1">
      <alignment horizontal="center"/>
    </xf>
    <xf numFmtId="0" fontId="19" fillId="3" borderId="3" xfId="1" applyFont="1" applyFill="1" applyBorder="1" applyAlignment="1" applyProtection="1">
      <alignment horizontal="center"/>
      <protection locked="0"/>
    </xf>
    <xf numFmtId="2" fontId="19" fillId="3" borderId="3" xfId="1" applyNumberFormat="1" applyFont="1" applyFill="1" applyBorder="1" applyAlignment="1" applyProtection="1">
      <alignment horizontal="center"/>
      <protection locked="0"/>
    </xf>
    <xf numFmtId="2" fontId="19" fillId="3" borderId="4" xfId="1" applyNumberFormat="1" applyFont="1" applyFill="1" applyBorder="1" applyAlignment="1" applyProtection="1">
      <alignment horizontal="center"/>
      <protection locked="0"/>
    </xf>
    <xf numFmtId="0" fontId="19" fillId="3" borderId="5" xfId="1" applyFont="1" applyFill="1" applyBorder="1" applyAlignment="1" applyProtection="1">
      <alignment horizontal="center"/>
      <protection locked="0"/>
    </xf>
    <xf numFmtId="2" fontId="19" fillId="3" borderId="5" xfId="1" applyNumberFormat="1" applyFont="1" applyFill="1" applyBorder="1" applyAlignment="1" applyProtection="1">
      <alignment horizontal="center"/>
      <protection locked="0"/>
    </xf>
    <xf numFmtId="0" fontId="18" fillId="2" borderId="4" xfId="1" applyFont="1" applyFill="1" applyBorder="1"/>
    <xf numFmtId="1" fontId="17" fillId="4" borderId="2" xfId="1" applyNumberFormat="1" applyFont="1" applyFill="1" applyBorder="1" applyAlignment="1">
      <alignment horizontal="center"/>
    </xf>
    <xf numFmtId="1" fontId="17" fillId="4" borderId="1" xfId="1" applyNumberFormat="1" applyFont="1" applyFill="1" applyBorder="1" applyAlignment="1">
      <alignment horizontal="center"/>
    </xf>
    <xf numFmtId="2" fontId="17" fillId="4" borderId="1" xfId="1" applyNumberFormat="1" applyFont="1" applyFill="1" applyBorder="1" applyAlignment="1">
      <alignment horizontal="center"/>
    </xf>
    <xf numFmtId="0" fontId="18" fillId="2" borderId="3" xfId="1" applyFont="1" applyFill="1" applyBorder="1"/>
    <xf numFmtId="10" fontId="17" fillId="5" borderId="1" xfId="1" applyNumberFormat="1" applyFont="1" applyFill="1" applyBorder="1" applyAlignment="1">
      <alignment horizontal="center"/>
    </xf>
    <xf numFmtId="165" fontId="17" fillId="2" borderId="0" xfId="1" applyNumberFormat="1" applyFont="1" applyFill="1" applyAlignment="1">
      <alignment horizontal="center"/>
    </xf>
    <xf numFmtId="0" fontId="18" fillId="2" borderId="6" xfId="1" applyFont="1" applyFill="1" applyBorder="1"/>
    <xf numFmtId="0" fontId="18" fillId="2" borderId="5" xfId="1" applyFont="1" applyFill="1" applyBorder="1"/>
    <xf numFmtId="0" fontId="17" fillId="4" borderId="1" xfId="1" applyFont="1" applyFill="1" applyBorder="1" applyAlignment="1">
      <alignment horizontal="center"/>
    </xf>
    <xf numFmtId="0" fontId="17" fillId="2" borderId="7" xfId="1" applyFont="1" applyFill="1" applyBorder="1" applyAlignment="1">
      <alignment horizontal="center"/>
    </xf>
    <xf numFmtId="0" fontId="18" fillId="2" borderId="7" xfId="1" applyFont="1" applyFill="1" applyBorder="1"/>
    <xf numFmtId="0" fontId="18" fillId="2" borderId="8" xfId="1" applyFont="1" applyFill="1" applyBorder="1"/>
    <xf numFmtId="0" fontId="18" fillId="2" borderId="0" xfId="1" applyFont="1" applyFill="1" applyAlignment="1" applyProtection="1">
      <alignment horizontal="left"/>
      <protection locked="0"/>
    </xf>
    <xf numFmtId="0" fontId="18" fillId="2" borderId="0" xfId="1" applyFont="1" applyFill="1" applyProtection="1">
      <protection locked="0"/>
    </xf>
    <xf numFmtId="0" fontId="14" fillId="2" borderId="9" xfId="1" applyFont="1" applyFill="1" applyBorder="1"/>
    <xf numFmtId="0" fontId="14" fillId="2" borderId="0" xfId="1" applyFont="1" applyFill="1" applyAlignment="1">
      <alignment horizontal="center"/>
    </xf>
    <xf numFmtId="10" fontId="14" fillId="2" borderId="9" xfId="1" applyNumberFormat="1" applyFont="1" applyFill="1" applyBorder="1"/>
    <xf numFmtId="0" fontId="13" fillId="2" borderId="10" xfId="1" applyFont="1" applyFill="1" applyBorder="1" applyAlignment="1">
      <alignment horizontal="center"/>
    </xf>
    <xf numFmtId="0" fontId="14" fillId="2" borderId="10" xfId="1" applyFont="1" applyFill="1" applyBorder="1" applyAlignment="1">
      <alignment horizontal="center"/>
    </xf>
    <xf numFmtId="0" fontId="13" fillId="2" borderId="0" xfId="1" applyFont="1" applyFill="1" applyAlignment="1">
      <alignment horizontal="right"/>
    </xf>
    <xf numFmtId="0" fontId="14" fillId="2" borderId="7" xfId="1" applyFont="1" applyFill="1" applyBorder="1"/>
    <xf numFmtId="0" fontId="13" fillId="2" borderId="11" xfId="1" applyFont="1" applyFill="1" applyBorder="1"/>
    <xf numFmtId="0" fontId="14" fillId="2" borderId="11" xfId="1" applyFont="1" applyFill="1" applyBorder="1"/>
    <xf numFmtId="0" fontId="14" fillId="2" borderId="0" xfId="2" applyFont="1" applyFill="1"/>
    <xf numFmtId="0" fontId="12" fillId="2" borderId="0" xfId="2" applyFont="1" applyFill="1"/>
    <xf numFmtId="0" fontId="9" fillId="2" borderId="0" xfId="2" applyFill="1"/>
    <xf numFmtId="0" fontId="24" fillId="2" borderId="0" xfId="2" applyFont="1" applyFill="1"/>
    <xf numFmtId="0" fontId="25" fillId="2" borderId="0" xfId="2" applyFont="1" applyFill="1" applyAlignment="1" applyProtection="1">
      <alignment horizontal="right"/>
      <protection locked="0"/>
    </xf>
    <xf numFmtId="0" fontId="25" fillId="2" borderId="0" xfId="2" applyFont="1" applyFill="1" applyAlignment="1" applyProtection="1">
      <alignment horizontal="left"/>
      <protection locked="0"/>
    </xf>
    <xf numFmtId="0" fontId="10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Protection="1">
      <protection locked="0"/>
    </xf>
    <xf numFmtId="168" fontId="10" fillId="3" borderId="0" xfId="2" applyNumberFormat="1" applyFont="1" applyFill="1" applyAlignment="1" applyProtection="1">
      <alignment horizontal="center"/>
      <protection locked="0"/>
    </xf>
    <xf numFmtId="169" fontId="12" fillId="2" borderId="0" xfId="2" applyNumberFormat="1" applyFont="1" applyFill="1" applyAlignment="1">
      <alignment horizontal="left"/>
    </xf>
    <xf numFmtId="0" fontId="15" fillId="2" borderId="0" xfId="2" applyFont="1" applyFill="1" applyAlignment="1">
      <alignment horizontal="left"/>
    </xf>
    <xf numFmtId="0" fontId="24" fillId="2" borderId="0" xfId="2" applyFont="1" applyFill="1" applyAlignment="1">
      <alignment horizontal="right"/>
    </xf>
    <xf numFmtId="0" fontId="12" fillId="2" borderId="0" xfId="2" applyFont="1" applyFill="1" applyAlignment="1">
      <alignment horizontal="right"/>
    </xf>
    <xf numFmtId="0" fontId="25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7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4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5" fillId="3" borderId="0" xfId="2" applyNumberFormat="1" applyFont="1" applyFill="1" applyAlignment="1" applyProtection="1">
      <alignment horizontal="center"/>
      <protection locked="0"/>
    </xf>
    <xf numFmtId="0" fontId="24" fillId="2" borderId="0" xfId="2" applyFont="1" applyFill="1" applyAlignment="1">
      <alignment vertical="center" wrapText="1"/>
    </xf>
    <xf numFmtId="0" fontId="29" fillId="2" borderId="0" xfId="2" applyFont="1" applyFill="1"/>
    <xf numFmtId="2" fontId="24" fillId="2" borderId="0" xfId="2" applyNumberFormat="1" applyFont="1" applyFill="1" applyAlignment="1">
      <alignment horizontal="center"/>
    </xf>
    <xf numFmtId="0" fontId="22" fillId="2" borderId="0" xfId="2" applyFont="1" applyFill="1" applyAlignment="1">
      <alignment horizontal="left" vertical="center" wrapText="1"/>
    </xf>
    <xf numFmtId="170" fontId="24" fillId="2" borderId="0" xfId="2" applyNumberFormat="1" applyFont="1" applyFill="1" applyAlignment="1">
      <alignment horizontal="center"/>
    </xf>
    <xf numFmtId="0" fontId="12" fillId="2" borderId="21" xfId="2" applyFont="1" applyFill="1" applyBorder="1" applyAlignment="1">
      <alignment horizontal="right"/>
    </xf>
    <xf numFmtId="0" fontId="25" fillId="3" borderId="22" xfId="2" applyFont="1" applyFill="1" applyBorder="1" applyAlignment="1" applyProtection="1">
      <alignment horizontal="center"/>
      <protection locked="0"/>
    </xf>
    <xf numFmtId="0" fontId="12" fillId="2" borderId="23" xfId="2" applyFont="1" applyFill="1" applyBorder="1" applyAlignment="1">
      <alignment horizontal="right"/>
    </xf>
    <xf numFmtId="0" fontId="25" fillId="3" borderId="24" xfId="2" applyFont="1" applyFill="1" applyBorder="1" applyAlignment="1" applyProtection="1">
      <alignment horizontal="center"/>
      <protection locked="0"/>
    </xf>
    <xf numFmtId="0" fontId="24" fillId="2" borderId="22" xfId="2" applyFont="1" applyFill="1" applyBorder="1" applyAlignment="1">
      <alignment horizontal="center"/>
    </xf>
    <xf numFmtId="0" fontId="24" fillId="2" borderId="25" xfId="2" applyFont="1" applyFill="1" applyBorder="1" applyAlignment="1">
      <alignment horizontal="center"/>
    </xf>
    <xf numFmtId="0" fontId="24" fillId="2" borderId="26" xfId="2" applyFont="1" applyFill="1" applyBorder="1" applyAlignment="1">
      <alignment horizontal="center"/>
    </xf>
    <xf numFmtId="0" fontId="24" fillId="2" borderId="27" xfId="2" applyFont="1" applyFill="1" applyBorder="1" applyAlignment="1">
      <alignment horizontal="center"/>
    </xf>
    <xf numFmtId="0" fontId="24" fillId="2" borderId="12" xfId="2" applyFont="1" applyFill="1" applyBorder="1" applyAlignment="1">
      <alignment horizontal="center"/>
    </xf>
    <xf numFmtId="0" fontId="12" fillId="2" borderId="28" xfId="2" applyFont="1" applyFill="1" applyBorder="1" applyAlignment="1">
      <alignment horizontal="center"/>
    </xf>
    <xf numFmtId="0" fontId="25" fillId="3" borderId="29" xfId="2" applyFont="1" applyFill="1" applyBorder="1" applyAlignment="1" applyProtection="1">
      <alignment horizontal="center"/>
      <protection locked="0"/>
    </xf>
    <xf numFmtId="171" fontId="12" fillId="2" borderId="26" xfId="2" applyNumberFormat="1" applyFont="1" applyFill="1" applyBorder="1" applyAlignment="1">
      <alignment horizontal="center"/>
    </xf>
    <xf numFmtId="171" fontId="12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12" fillId="2" borderId="24" xfId="2" applyFont="1" applyFill="1" applyBorder="1" applyAlignment="1">
      <alignment horizontal="center"/>
    </xf>
    <xf numFmtId="0" fontId="25" fillId="3" borderId="23" xfId="2" applyFont="1" applyFill="1" applyBorder="1" applyAlignment="1" applyProtection="1">
      <alignment horizontal="center"/>
      <protection locked="0"/>
    </xf>
    <xf numFmtId="171" fontId="12" fillId="2" borderId="31" xfId="2" applyNumberFormat="1" applyFont="1" applyFill="1" applyBorder="1" applyAlignment="1">
      <alignment horizontal="center"/>
    </xf>
    <xf numFmtId="171" fontId="12" fillId="2" borderId="32" xfId="2" applyNumberFormat="1" applyFont="1" applyFill="1" applyBorder="1" applyAlignment="1">
      <alignment horizontal="center"/>
    </xf>
    <xf numFmtId="0" fontId="12" fillId="2" borderId="33" xfId="2" applyFont="1" applyFill="1" applyBorder="1" applyAlignment="1">
      <alignment horizontal="center"/>
    </xf>
    <xf numFmtId="0" fontId="25" fillId="3" borderId="34" xfId="2" applyFont="1" applyFill="1" applyBorder="1" applyAlignment="1" applyProtection="1">
      <alignment horizontal="center"/>
      <protection locked="0"/>
    </xf>
    <xf numFmtId="171" fontId="12" fillId="2" borderId="35" xfId="2" applyNumberFormat="1" applyFont="1" applyFill="1" applyBorder="1" applyAlignment="1">
      <alignment horizontal="center"/>
    </xf>
    <xf numFmtId="171" fontId="12" fillId="2" borderId="36" xfId="2" applyNumberFormat="1" applyFont="1" applyFill="1" applyBorder="1" applyAlignment="1">
      <alignment horizontal="center"/>
    </xf>
    <xf numFmtId="0" fontId="12" fillId="2" borderId="15" xfId="2" applyFont="1" applyFill="1" applyBorder="1"/>
    <xf numFmtId="0" fontId="12" fillId="2" borderId="24" xfId="2" applyFont="1" applyFill="1" applyBorder="1" applyAlignment="1">
      <alignment horizontal="right"/>
    </xf>
    <xf numFmtId="1" fontId="24" fillId="6" borderId="37" xfId="2" applyNumberFormat="1" applyFont="1" applyFill="1" applyBorder="1" applyAlignment="1">
      <alignment horizontal="center"/>
    </xf>
    <xf numFmtId="171" fontId="24" fillId="6" borderId="38" xfId="2" applyNumberFormat="1" applyFont="1" applyFill="1" applyBorder="1" applyAlignment="1">
      <alignment horizontal="center"/>
    </xf>
    <xf numFmtId="171" fontId="24" fillId="6" borderId="39" xfId="2" applyNumberFormat="1" applyFont="1" applyFill="1" applyBorder="1" applyAlignment="1">
      <alignment horizontal="center"/>
    </xf>
    <xf numFmtId="0" fontId="14" fillId="2" borderId="0" xfId="2" applyFont="1" applyFill="1" applyAlignment="1">
      <alignment horizontal="center"/>
    </xf>
    <xf numFmtId="0" fontId="12" fillId="2" borderId="40" xfId="2" applyFont="1" applyFill="1" applyBorder="1" applyAlignment="1">
      <alignment horizontal="right"/>
    </xf>
    <xf numFmtId="0" fontId="25" fillId="3" borderId="16" xfId="2" applyFont="1" applyFill="1" applyBorder="1" applyAlignment="1" applyProtection="1">
      <alignment horizontal="center"/>
      <protection locked="0"/>
    </xf>
    <xf numFmtId="0" fontId="12" fillId="2" borderId="11" xfId="2" applyFont="1" applyFill="1" applyBorder="1" applyAlignment="1">
      <alignment horizontal="right"/>
    </xf>
    <xf numFmtId="2" fontId="12" fillId="6" borderId="41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2" fontId="12" fillId="7" borderId="41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166" fontId="12" fillId="6" borderId="41" xfId="2" applyNumberFormat="1" applyFont="1" applyFill="1" applyBorder="1" applyAlignment="1">
      <alignment horizontal="center"/>
    </xf>
    <xf numFmtId="166" fontId="12" fillId="2" borderId="0" xfId="2" applyNumberFormat="1" applyFont="1" applyFill="1" applyAlignment="1">
      <alignment horizontal="center"/>
    </xf>
    <xf numFmtId="166" fontId="12" fillId="6" borderId="17" xfId="2" applyNumberFormat="1" applyFont="1" applyFill="1" applyBorder="1" applyAlignment="1">
      <alignment horizontal="center"/>
    </xf>
    <xf numFmtId="0" fontId="12" fillId="2" borderId="42" xfId="2" applyFont="1" applyFill="1" applyBorder="1" applyAlignment="1">
      <alignment horizontal="right"/>
    </xf>
    <xf numFmtId="166" fontId="25" fillId="3" borderId="41" xfId="2" applyNumberFormat="1" applyFont="1" applyFill="1" applyBorder="1" applyAlignment="1" applyProtection="1">
      <alignment horizontal="center"/>
      <protection locked="0"/>
    </xf>
    <xf numFmtId="166" fontId="12" fillId="2" borderId="0" xfId="2" applyNumberFormat="1" applyFont="1" applyFill="1"/>
    <xf numFmtId="0" fontId="12" fillId="2" borderId="29" xfId="2" applyFont="1" applyFill="1" applyBorder="1" applyAlignment="1">
      <alignment horizontal="right"/>
    </xf>
    <xf numFmtId="1" fontId="12" fillId="2" borderId="0" xfId="2" applyNumberFormat="1" applyFont="1" applyFill="1" applyAlignment="1">
      <alignment horizontal="center"/>
    </xf>
    <xf numFmtId="0" fontId="12" fillId="2" borderId="15" xfId="2" applyFont="1" applyFill="1" applyBorder="1" applyAlignment="1">
      <alignment horizontal="right"/>
    </xf>
    <xf numFmtId="2" fontId="12" fillId="6" borderId="15" xfId="2" applyNumberFormat="1" applyFont="1" applyFill="1" applyBorder="1" applyAlignment="1">
      <alignment horizontal="center"/>
    </xf>
    <xf numFmtId="171" fontId="24" fillId="7" borderId="13" xfId="2" applyNumberFormat="1" applyFont="1" applyFill="1" applyBorder="1" applyAlignment="1">
      <alignment horizontal="center"/>
    </xf>
    <xf numFmtId="171" fontId="12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2" borderId="43" xfId="2" applyFont="1" applyFill="1" applyBorder="1" applyAlignment="1">
      <alignment horizontal="right"/>
    </xf>
    <xf numFmtId="0" fontId="12" fillId="7" borderId="15" xfId="2" applyFont="1" applyFill="1" applyBorder="1" applyAlignment="1">
      <alignment horizontal="center"/>
    </xf>
    <xf numFmtId="0" fontId="15" fillId="2" borderId="0" xfId="2" applyFont="1" applyFill="1"/>
    <xf numFmtId="0" fontId="24" fillId="2" borderId="0" xfId="2" applyFont="1" applyFill="1" applyAlignment="1">
      <alignment horizontal="left"/>
    </xf>
    <xf numFmtId="0" fontId="12" fillId="2" borderId="0" xfId="2" applyFont="1" applyFill="1" applyAlignment="1">
      <alignment horizontal="left"/>
    </xf>
    <xf numFmtId="172" fontId="25" fillId="3" borderId="0" xfId="2" applyNumberFormat="1" applyFont="1" applyFill="1" applyAlignment="1" applyProtection="1">
      <alignment horizontal="center"/>
      <protection locked="0"/>
    </xf>
    <xf numFmtId="166" fontId="24" fillId="2" borderId="0" xfId="2" applyNumberFormat="1" applyFont="1" applyFill="1" applyAlignment="1" applyProtection="1">
      <alignment horizontal="center"/>
      <protection locked="0"/>
    </xf>
    <xf numFmtId="2" fontId="24" fillId="2" borderId="13" xfId="2" applyNumberFormat="1" applyFont="1" applyFill="1" applyBorder="1" applyAlignment="1">
      <alignment horizontal="center"/>
    </xf>
    <xf numFmtId="0" fontId="24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25" fillId="3" borderId="21" xfId="2" applyFont="1" applyFill="1" applyBorder="1" applyAlignment="1" applyProtection="1">
      <alignment horizontal="center"/>
      <protection locked="0"/>
    </xf>
    <xf numFmtId="166" fontId="12" fillId="2" borderId="21" xfId="2" applyNumberFormat="1" applyFont="1" applyFill="1" applyBorder="1" applyAlignment="1">
      <alignment horizontal="center"/>
    </xf>
    <xf numFmtId="173" fontId="12" fillId="2" borderId="13" xfId="2" applyNumberFormat="1" applyFont="1" applyFill="1" applyBorder="1" applyAlignment="1">
      <alignment horizontal="center" vertical="center"/>
    </xf>
    <xf numFmtId="0" fontId="12" fillId="2" borderId="14" xfId="2" applyFont="1" applyFill="1" applyBorder="1" applyAlignment="1">
      <alignment horizontal="center"/>
    </xf>
    <xf numFmtId="166" fontId="12" fillId="2" borderId="23" xfId="2" applyNumberFormat="1" applyFont="1" applyFill="1" applyBorder="1" applyAlignment="1">
      <alignment horizontal="center"/>
    </xf>
    <xf numFmtId="173" fontId="12" fillId="2" borderId="14" xfId="2" applyNumberFormat="1" applyFont="1" applyFill="1" applyBorder="1" applyAlignment="1">
      <alignment horizontal="center" vertical="center"/>
    </xf>
    <xf numFmtId="1" fontId="25" fillId="3" borderId="23" xfId="2" applyNumberFormat="1" applyFont="1" applyFill="1" applyBorder="1" applyAlignment="1" applyProtection="1">
      <alignment horizontal="center"/>
      <protection locked="0"/>
    </xf>
    <xf numFmtId="0" fontId="12" fillId="2" borderId="15" xfId="2" applyFont="1" applyFill="1" applyBorder="1" applyAlignment="1">
      <alignment horizontal="center"/>
    </xf>
    <xf numFmtId="0" fontId="25" fillId="3" borderId="43" xfId="2" applyFont="1" applyFill="1" applyBorder="1" applyAlignment="1" applyProtection="1">
      <alignment horizontal="center"/>
      <protection locked="0"/>
    </xf>
    <xf numFmtId="166" fontId="12" fillId="2" borderId="43" xfId="2" applyNumberFormat="1" applyFont="1" applyFill="1" applyBorder="1" applyAlignment="1">
      <alignment horizontal="center"/>
    </xf>
    <xf numFmtId="173" fontId="12" fillId="2" borderId="15" xfId="2" applyNumberFormat="1" applyFont="1" applyFill="1" applyBorder="1" applyAlignment="1">
      <alignment horizontal="center" vertical="center"/>
    </xf>
    <xf numFmtId="0" fontId="10" fillId="2" borderId="24" xfId="2" applyFont="1" applyFill="1" applyBorder="1" applyAlignment="1">
      <alignment horizontal="center"/>
    </xf>
    <xf numFmtId="2" fontId="10" fillId="2" borderId="44" xfId="2" applyNumberFormat="1" applyFont="1" applyFill="1" applyBorder="1" applyAlignment="1">
      <alignment horizontal="center"/>
    </xf>
    <xf numFmtId="0" fontId="12" fillId="2" borderId="45" xfId="2" applyFont="1" applyFill="1" applyBorder="1" applyAlignment="1">
      <alignment horizontal="right"/>
    </xf>
    <xf numFmtId="2" fontId="25" fillId="7" borderId="33" xfId="2" applyNumberFormat="1" applyFont="1" applyFill="1" applyBorder="1" applyAlignment="1">
      <alignment horizontal="center"/>
    </xf>
    <xf numFmtId="173" fontId="25" fillId="7" borderId="33" xfId="2" applyNumberFormat="1" applyFont="1" applyFill="1" applyBorder="1" applyAlignment="1">
      <alignment horizontal="center"/>
    </xf>
    <xf numFmtId="0" fontId="12" fillId="2" borderId="41" xfId="2" applyFont="1" applyFill="1" applyBorder="1" applyAlignment="1">
      <alignment horizontal="right"/>
    </xf>
    <xf numFmtId="10" fontId="25" fillId="6" borderId="54" xfId="2" applyNumberFormat="1" applyFont="1" applyFill="1" applyBorder="1" applyAlignment="1">
      <alignment horizontal="center"/>
    </xf>
    <xf numFmtId="0" fontId="12" fillId="2" borderId="17" xfId="2" applyFont="1" applyFill="1" applyBorder="1" applyAlignment="1">
      <alignment horizontal="right"/>
    </xf>
    <xf numFmtId="0" fontId="25" fillId="7" borderId="46" xfId="2" applyFont="1" applyFill="1" applyBorder="1" applyAlignment="1">
      <alignment horizontal="center"/>
    </xf>
    <xf numFmtId="174" fontId="25" fillId="2" borderId="0" xfId="2" applyNumberFormat="1" applyFont="1" applyFill="1" applyAlignment="1">
      <alignment horizontal="center"/>
    </xf>
    <xf numFmtId="0" fontId="24" fillId="2" borderId="47" xfId="2" applyFont="1" applyFill="1" applyBorder="1" applyAlignment="1">
      <alignment horizontal="center"/>
    </xf>
    <xf numFmtId="0" fontId="24" fillId="2" borderId="4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4" fillId="2" borderId="30" xfId="2" applyFont="1" applyFill="1" applyBorder="1" applyAlignment="1">
      <alignment horizontal="center"/>
    </xf>
    <xf numFmtId="0" fontId="12" fillId="2" borderId="48" xfId="2" applyFont="1" applyFill="1" applyBorder="1" applyAlignment="1">
      <alignment horizontal="center"/>
    </xf>
    <xf numFmtId="0" fontId="12" fillId="2" borderId="7" xfId="2" applyFont="1" applyFill="1" applyBorder="1" applyAlignment="1">
      <alignment horizontal="center"/>
    </xf>
    <xf numFmtId="171" fontId="25" fillId="3" borderId="34" xfId="2" applyNumberFormat="1" applyFont="1" applyFill="1" applyBorder="1" applyAlignment="1" applyProtection="1">
      <alignment horizontal="center"/>
      <protection locked="0"/>
    </xf>
    <xf numFmtId="1" fontId="24" fillId="6" borderId="49" xfId="2" applyNumberFormat="1" applyFont="1" applyFill="1" applyBorder="1" applyAlignment="1">
      <alignment horizontal="center"/>
    </xf>
    <xf numFmtId="1" fontId="24" fillId="6" borderId="50" xfId="2" applyNumberFormat="1" applyFont="1" applyFill="1" applyBorder="1" applyAlignment="1">
      <alignment horizontal="center"/>
    </xf>
    <xf numFmtId="171" fontId="24" fillId="6" borderId="15" xfId="2" applyNumberFormat="1" applyFont="1" applyFill="1" applyBorder="1" applyAlignment="1">
      <alignment horizontal="center"/>
    </xf>
    <xf numFmtId="0" fontId="12" fillId="2" borderId="51" xfId="2" applyFont="1" applyFill="1" applyBorder="1" applyAlignment="1">
      <alignment horizontal="right"/>
    </xf>
    <xf numFmtId="0" fontId="25" fillId="3" borderId="52" xfId="2" applyFont="1" applyFill="1" applyBorder="1" applyAlignment="1" applyProtection="1">
      <alignment horizontal="center"/>
      <protection locked="0"/>
    </xf>
    <xf numFmtId="0" fontId="12" fillId="2" borderId="25" xfId="2" applyFont="1" applyFill="1" applyBorder="1" applyAlignment="1">
      <alignment horizontal="right"/>
    </xf>
    <xf numFmtId="2" fontId="12" fillId="6" borderId="27" xfId="2" applyNumberFormat="1" applyFont="1" applyFill="1" applyBorder="1" applyAlignment="1">
      <alignment horizontal="center"/>
    </xf>
    <xf numFmtId="2" fontId="12" fillId="7" borderId="27" xfId="2" applyNumberFormat="1" applyFont="1" applyFill="1" applyBorder="1" applyAlignment="1">
      <alignment horizontal="center"/>
    </xf>
    <xf numFmtId="166" fontId="12" fillId="6" borderId="27" xfId="2" applyNumberFormat="1" applyFont="1" applyFill="1" applyBorder="1" applyAlignment="1">
      <alignment horizontal="center"/>
    </xf>
    <xf numFmtId="166" fontId="12" fillId="7" borderId="27" xfId="2" applyNumberFormat="1" applyFont="1" applyFill="1" applyBorder="1" applyAlignment="1">
      <alignment horizontal="center"/>
    </xf>
    <xf numFmtId="2" fontId="14" fillId="2" borderId="0" xfId="2" applyNumberFormat="1" applyFont="1" applyFill="1" applyAlignment="1">
      <alignment horizontal="center"/>
    </xf>
    <xf numFmtId="0" fontId="12" fillId="2" borderId="53" xfId="2" applyFont="1" applyFill="1" applyBorder="1" applyAlignment="1">
      <alignment horizontal="right"/>
    </xf>
    <xf numFmtId="2" fontId="12" fillId="7" borderId="30" xfId="2" applyNumberFormat="1" applyFont="1" applyFill="1" applyBorder="1" applyAlignment="1">
      <alignment horizontal="center"/>
    </xf>
    <xf numFmtId="0" fontId="24" fillId="2" borderId="0" xfId="2" applyFont="1" applyFill="1" applyAlignment="1">
      <alignment horizontal="center" wrapText="1"/>
    </xf>
    <xf numFmtId="0" fontId="12" fillId="2" borderId="16" xfId="2" applyFont="1" applyFill="1" applyBorder="1" applyAlignment="1">
      <alignment horizontal="right"/>
    </xf>
    <xf numFmtId="171" fontId="24" fillId="7" borderId="16" xfId="2" applyNumberFormat="1" applyFont="1" applyFill="1" applyBorder="1" applyAlignment="1">
      <alignment horizontal="center"/>
    </xf>
    <xf numFmtId="10" fontId="12" fillId="2" borderId="0" xfId="2" applyNumberFormat="1" applyFont="1" applyFill="1" applyAlignment="1">
      <alignment horizontal="center"/>
    </xf>
    <xf numFmtId="10" fontId="24" fillId="6" borderId="41" xfId="2" applyNumberFormat="1" applyFont="1" applyFill="1" applyBorder="1" applyAlignment="1">
      <alignment horizontal="center"/>
    </xf>
    <xf numFmtId="0" fontId="24" fillId="7" borderId="17" xfId="2" applyFont="1" applyFill="1" applyBorder="1" applyAlignment="1">
      <alignment horizontal="center"/>
    </xf>
    <xf numFmtId="0" fontId="24" fillId="2" borderId="22" xfId="2" applyFont="1" applyFill="1" applyBorder="1" applyAlignment="1">
      <alignment horizontal="center" wrapText="1"/>
    </xf>
    <xf numFmtId="1" fontId="25" fillId="3" borderId="13" xfId="2" applyNumberFormat="1" applyFont="1" applyFill="1" applyBorder="1" applyAlignment="1" applyProtection="1">
      <alignment horizontal="center"/>
      <protection locked="0"/>
    </xf>
    <xf numFmtId="166" fontId="12" fillId="2" borderId="13" xfId="2" applyNumberFormat="1" applyFont="1" applyFill="1" applyBorder="1" applyAlignment="1">
      <alignment horizontal="center"/>
    </xf>
    <xf numFmtId="173" fontId="12" fillId="2" borderId="22" xfId="2" applyNumberFormat="1" applyFont="1" applyFill="1" applyBorder="1" applyAlignment="1">
      <alignment horizontal="center"/>
    </xf>
    <xf numFmtId="1" fontId="25" fillId="3" borderId="14" xfId="2" applyNumberFormat="1" applyFont="1" applyFill="1" applyBorder="1" applyAlignment="1" applyProtection="1">
      <alignment horizontal="center"/>
      <protection locked="0"/>
    </xf>
    <xf numFmtId="166" fontId="12" fillId="2" borderId="14" xfId="2" applyNumberFormat="1" applyFont="1" applyFill="1" applyBorder="1" applyAlignment="1">
      <alignment horizontal="center"/>
    </xf>
    <xf numFmtId="173" fontId="12" fillId="2" borderId="24" xfId="2" applyNumberFormat="1" applyFont="1" applyFill="1" applyBorder="1" applyAlignment="1">
      <alignment horizontal="center"/>
    </xf>
    <xf numFmtId="1" fontId="25" fillId="3" borderId="15" xfId="2" applyNumberFormat="1" applyFont="1" applyFill="1" applyBorder="1" applyAlignment="1" applyProtection="1">
      <alignment horizontal="center"/>
      <protection locked="0"/>
    </xf>
    <xf numFmtId="166" fontId="12" fillId="2" borderId="15" xfId="2" applyNumberFormat="1" applyFont="1" applyFill="1" applyBorder="1" applyAlignment="1">
      <alignment horizontal="center"/>
    </xf>
    <xf numFmtId="173" fontId="12" fillId="2" borderId="44" xfId="2" applyNumberFormat="1" applyFont="1" applyFill="1" applyBorder="1" applyAlignment="1">
      <alignment horizontal="center"/>
    </xf>
    <xf numFmtId="0" fontId="12" fillId="2" borderId="23" xfId="2" applyFont="1" applyFill="1" applyBorder="1" applyAlignment="1">
      <alignment horizontal="center"/>
    </xf>
    <xf numFmtId="171" fontId="12" fillId="2" borderId="16" xfId="2" applyNumberFormat="1" applyFont="1" applyFill="1" applyBorder="1" applyAlignment="1">
      <alignment horizontal="right"/>
    </xf>
    <xf numFmtId="2" fontId="25" fillId="7" borderId="55" xfId="2" applyNumberFormat="1" applyFont="1" applyFill="1" applyBorder="1" applyAlignment="1">
      <alignment horizontal="center"/>
    </xf>
    <xf numFmtId="174" fontId="25" fillId="7" borderId="52" xfId="2" applyNumberFormat="1" applyFont="1" applyFill="1" applyBorder="1" applyAlignment="1">
      <alignment horizontal="center"/>
    </xf>
    <xf numFmtId="0" fontId="12" fillId="2" borderId="23" xfId="2" applyFont="1" applyFill="1" applyBorder="1"/>
    <xf numFmtId="0" fontId="12" fillId="2" borderId="14" xfId="2" applyFont="1" applyFill="1" applyBorder="1" applyAlignment="1">
      <alignment horizontal="right"/>
    </xf>
    <xf numFmtId="10" fontId="25" fillId="6" borderId="27" xfId="2" applyNumberFormat="1" applyFont="1" applyFill="1" applyBorder="1" applyAlignment="1">
      <alignment horizontal="center"/>
    </xf>
    <xf numFmtId="0" fontId="12" fillId="2" borderId="43" xfId="2" applyFont="1" applyFill="1" applyBorder="1"/>
    <xf numFmtId="0" fontId="25" fillId="7" borderId="28" xfId="2" applyFont="1" applyFill="1" applyBorder="1" applyAlignment="1">
      <alignment horizontal="center"/>
    </xf>
    <xf numFmtId="0" fontId="25" fillId="7" borderId="56" xfId="2" applyFont="1" applyFill="1" applyBorder="1" applyAlignment="1">
      <alignment horizontal="center"/>
    </xf>
    <xf numFmtId="0" fontId="12" fillId="2" borderId="13" xfId="2" applyFont="1" applyFill="1" applyBorder="1"/>
    <xf numFmtId="0" fontId="22" fillId="2" borderId="0" xfId="2" applyFont="1" applyFill="1" applyAlignment="1">
      <alignment horizontal="right" vertical="center" wrapText="1"/>
    </xf>
    <xf numFmtId="2" fontId="25" fillId="6" borderId="54" xfId="2" applyNumberFormat="1" applyFont="1" applyFill="1" applyBorder="1" applyAlignment="1">
      <alignment horizontal="center"/>
    </xf>
    <xf numFmtId="174" fontId="25" fillId="6" borderId="54" xfId="2" applyNumberFormat="1" applyFont="1" applyFill="1" applyBorder="1" applyAlignment="1">
      <alignment horizontal="center"/>
    </xf>
    <xf numFmtId="2" fontId="25" fillId="7" borderId="46" xfId="2" applyNumberFormat="1" applyFont="1" applyFill="1" applyBorder="1" applyAlignment="1">
      <alignment horizontal="center"/>
    </xf>
    <xf numFmtId="174" fontId="25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165" fontId="25" fillId="2" borderId="0" xfId="2" applyNumberFormat="1" applyFont="1" applyFill="1" applyAlignment="1">
      <alignment horizontal="center"/>
    </xf>
    <xf numFmtId="0" fontId="22" fillId="2" borderId="9" xfId="2" applyFont="1" applyFill="1" applyBorder="1" applyAlignment="1">
      <alignment horizontal="left" vertical="center" wrapText="1"/>
    </xf>
    <xf numFmtId="0" fontId="12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2" fillId="2" borderId="7" xfId="2" applyFont="1" applyFill="1" applyBorder="1"/>
    <xf numFmtId="0" fontId="24" fillId="2" borderId="11" xfId="2" applyFont="1" applyFill="1" applyBorder="1"/>
    <xf numFmtId="0" fontId="12" fillId="2" borderId="11" xfId="2" applyFont="1" applyFill="1" applyBorder="1"/>
    <xf numFmtId="0" fontId="14" fillId="2" borderId="0" xfId="3" applyFont="1" applyFill="1"/>
    <xf numFmtId="0" fontId="12" fillId="2" borderId="0" xfId="3" applyFont="1" applyFill="1"/>
    <xf numFmtId="0" fontId="9" fillId="2" borderId="0" xfId="3" applyFill="1"/>
    <xf numFmtId="0" fontId="24" fillId="2" borderId="0" xfId="3" applyFont="1" applyFill="1"/>
    <xf numFmtId="0" fontId="25" fillId="2" borderId="0" xfId="3" applyFont="1" applyFill="1" applyAlignment="1" applyProtection="1">
      <alignment horizontal="right"/>
      <protection locked="0"/>
    </xf>
    <xf numFmtId="0" fontId="25" fillId="2" borderId="0" xfId="3" applyFont="1" applyFill="1" applyAlignment="1" applyProtection="1">
      <alignment horizontal="left"/>
      <protection locked="0"/>
    </xf>
    <xf numFmtId="0" fontId="10" fillId="2" borderId="0" xfId="3" applyFont="1" applyFill="1"/>
    <xf numFmtId="0" fontId="10" fillId="3" borderId="0" xfId="3" applyFont="1" applyFill="1" applyAlignment="1" applyProtection="1">
      <alignment horizontal="left"/>
      <protection locked="0"/>
    </xf>
    <xf numFmtId="0" fontId="12" fillId="3" borderId="0" xfId="3" applyFont="1" applyFill="1" applyProtection="1">
      <protection locked="0"/>
    </xf>
    <xf numFmtId="168" fontId="10" fillId="3" borderId="0" xfId="3" applyNumberFormat="1" applyFont="1" applyFill="1" applyAlignment="1" applyProtection="1">
      <alignment horizontal="center"/>
      <protection locked="0"/>
    </xf>
    <xf numFmtId="169" fontId="12" fillId="2" borderId="0" xfId="3" applyNumberFormat="1" applyFont="1" applyFill="1" applyAlignment="1">
      <alignment horizontal="left"/>
    </xf>
    <xf numFmtId="0" fontId="15" fillId="2" borderId="0" xfId="3" applyFont="1" applyFill="1" applyAlignment="1">
      <alignment horizontal="left"/>
    </xf>
    <xf numFmtId="0" fontId="24" fillId="2" borderId="0" xfId="3" applyFont="1" applyFill="1" applyAlignment="1">
      <alignment horizontal="right"/>
    </xf>
    <xf numFmtId="0" fontId="12" fillId="2" borderId="0" xfId="3" applyFont="1" applyFill="1" applyAlignment="1">
      <alignment horizontal="right"/>
    </xf>
    <xf numFmtId="0" fontId="25" fillId="3" borderId="0" xfId="3" applyFont="1" applyFill="1" applyAlignment="1" applyProtection="1">
      <alignment horizontal="center"/>
      <protection locked="0"/>
    </xf>
    <xf numFmtId="0" fontId="10" fillId="3" borderId="0" xfId="3" applyFont="1" applyFill="1" applyAlignment="1" applyProtection="1">
      <alignment horizontal="center"/>
      <protection locked="0"/>
    </xf>
    <xf numFmtId="0" fontId="17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4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5" fillId="3" borderId="0" xfId="3" applyNumberFormat="1" applyFont="1" applyFill="1" applyAlignment="1" applyProtection="1">
      <alignment horizontal="center"/>
      <protection locked="0"/>
    </xf>
    <xf numFmtId="0" fontId="24" fillId="2" borderId="0" xfId="3" applyFont="1" applyFill="1" applyAlignment="1">
      <alignment vertical="center" wrapText="1"/>
    </xf>
    <xf numFmtId="0" fontId="29" fillId="2" borderId="0" xfId="3" applyFont="1" applyFill="1"/>
    <xf numFmtId="2" fontId="24" fillId="2" borderId="0" xfId="3" applyNumberFormat="1" applyFont="1" applyFill="1" applyAlignment="1">
      <alignment horizontal="center"/>
    </xf>
    <xf numFmtId="0" fontId="22" fillId="2" borderId="0" xfId="3" applyFont="1" applyFill="1" applyAlignment="1">
      <alignment horizontal="left" vertical="center" wrapText="1"/>
    </xf>
    <xf numFmtId="170" fontId="24" fillId="2" borderId="0" xfId="3" applyNumberFormat="1" applyFont="1" applyFill="1" applyAlignment="1">
      <alignment horizontal="center"/>
    </xf>
    <xf numFmtId="0" fontId="12" fillId="2" borderId="21" xfId="3" applyFont="1" applyFill="1" applyBorder="1" applyAlignment="1">
      <alignment horizontal="right"/>
    </xf>
    <xf numFmtId="0" fontId="25" fillId="3" borderId="22" xfId="3" applyFont="1" applyFill="1" applyBorder="1" applyAlignment="1" applyProtection="1">
      <alignment horizontal="center"/>
      <protection locked="0"/>
    </xf>
    <xf numFmtId="0" fontId="12" fillId="2" borderId="23" xfId="3" applyFont="1" applyFill="1" applyBorder="1" applyAlignment="1">
      <alignment horizontal="right"/>
    </xf>
    <xf numFmtId="0" fontId="25" fillId="3" borderId="24" xfId="3" applyFont="1" applyFill="1" applyBorder="1" applyAlignment="1" applyProtection="1">
      <alignment horizontal="center"/>
      <protection locked="0"/>
    </xf>
    <xf numFmtId="0" fontId="24" fillId="2" borderId="22" xfId="3" applyFont="1" applyFill="1" applyBorder="1" applyAlignment="1">
      <alignment horizontal="center"/>
    </xf>
    <xf numFmtId="0" fontId="24" fillId="2" borderId="25" xfId="3" applyFont="1" applyFill="1" applyBorder="1" applyAlignment="1">
      <alignment horizontal="center"/>
    </xf>
    <xf numFmtId="0" fontId="24" fillId="2" borderId="26" xfId="3" applyFont="1" applyFill="1" applyBorder="1" applyAlignment="1">
      <alignment horizontal="center"/>
    </xf>
    <xf numFmtId="0" fontId="24" fillId="2" borderId="27" xfId="3" applyFont="1" applyFill="1" applyBorder="1" applyAlignment="1">
      <alignment horizontal="center"/>
    </xf>
    <xf numFmtId="0" fontId="24" fillId="2" borderId="12" xfId="3" applyFont="1" applyFill="1" applyBorder="1" applyAlignment="1">
      <alignment horizontal="center"/>
    </xf>
    <xf numFmtId="0" fontId="12" fillId="2" borderId="28" xfId="3" applyFont="1" applyFill="1" applyBorder="1" applyAlignment="1">
      <alignment horizontal="center"/>
    </xf>
    <xf numFmtId="0" fontId="25" fillId="3" borderId="29" xfId="3" applyFont="1" applyFill="1" applyBorder="1" applyAlignment="1" applyProtection="1">
      <alignment horizontal="center"/>
      <protection locked="0"/>
    </xf>
    <xf numFmtId="171" fontId="12" fillId="2" borderId="26" xfId="3" applyNumberFormat="1" applyFont="1" applyFill="1" applyBorder="1" applyAlignment="1">
      <alignment horizontal="center"/>
    </xf>
    <xf numFmtId="171" fontId="12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12" fillId="2" borderId="24" xfId="3" applyFont="1" applyFill="1" applyBorder="1" applyAlignment="1">
      <alignment horizontal="center"/>
    </xf>
    <xf numFmtId="0" fontId="25" fillId="3" borderId="23" xfId="3" applyFont="1" applyFill="1" applyBorder="1" applyAlignment="1" applyProtection="1">
      <alignment horizontal="center"/>
      <protection locked="0"/>
    </xf>
    <xf numFmtId="171" fontId="12" fillId="2" borderId="31" xfId="3" applyNumberFormat="1" applyFont="1" applyFill="1" applyBorder="1" applyAlignment="1">
      <alignment horizontal="center"/>
    </xf>
    <xf numFmtId="171" fontId="12" fillId="2" borderId="32" xfId="3" applyNumberFormat="1" applyFont="1" applyFill="1" applyBorder="1" applyAlignment="1">
      <alignment horizontal="center"/>
    </xf>
    <xf numFmtId="0" fontId="12" fillId="2" borderId="33" xfId="3" applyFont="1" applyFill="1" applyBorder="1" applyAlignment="1">
      <alignment horizontal="center"/>
    </xf>
    <xf numFmtId="0" fontId="25" fillId="3" borderId="34" xfId="3" applyFont="1" applyFill="1" applyBorder="1" applyAlignment="1" applyProtection="1">
      <alignment horizontal="center"/>
      <protection locked="0"/>
    </xf>
    <xf numFmtId="171" fontId="12" fillId="2" borderId="35" xfId="3" applyNumberFormat="1" applyFont="1" applyFill="1" applyBorder="1" applyAlignment="1">
      <alignment horizontal="center"/>
    </xf>
    <xf numFmtId="171" fontId="12" fillId="2" borderId="36" xfId="3" applyNumberFormat="1" applyFont="1" applyFill="1" applyBorder="1" applyAlignment="1">
      <alignment horizontal="center"/>
    </xf>
    <xf numFmtId="0" fontId="12" fillId="2" borderId="15" xfId="3" applyFont="1" applyFill="1" applyBorder="1"/>
    <xf numFmtId="0" fontId="12" fillId="2" borderId="24" xfId="3" applyFont="1" applyFill="1" applyBorder="1" applyAlignment="1">
      <alignment horizontal="right"/>
    </xf>
    <xf numFmtId="1" fontId="24" fillId="6" borderId="37" xfId="3" applyNumberFormat="1" applyFont="1" applyFill="1" applyBorder="1" applyAlignment="1">
      <alignment horizontal="center"/>
    </xf>
    <xf numFmtId="171" fontId="24" fillId="6" borderId="38" xfId="3" applyNumberFormat="1" applyFont="1" applyFill="1" applyBorder="1" applyAlignment="1">
      <alignment horizontal="center"/>
    </xf>
    <xf numFmtId="171" fontId="24" fillId="6" borderId="39" xfId="3" applyNumberFormat="1" applyFont="1" applyFill="1" applyBorder="1" applyAlignment="1">
      <alignment horizontal="center"/>
    </xf>
    <xf numFmtId="0" fontId="14" fillId="2" borderId="0" xfId="3" applyFont="1" applyFill="1" applyAlignment="1">
      <alignment horizontal="center"/>
    </xf>
    <xf numFmtId="0" fontId="12" fillId="2" borderId="40" xfId="3" applyFont="1" applyFill="1" applyBorder="1" applyAlignment="1">
      <alignment horizontal="right"/>
    </xf>
    <xf numFmtId="0" fontId="25" fillId="3" borderId="16" xfId="3" applyFont="1" applyFill="1" applyBorder="1" applyAlignment="1" applyProtection="1">
      <alignment horizontal="center"/>
      <protection locked="0"/>
    </xf>
    <xf numFmtId="0" fontId="12" fillId="2" borderId="11" xfId="3" applyFont="1" applyFill="1" applyBorder="1" applyAlignment="1">
      <alignment horizontal="right"/>
    </xf>
    <xf numFmtId="2" fontId="12" fillId="6" borderId="41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2" fontId="12" fillId="7" borderId="41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166" fontId="12" fillId="6" borderId="41" xfId="3" applyNumberFormat="1" applyFont="1" applyFill="1" applyBorder="1" applyAlignment="1">
      <alignment horizontal="center"/>
    </xf>
    <xf numFmtId="166" fontId="12" fillId="2" borderId="0" xfId="3" applyNumberFormat="1" applyFont="1" applyFill="1" applyAlignment="1">
      <alignment horizontal="center"/>
    </xf>
    <xf numFmtId="166" fontId="12" fillId="6" borderId="17" xfId="3" applyNumberFormat="1" applyFont="1" applyFill="1" applyBorder="1" applyAlignment="1">
      <alignment horizontal="center"/>
    </xf>
    <xf numFmtId="0" fontId="12" fillId="2" borderId="42" xfId="3" applyFont="1" applyFill="1" applyBorder="1" applyAlignment="1">
      <alignment horizontal="right"/>
    </xf>
    <xf numFmtId="166" fontId="25" fillId="3" borderId="41" xfId="3" applyNumberFormat="1" applyFont="1" applyFill="1" applyBorder="1" applyAlignment="1" applyProtection="1">
      <alignment horizontal="center"/>
      <protection locked="0"/>
    </xf>
    <xf numFmtId="166" fontId="12" fillId="2" borderId="0" xfId="3" applyNumberFormat="1" applyFont="1" applyFill="1"/>
    <xf numFmtId="0" fontId="12" fillId="2" borderId="29" xfId="3" applyFont="1" applyFill="1" applyBorder="1" applyAlignment="1">
      <alignment horizontal="right"/>
    </xf>
    <xf numFmtId="1" fontId="12" fillId="2" borderId="0" xfId="3" applyNumberFormat="1" applyFont="1" applyFill="1" applyAlignment="1">
      <alignment horizontal="center"/>
    </xf>
    <xf numFmtId="0" fontId="12" fillId="2" borderId="15" xfId="3" applyFont="1" applyFill="1" applyBorder="1" applyAlignment="1">
      <alignment horizontal="right"/>
    </xf>
    <xf numFmtId="2" fontId="12" fillId="6" borderId="15" xfId="3" applyNumberFormat="1" applyFont="1" applyFill="1" applyBorder="1" applyAlignment="1">
      <alignment horizontal="center"/>
    </xf>
    <xf numFmtId="171" fontId="24" fillId="7" borderId="13" xfId="3" applyNumberFormat="1" applyFont="1" applyFill="1" applyBorder="1" applyAlignment="1">
      <alignment horizontal="center"/>
    </xf>
    <xf numFmtId="171" fontId="12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2" borderId="43" xfId="3" applyFont="1" applyFill="1" applyBorder="1" applyAlignment="1">
      <alignment horizontal="right"/>
    </xf>
    <xf numFmtId="0" fontId="12" fillId="7" borderId="15" xfId="3" applyFont="1" applyFill="1" applyBorder="1" applyAlignment="1">
      <alignment horizontal="center"/>
    </xf>
    <xf numFmtId="0" fontId="15" fillId="2" borderId="0" xfId="3" applyFont="1" applyFill="1"/>
    <xf numFmtId="0" fontId="24" fillId="2" borderId="0" xfId="3" applyFont="1" applyFill="1" applyAlignment="1">
      <alignment horizontal="left"/>
    </xf>
    <xf numFmtId="0" fontId="12" fillId="2" borderId="0" xfId="3" applyFont="1" applyFill="1" applyAlignment="1">
      <alignment horizontal="left"/>
    </xf>
    <xf numFmtId="172" fontId="25" fillId="3" borderId="0" xfId="3" applyNumberFormat="1" applyFont="1" applyFill="1" applyAlignment="1" applyProtection="1">
      <alignment horizontal="center"/>
      <protection locked="0"/>
    </xf>
    <xf numFmtId="166" fontId="24" fillId="2" borderId="0" xfId="3" applyNumberFormat="1" applyFont="1" applyFill="1" applyAlignment="1" applyProtection="1">
      <alignment horizontal="center"/>
      <protection locked="0"/>
    </xf>
    <xf numFmtId="2" fontId="24" fillId="2" borderId="13" xfId="3" applyNumberFormat="1" applyFont="1" applyFill="1" applyBorder="1" applyAlignment="1">
      <alignment horizontal="center"/>
    </xf>
    <xf numFmtId="0" fontId="24" fillId="2" borderId="13" xfId="3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25" fillId="3" borderId="21" xfId="3" applyFont="1" applyFill="1" applyBorder="1" applyAlignment="1" applyProtection="1">
      <alignment horizontal="center"/>
      <protection locked="0"/>
    </xf>
    <xf numFmtId="166" fontId="12" fillId="2" borderId="21" xfId="3" applyNumberFormat="1" applyFont="1" applyFill="1" applyBorder="1" applyAlignment="1">
      <alignment horizontal="center"/>
    </xf>
    <xf numFmtId="173" fontId="12" fillId="2" borderId="13" xfId="3" applyNumberFormat="1" applyFont="1" applyFill="1" applyBorder="1" applyAlignment="1">
      <alignment horizontal="center" vertical="center"/>
    </xf>
    <xf numFmtId="0" fontId="12" fillId="2" borderId="14" xfId="3" applyFont="1" applyFill="1" applyBorder="1" applyAlignment="1">
      <alignment horizontal="center"/>
    </xf>
    <xf numFmtId="166" fontId="12" fillId="2" borderId="23" xfId="3" applyNumberFormat="1" applyFont="1" applyFill="1" applyBorder="1" applyAlignment="1">
      <alignment horizontal="center"/>
    </xf>
    <xf numFmtId="173" fontId="12" fillId="2" borderId="14" xfId="3" applyNumberFormat="1" applyFont="1" applyFill="1" applyBorder="1" applyAlignment="1">
      <alignment horizontal="center" vertical="center"/>
    </xf>
    <xf numFmtId="1" fontId="25" fillId="3" borderId="23" xfId="3" applyNumberFormat="1" applyFont="1" applyFill="1" applyBorder="1" applyAlignment="1" applyProtection="1">
      <alignment horizontal="center"/>
      <protection locked="0"/>
    </xf>
    <xf numFmtId="0" fontId="12" fillId="2" borderId="15" xfId="3" applyFont="1" applyFill="1" applyBorder="1" applyAlignment="1">
      <alignment horizontal="center"/>
    </xf>
    <xf numFmtId="0" fontId="25" fillId="3" borderId="43" xfId="3" applyFont="1" applyFill="1" applyBorder="1" applyAlignment="1" applyProtection="1">
      <alignment horizontal="center"/>
      <protection locked="0"/>
    </xf>
    <xf numFmtId="166" fontId="12" fillId="2" borderId="43" xfId="3" applyNumberFormat="1" applyFont="1" applyFill="1" applyBorder="1" applyAlignment="1">
      <alignment horizontal="center"/>
    </xf>
    <xf numFmtId="173" fontId="12" fillId="2" borderId="15" xfId="3" applyNumberFormat="1" applyFont="1" applyFill="1" applyBorder="1" applyAlignment="1">
      <alignment horizontal="center" vertical="center"/>
    </xf>
    <xf numFmtId="0" fontId="10" fillId="2" borderId="24" xfId="3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0" fontId="12" fillId="2" borderId="45" xfId="3" applyFont="1" applyFill="1" applyBorder="1" applyAlignment="1">
      <alignment horizontal="right"/>
    </xf>
    <xf numFmtId="2" fontId="25" fillId="7" borderId="33" xfId="3" applyNumberFormat="1" applyFont="1" applyFill="1" applyBorder="1" applyAlignment="1">
      <alignment horizontal="center"/>
    </xf>
    <xf numFmtId="173" fontId="25" fillId="7" borderId="33" xfId="3" applyNumberFormat="1" applyFont="1" applyFill="1" applyBorder="1" applyAlignment="1">
      <alignment horizontal="center"/>
    </xf>
    <xf numFmtId="0" fontId="12" fillId="2" borderId="41" xfId="3" applyFont="1" applyFill="1" applyBorder="1" applyAlignment="1">
      <alignment horizontal="right"/>
    </xf>
    <xf numFmtId="10" fontId="25" fillId="6" borderId="54" xfId="3" applyNumberFormat="1" applyFont="1" applyFill="1" applyBorder="1" applyAlignment="1">
      <alignment horizontal="center"/>
    </xf>
    <xf numFmtId="0" fontId="12" fillId="2" borderId="17" xfId="3" applyFont="1" applyFill="1" applyBorder="1" applyAlignment="1">
      <alignment horizontal="right"/>
    </xf>
    <xf numFmtId="0" fontId="25" fillId="7" borderId="46" xfId="3" applyFont="1" applyFill="1" applyBorder="1" applyAlignment="1">
      <alignment horizontal="center"/>
    </xf>
    <xf numFmtId="174" fontId="25" fillId="2" borderId="0" xfId="3" applyNumberFormat="1" applyFont="1" applyFill="1" applyAlignment="1">
      <alignment horizontal="center"/>
    </xf>
    <xf numFmtId="0" fontId="24" fillId="2" borderId="47" xfId="3" applyFont="1" applyFill="1" applyBorder="1" applyAlignment="1">
      <alignment horizontal="center"/>
    </xf>
    <xf numFmtId="0" fontId="24" fillId="2" borderId="4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30" xfId="3" applyFont="1" applyFill="1" applyBorder="1" applyAlignment="1">
      <alignment horizontal="center"/>
    </xf>
    <xf numFmtId="0" fontId="12" fillId="2" borderId="48" xfId="3" applyFont="1" applyFill="1" applyBorder="1" applyAlignment="1">
      <alignment horizontal="center"/>
    </xf>
    <xf numFmtId="0" fontId="12" fillId="2" borderId="7" xfId="3" applyFont="1" applyFill="1" applyBorder="1" applyAlignment="1">
      <alignment horizontal="center"/>
    </xf>
    <xf numFmtId="171" fontId="25" fillId="3" borderId="34" xfId="3" applyNumberFormat="1" applyFont="1" applyFill="1" applyBorder="1" applyAlignment="1" applyProtection="1">
      <alignment horizontal="center"/>
      <protection locked="0"/>
    </xf>
    <xf numFmtId="1" fontId="24" fillId="6" borderId="49" xfId="3" applyNumberFormat="1" applyFont="1" applyFill="1" applyBorder="1" applyAlignment="1">
      <alignment horizontal="center"/>
    </xf>
    <xf numFmtId="1" fontId="24" fillId="6" borderId="50" xfId="3" applyNumberFormat="1" applyFont="1" applyFill="1" applyBorder="1" applyAlignment="1">
      <alignment horizontal="center"/>
    </xf>
    <xf numFmtId="171" fontId="24" fillId="6" borderId="15" xfId="3" applyNumberFormat="1" applyFont="1" applyFill="1" applyBorder="1" applyAlignment="1">
      <alignment horizontal="center"/>
    </xf>
    <xf numFmtId="0" fontId="12" fillId="2" borderId="51" xfId="3" applyFont="1" applyFill="1" applyBorder="1" applyAlignment="1">
      <alignment horizontal="right"/>
    </xf>
    <xf numFmtId="0" fontId="25" fillId="3" borderId="52" xfId="3" applyFont="1" applyFill="1" applyBorder="1" applyAlignment="1" applyProtection="1">
      <alignment horizontal="center"/>
      <protection locked="0"/>
    </xf>
    <xf numFmtId="0" fontId="12" fillId="2" borderId="25" xfId="3" applyFont="1" applyFill="1" applyBorder="1" applyAlignment="1">
      <alignment horizontal="right"/>
    </xf>
    <xf numFmtId="2" fontId="12" fillId="6" borderId="27" xfId="3" applyNumberFormat="1" applyFont="1" applyFill="1" applyBorder="1" applyAlignment="1">
      <alignment horizontal="center"/>
    </xf>
    <xf numFmtId="2" fontId="12" fillId="7" borderId="27" xfId="3" applyNumberFormat="1" applyFont="1" applyFill="1" applyBorder="1" applyAlignment="1">
      <alignment horizontal="center"/>
    </xf>
    <xf numFmtId="166" fontId="12" fillId="6" borderId="27" xfId="3" applyNumberFormat="1" applyFont="1" applyFill="1" applyBorder="1" applyAlignment="1">
      <alignment horizontal="center"/>
    </xf>
    <xf numFmtId="166" fontId="12" fillId="7" borderId="27" xfId="3" applyNumberFormat="1" applyFont="1" applyFill="1" applyBorder="1" applyAlignment="1">
      <alignment horizontal="center"/>
    </xf>
    <xf numFmtId="2" fontId="14" fillId="2" borderId="0" xfId="3" applyNumberFormat="1" applyFont="1" applyFill="1" applyAlignment="1">
      <alignment horizontal="center"/>
    </xf>
    <xf numFmtId="0" fontId="12" fillId="2" borderId="53" xfId="3" applyFont="1" applyFill="1" applyBorder="1" applyAlignment="1">
      <alignment horizontal="right"/>
    </xf>
    <xf numFmtId="2" fontId="12" fillId="7" borderId="30" xfId="3" applyNumberFormat="1" applyFont="1" applyFill="1" applyBorder="1" applyAlignment="1">
      <alignment horizontal="center"/>
    </xf>
    <xf numFmtId="0" fontId="24" fillId="2" borderId="0" xfId="3" applyFont="1" applyFill="1" applyAlignment="1">
      <alignment horizontal="center" wrapText="1"/>
    </xf>
    <xf numFmtId="0" fontId="12" fillId="2" borderId="16" xfId="3" applyFont="1" applyFill="1" applyBorder="1" applyAlignment="1">
      <alignment horizontal="right"/>
    </xf>
    <xf numFmtId="171" fontId="24" fillId="7" borderId="16" xfId="3" applyNumberFormat="1" applyFont="1" applyFill="1" applyBorder="1" applyAlignment="1">
      <alignment horizontal="center"/>
    </xf>
    <xf numFmtId="10" fontId="12" fillId="2" borderId="0" xfId="3" applyNumberFormat="1" applyFont="1" applyFill="1" applyAlignment="1">
      <alignment horizontal="center"/>
    </xf>
    <xf numFmtId="10" fontId="24" fillId="6" borderId="41" xfId="3" applyNumberFormat="1" applyFont="1" applyFill="1" applyBorder="1" applyAlignment="1">
      <alignment horizontal="center"/>
    </xf>
    <xf numFmtId="0" fontId="24" fillId="7" borderId="17" xfId="3" applyFont="1" applyFill="1" applyBorder="1" applyAlignment="1">
      <alignment horizontal="center"/>
    </xf>
    <xf numFmtId="0" fontId="24" fillId="2" borderId="22" xfId="3" applyFont="1" applyFill="1" applyBorder="1" applyAlignment="1">
      <alignment horizontal="center" wrapText="1"/>
    </xf>
    <xf numFmtId="1" fontId="25" fillId="3" borderId="13" xfId="3" applyNumberFormat="1" applyFont="1" applyFill="1" applyBorder="1" applyAlignment="1" applyProtection="1">
      <alignment horizontal="center"/>
      <protection locked="0"/>
    </xf>
    <xf numFmtId="166" fontId="12" fillId="2" borderId="13" xfId="3" applyNumberFormat="1" applyFont="1" applyFill="1" applyBorder="1" applyAlignment="1">
      <alignment horizontal="center"/>
    </xf>
    <xf numFmtId="173" fontId="12" fillId="2" borderId="22" xfId="3" applyNumberFormat="1" applyFont="1" applyFill="1" applyBorder="1" applyAlignment="1">
      <alignment horizontal="center"/>
    </xf>
    <xf numFmtId="1" fontId="25" fillId="3" borderId="14" xfId="3" applyNumberFormat="1" applyFont="1" applyFill="1" applyBorder="1" applyAlignment="1" applyProtection="1">
      <alignment horizontal="center"/>
      <protection locked="0"/>
    </xf>
    <xf numFmtId="166" fontId="12" fillId="2" borderId="14" xfId="3" applyNumberFormat="1" applyFont="1" applyFill="1" applyBorder="1" applyAlignment="1">
      <alignment horizontal="center"/>
    </xf>
    <xf numFmtId="173" fontId="12" fillId="2" borderId="24" xfId="3" applyNumberFormat="1" applyFont="1" applyFill="1" applyBorder="1" applyAlignment="1">
      <alignment horizontal="center"/>
    </xf>
    <xf numFmtId="1" fontId="25" fillId="3" borderId="15" xfId="3" applyNumberFormat="1" applyFont="1" applyFill="1" applyBorder="1" applyAlignment="1" applyProtection="1">
      <alignment horizontal="center"/>
      <protection locked="0"/>
    </xf>
    <xf numFmtId="166" fontId="12" fillId="2" borderId="15" xfId="3" applyNumberFormat="1" applyFont="1" applyFill="1" applyBorder="1" applyAlignment="1">
      <alignment horizontal="center"/>
    </xf>
    <xf numFmtId="173" fontId="12" fillId="2" borderId="44" xfId="3" applyNumberFormat="1" applyFont="1" applyFill="1" applyBorder="1" applyAlignment="1">
      <alignment horizontal="center"/>
    </xf>
    <xf numFmtId="0" fontId="12" fillId="2" borderId="23" xfId="3" applyFont="1" applyFill="1" applyBorder="1" applyAlignment="1">
      <alignment horizontal="center"/>
    </xf>
    <xf numFmtId="171" fontId="12" fillId="2" borderId="16" xfId="3" applyNumberFormat="1" applyFont="1" applyFill="1" applyBorder="1" applyAlignment="1">
      <alignment horizontal="right"/>
    </xf>
    <xf numFmtId="2" fontId="25" fillId="7" borderId="55" xfId="3" applyNumberFormat="1" applyFont="1" applyFill="1" applyBorder="1" applyAlignment="1">
      <alignment horizontal="center"/>
    </xf>
    <xf numFmtId="174" fontId="25" fillId="7" borderId="52" xfId="3" applyNumberFormat="1" applyFont="1" applyFill="1" applyBorder="1" applyAlignment="1">
      <alignment horizontal="center"/>
    </xf>
    <xf numFmtId="0" fontId="12" fillId="2" borderId="23" xfId="3" applyFont="1" applyFill="1" applyBorder="1"/>
    <xf numFmtId="0" fontId="12" fillId="2" borderId="14" xfId="3" applyFont="1" applyFill="1" applyBorder="1" applyAlignment="1">
      <alignment horizontal="right"/>
    </xf>
    <xf numFmtId="10" fontId="25" fillId="6" borderId="27" xfId="3" applyNumberFormat="1" applyFont="1" applyFill="1" applyBorder="1" applyAlignment="1">
      <alignment horizontal="center"/>
    </xf>
    <xf numFmtId="0" fontId="12" fillId="2" borderId="43" xfId="3" applyFont="1" applyFill="1" applyBorder="1"/>
    <xf numFmtId="0" fontId="25" fillId="7" borderId="28" xfId="3" applyFont="1" applyFill="1" applyBorder="1" applyAlignment="1">
      <alignment horizontal="center"/>
    </xf>
    <xf numFmtId="0" fontId="25" fillId="7" borderId="56" xfId="3" applyFont="1" applyFill="1" applyBorder="1" applyAlignment="1">
      <alignment horizontal="center"/>
    </xf>
    <xf numFmtId="0" fontId="12" fillId="2" borderId="13" xfId="3" applyFont="1" applyFill="1" applyBorder="1"/>
    <xf numFmtId="0" fontId="22" fillId="2" borderId="0" xfId="3" applyFont="1" applyFill="1" applyAlignment="1">
      <alignment horizontal="right" vertical="center" wrapText="1"/>
    </xf>
    <xf numFmtId="2" fontId="25" fillId="6" borderId="54" xfId="3" applyNumberFormat="1" applyFont="1" applyFill="1" applyBorder="1" applyAlignment="1">
      <alignment horizontal="center"/>
    </xf>
    <xf numFmtId="174" fontId="25" fillId="6" borderId="54" xfId="3" applyNumberFormat="1" applyFont="1" applyFill="1" applyBorder="1" applyAlignment="1">
      <alignment horizontal="center"/>
    </xf>
    <xf numFmtId="2" fontId="25" fillId="7" borderId="46" xfId="3" applyNumberFormat="1" applyFont="1" applyFill="1" applyBorder="1" applyAlignment="1">
      <alignment horizontal="center"/>
    </xf>
    <xf numFmtId="174" fontId="25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165" fontId="25" fillId="2" borderId="0" xfId="3" applyNumberFormat="1" applyFont="1" applyFill="1" applyAlignment="1">
      <alignment horizontal="center"/>
    </xf>
    <xf numFmtId="0" fontId="22" fillId="2" borderId="9" xfId="3" applyFont="1" applyFill="1" applyBorder="1" applyAlignment="1">
      <alignment horizontal="left" vertical="center" wrapText="1"/>
    </xf>
    <xf numFmtId="0" fontId="12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2" fillId="2" borderId="7" xfId="3" applyFont="1" applyFill="1" applyBorder="1"/>
    <xf numFmtId="0" fontId="24" fillId="2" borderId="11" xfId="3" applyFont="1" applyFill="1" applyBorder="1"/>
    <xf numFmtId="0" fontId="12" fillId="2" borderId="11" xfId="3" applyFont="1" applyFill="1" applyBorder="1"/>
    <xf numFmtId="0" fontId="15" fillId="2" borderId="0" xfId="1" applyFont="1" applyFill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22" fillId="2" borderId="18" xfId="2" applyFont="1" applyFill="1" applyBorder="1" applyAlignment="1">
      <alignment horizontal="left" vertical="center" wrapText="1"/>
    </xf>
    <xf numFmtId="0" fontId="22" fillId="2" borderId="19" xfId="2" applyFont="1" applyFill="1" applyBorder="1" applyAlignment="1">
      <alignment horizontal="left" vertical="center" wrapText="1"/>
    </xf>
    <xf numFmtId="0" fontId="22" fillId="2" borderId="20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22" fillId="2" borderId="18" xfId="2" applyFont="1" applyFill="1" applyBorder="1" applyAlignment="1">
      <alignment horizontal="center"/>
    </xf>
    <xf numFmtId="0" fontId="22" fillId="2" borderId="19" xfId="2" applyFont="1" applyFill="1" applyBorder="1" applyAlignment="1">
      <alignment horizontal="center"/>
    </xf>
    <xf numFmtId="0" fontId="22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25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22" fillId="2" borderId="18" xfId="2" applyFont="1" applyFill="1" applyBorder="1" applyAlignment="1">
      <alignment horizontal="justify" vertical="center" wrapText="1"/>
    </xf>
    <xf numFmtId="0" fontId="22" fillId="2" borderId="19" xfId="2" applyFont="1" applyFill="1" applyBorder="1" applyAlignment="1">
      <alignment horizontal="justify" vertical="center" wrapText="1"/>
    </xf>
    <xf numFmtId="0" fontId="22" fillId="2" borderId="20" xfId="2" applyFont="1" applyFill="1" applyBorder="1" applyAlignment="1">
      <alignment horizontal="justify" vertical="center" wrapText="1"/>
    </xf>
    <xf numFmtId="0" fontId="24" fillId="2" borderId="0" xfId="2" applyFont="1" applyFill="1" applyAlignment="1">
      <alignment horizontal="center"/>
    </xf>
    <xf numFmtId="0" fontId="24" fillId="2" borderId="47" xfId="2" applyFont="1" applyFill="1" applyBorder="1" applyAlignment="1">
      <alignment horizontal="center"/>
    </xf>
    <xf numFmtId="0" fontId="24" fillId="2" borderId="40" xfId="2" applyFont="1" applyFill="1" applyBorder="1" applyAlignment="1">
      <alignment horizontal="center"/>
    </xf>
    <xf numFmtId="0" fontId="24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left" vertical="center" wrapText="1"/>
    </xf>
    <xf numFmtId="0" fontId="22" fillId="2" borderId="22" xfId="2" applyFont="1" applyFill="1" applyBorder="1" applyAlignment="1">
      <alignment horizontal="left" vertical="center" wrapText="1"/>
    </xf>
    <xf numFmtId="0" fontId="22" fillId="2" borderId="43" xfId="2" applyFont="1" applyFill="1" applyBorder="1" applyAlignment="1">
      <alignment horizontal="left" vertical="center" wrapText="1"/>
    </xf>
    <xf numFmtId="0" fontId="22" fillId="2" borderId="44" xfId="2" applyFont="1" applyFill="1" applyBorder="1" applyAlignment="1">
      <alignment horizontal="left" vertical="center" wrapText="1"/>
    </xf>
    <xf numFmtId="0" fontId="24" fillId="2" borderId="10" xfId="2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4" fillId="2" borderId="9" xfId="2" applyFont="1" applyFill="1" applyBorder="1" applyAlignment="1">
      <alignment horizontal="center" vertical="center"/>
    </xf>
    <xf numFmtId="2" fontId="25" fillId="3" borderId="13" xfId="2" applyNumberFormat="1" applyFont="1" applyFill="1" applyBorder="1" applyAlignment="1" applyProtection="1">
      <alignment horizontal="center" vertical="center"/>
      <protection locked="0"/>
    </xf>
    <xf numFmtId="2" fontId="25" fillId="3" borderId="14" xfId="2" applyNumberFormat="1" applyFont="1" applyFill="1" applyBorder="1" applyAlignment="1" applyProtection="1">
      <alignment horizontal="center" vertical="center"/>
      <protection locked="0"/>
    </xf>
    <xf numFmtId="2" fontId="25" fillId="3" borderId="15" xfId="2" applyNumberFormat="1" applyFont="1" applyFill="1" applyBorder="1" applyAlignment="1" applyProtection="1">
      <alignment horizontal="center" vertical="center"/>
      <protection locked="0"/>
    </xf>
    <xf numFmtId="0" fontId="24" fillId="2" borderId="43" xfId="2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center" vertical="center" wrapText="1"/>
    </xf>
    <xf numFmtId="0" fontId="22" fillId="2" borderId="22" xfId="2" applyFont="1" applyFill="1" applyBorder="1" applyAlignment="1">
      <alignment horizontal="center" vertical="center" wrapText="1"/>
    </xf>
    <xf numFmtId="0" fontId="22" fillId="2" borderId="43" xfId="2" applyFont="1" applyFill="1" applyBorder="1" applyAlignment="1">
      <alignment horizontal="center" vertical="center" wrapText="1"/>
    </xf>
    <xf numFmtId="0" fontId="22" fillId="2" borderId="44" xfId="2" applyFont="1" applyFill="1" applyBorder="1" applyAlignment="1">
      <alignment horizontal="center" vertical="center" wrapText="1"/>
    </xf>
    <xf numFmtId="0" fontId="24" fillId="2" borderId="10" xfId="2" applyFont="1" applyFill="1" applyBorder="1" applyAlignment="1">
      <alignment horizontal="center"/>
    </xf>
    <xf numFmtId="0" fontId="25" fillId="3" borderId="0" xfId="2" applyFont="1" applyFill="1" applyAlignment="1" applyProtection="1">
      <alignment horizontal="left"/>
      <protection locked="0"/>
    </xf>
    <xf numFmtId="0" fontId="22" fillId="2" borderId="10" xfId="2" applyFont="1" applyFill="1" applyBorder="1" applyAlignment="1">
      <alignment horizontal="left" vertical="center" wrapText="1"/>
    </xf>
    <xf numFmtId="0" fontId="22" fillId="2" borderId="9" xfId="2" applyFont="1" applyFill="1" applyBorder="1" applyAlignment="1">
      <alignment horizontal="left" vertical="center" wrapText="1"/>
    </xf>
    <xf numFmtId="0" fontId="24" fillId="2" borderId="47" xfId="2" applyFont="1" applyFill="1" applyBorder="1" applyAlignment="1">
      <alignment horizontal="center" vertical="center"/>
    </xf>
    <xf numFmtId="0" fontId="24" fillId="2" borderId="55" xfId="2" applyFont="1" applyFill="1" applyBorder="1" applyAlignment="1">
      <alignment horizontal="center" vertical="center"/>
    </xf>
    <xf numFmtId="0" fontId="22" fillId="2" borderId="18" xfId="3" applyFont="1" applyFill="1" applyBorder="1" applyAlignment="1">
      <alignment horizontal="left" vertical="center" wrapText="1"/>
    </xf>
    <xf numFmtId="0" fontId="22" fillId="2" borderId="19" xfId="3" applyFont="1" applyFill="1" applyBorder="1" applyAlignment="1">
      <alignment horizontal="left" vertical="center" wrapText="1"/>
    </xf>
    <xf numFmtId="0" fontId="22" fillId="2" borderId="20" xfId="3" applyFont="1" applyFill="1" applyBorder="1" applyAlignment="1">
      <alignment horizontal="left" vertical="center" wrapText="1"/>
    </xf>
    <xf numFmtId="0" fontId="20" fillId="2" borderId="0" xfId="3" applyFont="1" applyFill="1" applyAlignment="1">
      <alignment horizontal="center" vertical="center"/>
    </xf>
    <xf numFmtId="0" fontId="21" fillId="2" borderId="0" xfId="3" applyFont="1" applyFill="1" applyAlignment="1">
      <alignment horizontal="center" vertical="center"/>
    </xf>
    <xf numFmtId="0" fontId="22" fillId="2" borderId="18" xfId="3" applyFont="1" applyFill="1" applyBorder="1" applyAlignment="1">
      <alignment horizontal="center"/>
    </xf>
    <xf numFmtId="0" fontId="22" fillId="2" borderId="19" xfId="3" applyFont="1" applyFill="1" applyBorder="1" applyAlignment="1">
      <alignment horizontal="center"/>
    </xf>
    <xf numFmtId="0" fontId="22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25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Alignment="1" applyProtection="1">
      <alignment horizontal="left"/>
      <protection locked="0"/>
    </xf>
    <xf numFmtId="0" fontId="22" fillId="2" borderId="18" xfId="3" applyFont="1" applyFill="1" applyBorder="1" applyAlignment="1">
      <alignment horizontal="justify" vertical="center" wrapText="1"/>
    </xf>
    <xf numFmtId="0" fontId="22" fillId="2" borderId="19" xfId="3" applyFont="1" applyFill="1" applyBorder="1" applyAlignment="1">
      <alignment horizontal="justify" vertical="center" wrapText="1"/>
    </xf>
    <xf numFmtId="0" fontId="22" fillId="2" borderId="20" xfId="3" applyFont="1" applyFill="1" applyBorder="1" applyAlignment="1">
      <alignment horizontal="justify" vertical="center" wrapText="1"/>
    </xf>
    <xf numFmtId="0" fontId="24" fillId="2" borderId="0" xfId="3" applyFont="1" applyFill="1" applyAlignment="1">
      <alignment horizontal="center"/>
    </xf>
    <xf numFmtId="0" fontId="24" fillId="2" borderId="47" xfId="3" applyFont="1" applyFill="1" applyBorder="1" applyAlignment="1">
      <alignment horizontal="center"/>
    </xf>
    <xf numFmtId="0" fontId="24" fillId="2" borderId="40" xfId="3" applyFont="1" applyFill="1" applyBorder="1" applyAlignment="1">
      <alignment horizontal="center"/>
    </xf>
    <xf numFmtId="0" fontId="24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2" fillId="2" borderId="21" xfId="3" applyFont="1" applyFill="1" applyBorder="1" applyAlignment="1">
      <alignment horizontal="left" vertical="center" wrapText="1"/>
    </xf>
    <xf numFmtId="0" fontId="22" fillId="2" borderId="22" xfId="3" applyFont="1" applyFill="1" applyBorder="1" applyAlignment="1">
      <alignment horizontal="left" vertical="center" wrapText="1"/>
    </xf>
    <xf numFmtId="0" fontId="22" fillId="2" borderId="43" xfId="3" applyFont="1" applyFill="1" applyBorder="1" applyAlignment="1">
      <alignment horizontal="left" vertical="center" wrapText="1"/>
    </xf>
    <xf numFmtId="0" fontId="22" fillId="2" borderId="44" xfId="3" applyFont="1" applyFill="1" applyBorder="1" applyAlignment="1">
      <alignment horizontal="left" vertical="center" wrapText="1"/>
    </xf>
    <xf numFmtId="0" fontId="24" fillId="2" borderId="10" xfId="3" applyFont="1" applyFill="1" applyBorder="1" applyAlignment="1">
      <alignment horizontal="center" vertical="center"/>
    </xf>
    <xf numFmtId="0" fontId="24" fillId="2" borderId="0" xfId="3" applyFont="1" applyFill="1" applyAlignment="1">
      <alignment horizontal="center" vertical="center"/>
    </xf>
    <xf numFmtId="0" fontId="24" fillId="2" borderId="9" xfId="3" applyFont="1" applyFill="1" applyBorder="1" applyAlignment="1">
      <alignment horizontal="center" vertical="center"/>
    </xf>
    <xf numFmtId="2" fontId="25" fillId="3" borderId="13" xfId="3" applyNumberFormat="1" applyFont="1" applyFill="1" applyBorder="1" applyAlignment="1" applyProtection="1">
      <alignment horizontal="center" vertical="center"/>
      <protection locked="0"/>
    </xf>
    <xf numFmtId="2" fontId="25" fillId="3" borderId="14" xfId="3" applyNumberFormat="1" applyFont="1" applyFill="1" applyBorder="1" applyAlignment="1" applyProtection="1">
      <alignment horizontal="center" vertical="center"/>
      <protection locked="0"/>
    </xf>
    <xf numFmtId="2" fontId="25" fillId="3" borderId="15" xfId="3" applyNumberFormat="1" applyFont="1" applyFill="1" applyBorder="1" applyAlignment="1" applyProtection="1">
      <alignment horizontal="center" vertical="center"/>
      <protection locked="0"/>
    </xf>
    <xf numFmtId="0" fontId="24" fillId="2" borderId="43" xfId="3" applyFont="1" applyFill="1" applyBorder="1" applyAlignment="1">
      <alignment horizontal="center" vertical="center"/>
    </xf>
    <xf numFmtId="0" fontId="22" fillId="2" borderId="21" xfId="3" applyFont="1" applyFill="1" applyBorder="1" applyAlignment="1">
      <alignment horizontal="center" vertical="center" wrapText="1"/>
    </xf>
    <xf numFmtId="0" fontId="22" fillId="2" borderId="22" xfId="3" applyFont="1" applyFill="1" applyBorder="1" applyAlignment="1">
      <alignment horizontal="center" vertical="center" wrapText="1"/>
    </xf>
    <xf numFmtId="0" fontId="22" fillId="2" borderId="43" xfId="3" applyFont="1" applyFill="1" applyBorder="1" applyAlignment="1">
      <alignment horizontal="center" vertical="center" wrapText="1"/>
    </xf>
    <xf numFmtId="0" fontId="22" fillId="2" borderId="44" xfId="3" applyFont="1" applyFill="1" applyBorder="1" applyAlignment="1">
      <alignment horizontal="center" vertical="center" wrapText="1"/>
    </xf>
    <xf numFmtId="0" fontId="24" fillId="2" borderId="10" xfId="3" applyFont="1" applyFill="1" applyBorder="1" applyAlignment="1">
      <alignment horizontal="center"/>
    </xf>
    <xf numFmtId="0" fontId="25" fillId="3" borderId="0" xfId="3" applyFont="1" applyFill="1" applyAlignment="1" applyProtection="1">
      <alignment horizontal="left"/>
      <protection locked="0"/>
    </xf>
    <xf numFmtId="0" fontId="22" fillId="2" borderId="10" xfId="3" applyFont="1" applyFill="1" applyBorder="1" applyAlignment="1">
      <alignment horizontal="left" vertical="center" wrapText="1"/>
    </xf>
    <xf numFmtId="0" fontId="22" fillId="2" borderId="9" xfId="3" applyFont="1" applyFill="1" applyBorder="1" applyAlignment="1">
      <alignment horizontal="left" vertical="center" wrapText="1"/>
    </xf>
    <xf numFmtId="0" fontId="24" fillId="2" borderId="47" xfId="3" applyFont="1" applyFill="1" applyBorder="1" applyAlignment="1">
      <alignment horizontal="center" vertical="center"/>
    </xf>
    <xf numFmtId="0" fontId="24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24" sqref="B24: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4" t="s">
        <v>0</v>
      </c>
      <c r="B15" s="424"/>
      <c r="C15" s="424"/>
      <c r="D15" s="424"/>
      <c r="E15" s="424"/>
    </row>
    <row r="16" spans="1:6" ht="16.5" customHeight="1" x14ac:dyDescent="0.3">
      <c r="A16" s="52" t="s">
        <v>1</v>
      </c>
      <c r="B16" s="53" t="s">
        <v>2</v>
      </c>
    </row>
    <row r="17" spans="1:5" ht="16.5" customHeight="1" x14ac:dyDescent="0.3">
      <c r="A17" s="54" t="s">
        <v>3</v>
      </c>
      <c r="B17" s="54" t="s">
        <v>5</v>
      </c>
      <c r="D17" s="55"/>
      <c r="E17" s="56"/>
    </row>
    <row r="18" spans="1:5" ht="16.5" customHeight="1" x14ac:dyDescent="0.3">
      <c r="A18" s="57" t="s">
        <v>4</v>
      </c>
      <c r="B18" s="49" t="s">
        <v>111</v>
      </c>
      <c r="C18" s="56"/>
      <c r="D18" s="56"/>
      <c r="E18" s="56"/>
    </row>
    <row r="19" spans="1:5" ht="16.5" customHeight="1" x14ac:dyDescent="0.3">
      <c r="A19" s="57" t="s">
        <v>6</v>
      </c>
      <c r="B19" s="58">
        <v>99.39</v>
      </c>
      <c r="C19" s="56"/>
      <c r="D19" s="56"/>
      <c r="E19" s="56"/>
    </row>
    <row r="20" spans="1:5" ht="16.5" customHeight="1" x14ac:dyDescent="0.3">
      <c r="A20" s="54" t="s">
        <v>8</v>
      </c>
      <c r="B20" s="58">
        <v>13.7</v>
      </c>
      <c r="C20" s="56"/>
      <c r="D20" s="56"/>
      <c r="E20" s="56"/>
    </row>
    <row r="21" spans="1:5" ht="16.5" customHeight="1" x14ac:dyDescent="0.3">
      <c r="A21" s="54" t="s">
        <v>10</v>
      </c>
      <c r="B21" s="59">
        <f>B20/100</f>
        <v>0.13699999999999998</v>
      </c>
      <c r="C21" s="56"/>
      <c r="D21" s="56"/>
      <c r="E21" s="56"/>
    </row>
    <row r="22" spans="1:5" ht="15.75" customHeight="1" x14ac:dyDescent="0.25">
      <c r="A22" s="56"/>
      <c r="B22" s="56" t="s">
        <v>12</v>
      </c>
      <c r="C22" s="56"/>
      <c r="D22" s="56"/>
      <c r="E22" s="56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19687635</v>
      </c>
      <c r="C24" s="63">
        <v>2178.1</v>
      </c>
      <c r="D24" s="64">
        <v>1.4</v>
      </c>
      <c r="E24" s="65">
        <v>5.7</v>
      </c>
    </row>
    <row r="25" spans="1:5" ht="16.5" customHeight="1" x14ac:dyDescent="0.3">
      <c r="A25" s="62">
        <v>2</v>
      </c>
      <c r="B25" s="63">
        <v>19819755</v>
      </c>
      <c r="C25" s="63">
        <v>2160</v>
      </c>
      <c r="D25" s="64">
        <v>1.4</v>
      </c>
      <c r="E25" s="64">
        <v>5.7</v>
      </c>
    </row>
    <row r="26" spans="1:5" ht="16.5" customHeight="1" x14ac:dyDescent="0.3">
      <c r="A26" s="62">
        <v>3</v>
      </c>
      <c r="B26" s="63">
        <v>19936103</v>
      </c>
      <c r="C26" s="63">
        <v>2096.3000000000002</v>
      </c>
      <c r="D26" s="64">
        <v>1.3</v>
      </c>
      <c r="E26" s="64">
        <v>5.6</v>
      </c>
    </row>
    <row r="27" spans="1:5" ht="16.5" customHeight="1" x14ac:dyDescent="0.3">
      <c r="A27" s="62">
        <v>4</v>
      </c>
      <c r="B27" s="63">
        <v>19690051</v>
      </c>
      <c r="C27" s="63">
        <v>2113.8000000000002</v>
      </c>
      <c r="D27" s="64">
        <v>1.4</v>
      </c>
      <c r="E27" s="64">
        <v>5.5</v>
      </c>
    </row>
    <row r="28" spans="1:5" ht="16.5" customHeight="1" x14ac:dyDescent="0.3">
      <c r="A28" s="62">
        <v>5</v>
      </c>
      <c r="B28" s="63">
        <v>19956389</v>
      </c>
      <c r="C28" s="63">
        <v>2119.6</v>
      </c>
      <c r="D28" s="64">
        <v>1.4</v>
      </c>
      <c r="E28" s="64">
        <v>5.5</v>
      </c>
    </row>
    <row r="29" spans="1:5" ht="16.5" customHeight="1" x14ac:dyDescent="0.3">
      <c r="A29" s="62">
        <v>6</v>
      </c>
      <c r="B29" s="66">
        <v>19710619</v>
      </c>
      <c r="C29" s="66">
        <v>2139.5</v>
      </c>
      <c r="D29" s="67">
        <v>1.4</v>
      </c>
      <c r="E29" s="67">
        <v>5.5</v>
      </c>
    </row>
    <row r="30" spans="1:5" ht="16.5" customHeight="1" x14ac:dyDescent="0.3">
      <c r="A30" s="68" t="s">
        <v>18</v>
      </c>
      <c r="B30" s="69">
        <f>AVERAGE(B24:B29)</f>
        <v>19800092</v>
      </c>
      <c r="C30" s="70">
        <f>AVERAGE(C24:C29)</f>
        <v>2134.5500000000002</v>
      </c>
      <c r="D30" s="71">
        <f>AVERAGE(D24:D29)</f>
        <v>1.3833333333333335</v>
      </c>
      <c r="E30" s="71">
        <f>AVERAGE(E24:E29)</f>
        <v>5.583333333333333</v>
      </c>
    </row>
    <row r="31" spans="1:5" ht="16.5" customHeight="1" x14ac:dyDescent="0.3">
      <c r="A31" s="72" t="s">
        <v>19</v>
      </c>
      <c r="B31" s="73">
        <f>(STDEV(B24:B29)/B30)</f>
        <v>6.2297396213039421E-3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6"/>
      <c r="B33" s="56"/>
      <c r="C33" s="56"/>
      <c r="D33" s="56"/>
      <c r="E33" s="56"/>
    </row>
    <row r="34" spans="1:5" s="49" customFormat="1" ht="16.5" customHeight="1" x14ac:dyDescent="0.3">
      <c r="A34" s="57" t="s">
        <v>21</v>
      </c>
      <c r="B34" s="81" t="s">
        <v>114</v>
      </c>
      <c r="C34" s="82"/>
      <c r="D34" s="82"/>
      <c r="E34" s="82"/>
    </row>
    <row r="35" spans="1:5" ht="16.5" customHeight="1" x14ac:dyDescent="0.3">
      <c r="A35" s="57"/>
      <c r="B35" s="81" t="s">
        <v>115</v>
      </c>
      <c r="C35" s="82"/>
      <c r="D35" s="82"/>
      <c r="E35" s="82"/>
    </row>
    <row r="36" spans="1:5" ht="16.5" customHeight="1" x14ac:dyDescent="0.3">
      <c r="A36" s="57"/>
      <c r="B36" s="81" t="s">
        <v>116</v>
      </c>
      <c r="C36" s="82"/>
      <c r="D36" s="82"/>
      <c r="E36" s="82"/>
    </row>
    <row r="37" spans="1:5" ht="15.75" customHeight="1" x14ac:dyDescent="0.25">
      <c r="A37" s="56"/>
      <c r="B37" s="56"/>
      <c r="C37" s="56"/>
      <c r="D37" s="56"/>
      <c r="E37" s="56"/>
    </row>
    <row r="38" spans="1:5" ht="16.5" customHeight="1" x14ac:dyDescent="0.3">
      <c r="A38" s="52" t="s">
        <v>1</v>
      </c>
      <c r="B38" s="53" t="s">
        <v>22</v>
      </c>
    </row>
    <row r="39" spans="1:5" ht="16.5" customHeight="1" x14ac:dyDescent="0.3">
      <c r="A39" s="57" t="s">
        <v>4</v>
      </c>
      <c r="B39" s="54"/>
      <c r="C39" s="56"/>
      <c r="D39" s="56"/>
      <c r="E39" s="56"/>
    </row>
    <row r="40" spans="1:5" ht="16.5" customHeight="1" x14ac:dyDescent="0.3">
      <c r="A40" s="57" t="s">
        <v>6</v>
      </c>
      <c r="B40" s="58"/>
      <c r="C40" s="56"/>
      <c r="D40" s="56"/>
      <c r="E40" s="56"/>
    </row>
    <row r="41" spans="1:5" ht="16.5" customHeight="1" x14ac:dyDescent="0.3">
      <c r="A41" s="54" t="s">
        <v>8</v>
      </c>
      <c r="B41" s="58"/>
      <c r="C41" s="56"/>
      <c r="D41" s="56"/>
      <c r="E41" s="56"/>
    </row>
    <row r="42" spans="1:5" ht="16.5" customHeight="1" x14ac:dyDescent="0.3">
      <c r="A42" s="54" t="s">
        <v>10</v>
      </c>
      <c r="B42" s="59"/>
      <c r="C42" s="56"/>
      <c r="D42" s="56"/>
      <c r="E42" s="56"/>
    </row>
    <row r="43" spans="1:5" ht="15.75" customHeight="1" x14ac:dyDescent="0.25">
      <c r="A43" s="56"/>
      <c r="B43" s="56"/>
      <c r="C43" s="56"/>
      <c r="D43" s="56"/>
      <c r="E43" s="56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/>
      <c r="D45" s="64"/>
      <c r="E45" s="65"/>
    </row>
    <row r="46" spans="1:5" ht="16.5" customHeight="1" x14ac:dyDescent="0.3">
      <c r="A46" s="62">
        <v>2</v>
      </c>
      <c r="B46" s="63"/>
      <c r="C46" s="63"/>
      <c r="D46" s="64"/>
      <c r="E46" s="64"/>
    </row>
    <row r="47" spans="1:5" ht="16.5" customHeight="1" x14ac:dyDescent="0.3">
      <c r="A47" s="62">
        <v>3</v>
      </c>
      <c r="B47" s="63"/>
      <c r="C47" s="63"/>
      <c r="D47" s="64"/>
      <c r="E47" s="64"/>
    </row>
    <row r="48" spans="1:5" ht="16.5" customHeight="1" x14ac:dyDescent="0.3">
      <c r="A48" s="62">
        <v>4</v>
      </c>
      <c r="B48" s="63"/>
      <c r="C48" s="63"/>
      <c r="D48" s="64"/>
      <c r="E48" s="64"/>
    </row>
    <row r="49" spans="1:7" ht="16.5" customHeight="1" x14ac:dyDescent="0.3">
      <c r="A49" s="62">
        <v>5</v>
      </c>
      <c r="B49" s="63"/>
      <c r="C49" s="63"/>
      <c r="D49" s="64"/>
      <c r="E49" s="64"/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6"/>
      <c r="B54" s="56"/>
      <c r="C54" s="56"/>
      <c r="D54" s="56"/>
      <c r="E54" s="56"/>
    </row>
    <row r="55" spans="1:7" s="49" customFormat="1" ht="16.5" customHeight="1" x14ac:dyDescent="0.3">
      <c r="A55" s="57" t="s">
        <v>21</v>
      </c>
      <c r="B55" s="81" t="s">
        <v>114</v>
      </c>
      <c r="C55" s="82"/>
      <c r="D55" s="82"/>
      <c r="E55" s="82"/>
    </row>
    <row r="56" spans="1:7" ht="16.5" customHeight="1" x14ac:dyDescent="0.3">
      <c r="A56" s="57"/>
      <c r="B56" s="81" t="s">
        <v>115</v>
      </c>
      <c r="C56" s="82"/>
      <c r="D56" s="82"/>
      <c r="E56" s="82"/>
    </row>
    <row r="57" spans="1:7" ht="16.5" customHeight="1" x14ac:dyDescent="0.3">
      <c r="A57" s="57"/>
      <c r="B57" s="81" t="s">
        <v>116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51"/>
      <c r="G58" s="51"/>
    </row>
    <row r="59" spans="1:7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/>
      <c r="C60" s="89"/>
      <c r="E60" s="89"/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24" sqref="B24: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4" spans="1:6" s="49" customFormat="1" ht="15" customHeight="1" x14ac:dyDescent="0.3">
      <c r="A14" s="48"/>
      <c r="C14" s="50"/>
      <c r="F14" s="50"/>
    </row>
    <row r="15" spans="1:6" s="49" customFormat="1" ht="18.75" customHeight="1" x14ac:dyDescent="0.3">
      <c r="A15" s="424" t="s">
        <v>0</v>
      </c>
      <c r="B15" s="424"/>
      <c r="C15" s="424"/>
      <c r="D15" s="424"/>
      <c r="E15" s="424"/>
    </row>
    <row r="16" spans="1:6" s="49" customFormat="1" ht="16.5" customHeight="1" x14ac:dyDescent="0.3">
      <c r="A16" s="52" t="s">
        <v>1</v>
      </c>
      <c r="B16" s="53" t="s">
        <v>2</v>
      </c>
    </row>
    <row r="17" spans="1:5" s="49" customFormat="1" ht="16.5" customHeight="1" x14ac:dyDescent="0.3">
      <c r="A17" s="54" t="s">
        <v>3</v>
      </c>
      <c r="B17" s="54" t="s">
        <v>5</v>
      </c>
      <c r="D17" s="55"/>
      <c r="E17" s="56"/>
    </row>
    <row r="18" spans="1:5" s="49" customFormat="1" ht="16.5" customHeight="1" x14ac:dyDescent="0.3">
      <c r="A18" s="57" t="s">
        <v>4</v>
      </c>
      <c r="B18" s="49" t="s">
        <v>112</v>
      </c>
      <c r="C18" s="56"/>
      <c r="D18" s="56"/>
      <c r="E18" s="56"/>
    </row>
    <row r="19" spans="1:5" s="49" customFormat="1" ht="16.5" customHeight="1" x14ac:dyDescent="0.3">
      <c r="A19" s="57" t="s">
        <v>6</v>
      </c>
      <c r="B19" s="58">
        <v>99.5</v>
      </c>
      <c r="C19" s="56"/>
      <c r="D19" s="56"/>
      <c r="E19" s="56"/>
    </row>
    <row r="20" spans="1:5" s="49" customFormat="1" ht="16.5" customHeight="1" x14ac:dyDescent="0.3">
      <c r="A20" s="54" t="s">
        <v>8</v>
      </c>
      <c r="B20" s="58">
        <v>33.6</v>
      </c>
      <c r="C20" s="56"/>
      <c r="D20" s="56"/>
      <c r="E20" s="56"/>
    </row>
    <row r="21" spans="1:5" s="49" customFormat="1" ht="16.5" customHeight="1" x14ac:dyDescent="0.3">
      <c r="A21" s="54" t="s">
        <v>10</v>
      </c>
      <c r="B21" s="59">
        <f>B20/100</f>
        <v>0.33600000000000002</v>
      </c>
      <c r="C21" s="56"/>
      <c r="D21" s="56"/>
      <c r="E21" s="56"/>
    </row>
    <row r="22" spans="1:5" s="49" customFormat="1" ht="15.75" customHeight="1" x14ac:dyDescent="0.25">
      <c r="A22" s="56"/>
      <c r="B22" s="56" t="s">
        <v>12</v>
      </c>
      <c r="C22" s="56"/>
      <c r="D22" s="56"/>
      <c r="E22" s="56"/>
    </row>
    <row r="23" spans="1:5" s="49" customFormat="1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s="49" customFormat="1" ht="16.5" customHeight="1" x14ac:dyDescent="0.3">
      <c r="A24" s="62">
        <v>1</v>
      </c>
      <c r="B24" s="63">
        <v>20403300</v>
      </c>
      <c r="C24" s="63">
        <v>70968.5</v>
      </c>
      <c r="D24" s="64">
        <v>1.3</v>
      </c>
      <c r="E24" s="65">
        <v>12.3</v>
      </c>
    </row>
    <row r="25" spans="1:5" s="49" customFormat="1" ht="16.5" customHeight="1" x14ac:dyDescent="0.3">
      <c r="A25" s="62">
        <v>2</v>
      </c>
      <c r="B25" s="63">
        <v>20499010</v>
      </c>
      <c r="C25" s="63">
        <v>71016.2</v>
      </c>
      <c r="D25" s="64">
        <v>1.3</v>
      </c>
      <c r="E25" s="64">
        <v>12.3</v>
      </c>
    </row>
    <row r="26" spans="1:5" s="49" customFormat="1" ht="16.5" customHeight="1" x14ac:dyDescent="0.3">
      <c r="A26" s="62">
        <v>3</v>
      </c>
      <c r="B26" s="63">
        <v>20547939</v>
      </c>
      <c r="C26" s="63">
        <v>70173.899999999994</v>
      </c>
      <c r="D26" s="64">
        <v>1.2</v>
      </c>
      <c r="E26" s="64">
        <v>12.3</v>
      </c>
    </row>
    <row r="27" spans="1:5" s="49" customFormat="1" ht="16.5" customHeight="1" x14ac:dyDescent="0.3">
      <c r="A27" s="62">
        <v>4</v>
      </c>
      <c r="B27" s="63">
        <v>20379276</v>
      </c>
      <c r="C27" s="63">
        <v>70452.5</v>
      </c>
      <c r="D27" s="64">
        <v>1.3</v>
      </c>
      <c r="E27" s="64">
        <v>12.2</v>
      </c>
    </row>
    <row r="28" spans="1:5" s="49" customFormat="1" ht="16.5" customHeight="1" x14ac:dyDescent="0.3">
      <c r="A28" s="62">
        <v>5</v>
      </c>
      <c r="B28" s="63">
        <v>20685313</v>
      </c>
      <c r="C28" s="63">
        <v>70448.7</v>
      </c>
      <c r="D28" s="64">
        <v>1.3</v>
      </c>
      <c r="E28" s="64">
        <v>12.2</v>
      </c>
    </row>
    <row r="29" spans="1:5" s="49" customFormat="1" ht="16.5" customHeight="1" x14ac:dyDescent="0.3">
      <c r="A29" s="62">
        <v>6</v>
      </c>
      <c r="B29" s="66">
        <v>20384893</v>
      </c>
      <c r="C29" s="66">
        <v>71093.100000000006</v>
      </c>
      <c r="D29" s="67">
        <v>1.3</v>
      </c>
      <c r="E29" s="67">
        <v>12.2</v>
      </c>
    </row>
    <row r="30" spans="1:5" s="49" customFormat="1" ht="16.5" customHeight="1" x14ac:dyDescent="0.3">
      <c r="A30" s="68" t="s">
        <v>18</v>
      </c>
      <c r="B30" s="69">
        <f>AVERAGE(B24:B29)</f>
        <v>20483288.5</v>
      </c>
      <c r="C30" s="70">
        <f>AVERAGE(C24:C29)</f>
        <v>70692.150000000009</v>
      </c>
      <c r="D30" s="71">
        <f>AVERAGE(D24:D29)</f>
        <v>1.2833333333333332</v>
      </c>
      <c r="E30" s="71">
        <f>AVERAGE(E24:E29)</f>
        <v>12.250000000000002</v>
      </c>
    </row>
    <row r="31" spans="1:5" s="49" customFormat="1" ht="16.5" customHeight="1" x14ac:dyDescent="0.3">
      <c r="A31" s="72" t="s">
        <v>19</v>
      </c>
      <c r="B31" s="73">
        <f>(STDEV(B24:B29)/B30)</f>
        <v>5.8640941541178463E-3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6"/>
      <c r="B33" s="56"/>
      <c r="C33" s="56"/>
      <c r="D33" s="56"/>
      <c r="E33" s="56"/>
    </row>
    <row r="34" spans="1:5" s="49" customFormat="1" ht="16.5" customHeight="1" x14ac:dyDescent="0.3">
      <c r="A34" s="57" t="s">
        <v>21</v>
      </c>
      <c r="B34" s="81" t="s">
        <v>114</v>
      </c>
      <c r="C34" s="82"/>
      <c r="D34" s="82"/>
      <c r="E34" s="82"/>
    </row>
    <row r="35" spans="1:5" s="49" customFormat="1" ht="16.5" customHeight="1" x14ac:dyDescent="0.3">
      <c r="A35" s="57"/>
      <c r="B35" s="81" t="s">
        <v>115</v>
      </c>
      <c r="C35" s="82"/>
      <c r="D35" s="82"/>
      <c r="E35" s="82"/>
    </row>
    <row r="36" spans="1:5" s="49" customFormat="1" ht="16.5" customHeight="1" x14ac:dyDescent="0.3">
      <c r="A36" s="57"/>
      <c r="B36" s="81" t="s">
        <v>116</v>
      </c>
      <c r="C36" s="82"/>
      <c r="D36" s="82"/>
      <c r="E36" s="82"/>
    </row>
    <row r="37" spans="1:5" s="49" customFormat="1" ht="15.75" customHeight="1" x14ac:dyDescent="0.25">
      <c r="A37" s="56"/>
      <c r="B37" s="56"/>
      <c r="C37" s="56"/>
      <c r="D37" s="56"/>
      <c r="E37" s="56"/>
    </row>
    <row r="38" spans="1:5" s="49" customFormat="1" ht="16.5" customHeight="1" x14ac:dyDescent="0.3">
      <c r="A38" s="52" t="s">
        <v>1</v>
      </c>
      <c r="B38" s="53" t="s">
        <v>22</v>
      </c>
    </row>
    <row r="39" spans="1:5" s="49" customFormat="1" ht="16.5" customHeight="1" x14ac:dyDescent="0.3">
      <c r="A39" s="57" t="s">
        <v>4</v>
      </c>
      <c r="B39" s="54"/>
      <c r="C39" s="56"/>
      <c r="D39" s="56"/>
      <c r="E39" s="56"/>
    </row>
    <row r="40" spans="1:5" s="49" customFormat="1" ht="16.5" customHeight="1" x14ac:dyDescent="0.3">
      <c r="A40" s="57" t="s">
        <v>6</v>
      </c>
      <c r="B40" s="58"/>
      <c r="C40" s="56"/>
      <c r="D40" s="56"/>
      <c r="E40" s="56"/>
    </row>
    <row r="41" spans="1:5" s="49" customFormat="1" ht="16.5" customHeight="1" x14ac:dyDescent="0.3">
      <c r="A41" s="54" t="s">
        <v>8</v>
      </c>
      <c r="B41" s="58"/>
      <c r="C41" s="56"/>
      <c r="D41" s="56"/>
      <c r="E41" s="56"/>
    </row>
    <row r="42" spans="1:5" s="49" customFormat="1" ht="16.5" customHeight="1" x14ac:dyDescent="0.3">
      <c r="A42" s="54" t="s">
        <v>10</v>
      </c>
      <c r="B42" s="59"/>
      <c r="C42" s="56"/>
      <c r="D42" s="56"/>
      <c r="E42" s="56"/>
    </row>
    <row r="43" spans="1:5" s="49" customFormat="1" ht="15.75" customHeight="1" x14ac:dyDescent="0.25">
      <c r="A43" s="56"/>
      <c r="B43" s="56"/>
      <c r="C43" s="56"/>
      <c r="D43" s="56"/>
      <c r="E43" s="56"/>
    </row>
    <row r="44" spans="1:5" s="49" customFormat="1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s="49" customFormat="1" ht="16.5" customHeight="1" x14ac:dyDescent="0.3">
      <c r="A45" s="62">
        <v>1</v>
      </c>
      <c r="B45" s="63"/>
      <c r="C45" s="63"/>
      <c r="D45" s="64"/>
      <c r="E45" s="65"/>
    </row>
    <row r="46" spans="1:5" s="49" customFormat="1" ht="16.5" customHeight="1" x14ac:dyDescent="0.3">
      <c r="A46" s="62">
        <v>2</v>
      </c>
      <c r="B46" s="63"/>
      <c r="C46" s="63"/>
      <c r="D46" s="64"/>
      <c r="E46" s="64"/>
    </row>
    <row r="47" spans="1:5" s="49" customFormat="1" ht="16.5" customHeight="1" x14ac:dyDescent="0.3">
      <c r="A47" s="62">
        <v>3</v>
      </c>
      <c r="B47" s="63"/>
      <c r="C47" s="63"/>
      <c r="D47" s="64"/>
      <c r="E47" s="64"/>
    </row>
    <row r="48" spans="1:5" s="49" customFormat="1" ht="16.5" customHeight="1" x14ac:dyDescent="0.3">
      <c r="A48" s="62">
        <v>4</v>
      </c>
      <c r="B48" s="63"/>
      <c r="C48" s="63"/>
      <c r="D48" s="64"/>
      <c r="E48" s="64"/>
    </row>
    <row r="49" spans="1:7" s="49" customFormat="1" ht="16.5" customHeight="1" x14ac:dyDescent="0.3">
      <c r="A49" s="62">
        <v>5</v>
      </c>
      <c r="B49" s="63"/>
      <c r="C49" s="63"/>
      <c r="D49" s="64"/>
      <c r="E49" s="64"/>
    </row>
    <row r="50" spans="1:7" s="49" customFormat="1" ht="16.5" customHeight="1" x14ac:dyDescent="0.3">
      <c r="A50" s="62">
        <v>6</v>
      </c>
      <c r="B50" s="66"/>
      <c r="C50" s="66"/>
      <c r="D50" s="67"/>
      <c r="E50" s="67"/>
    </row>
    <row r="51" spans="1:7" s="49" customFormat="1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s="49" customFormat="1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6"/>
      <c r="B54" s="56"/>
      <c r="C54" s="56"/>
      <c r="D54" s="56"/>
      <c r="E54" s="56"/>
    </row>
    <row r="55" spans="1:7" s="49" customFormat="1" ht="16.5" customHeight="1" x14ac:dyDescent="0.3">
      <c r="A55" s="57" t="s">
        <v>21</v>
      </c>
      <c r="B55" s="81" t="s">
        <v>114</v>
      </c>
      <c r="C55" s="82"/>
      <c r="D55" s="82"/>
      <c r="E55" s="82"/>
    </row>
    <row r="56" spans="1:7" s="49" customFormat="1" ht="16.5" customHeight="1" x14ac:dyDescent="0.3">
      <c r="A56" s="57"/>
      <c r="B56" s="81" t="s">
        <v>115</v>
      </c>
      <c r="C56" s="82"/>
      <c r="D56" s="82"/>
      <c r="E56" s="82"/>
    </row>
    <row r="57" spans="1:7" s="49" customFormat="1" ht="16.5" customHeight="1" x14ac:dyDescent="0.3">
      <c r="A57" s="57"/>
      <c r="B57" s="81" t="s">
        <v>116</v>
      </c>
      <c r="C57" s="82"/>
      <c r="D57" s="82"/>
      <c r="E57" s="82"/>
    </row>
    <row r="58" spans="1:7" s="49" customFormat="1" ht="14.25" customHeight="1" thickBot="1" x14ac:dyDescent="0.3">
      <c r="A58" s="83"/>
      <c r="B58" s="84"/>
      <c r="D58" s="85"/>
      <c r="F58" s="51"/>
      <c r="G58" s="51"/>
    </row>
    <row r="59" spans="1:7" s="49" customFormat="1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s="49" customFormat="1" ht="15" customHeight="1" x14ac:dyDescent="0.3">
      <c r="A60" s="88" t="s">
        <v>26</v>
      </c>
      <c r="B60" s="89"/>
      <c r="C60" s="89"/>
      <c r="E60" s="89"/>
      <c r="G60" s="89"/>
    </row>
    <row r="61" spans="1:7" s="49" customFormat="1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7" zoomScale="85" zoomScaleNormal="40" zoomScalePageLayoutView="85" workbookViewId="0">
      <selection activeCell="F70" sqref="F70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9" t="s">
        <v>42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43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93"/>
    </row>
    <row r="16" spans="1:9" ht="19.5" customHeight="1" thickBot="1" x14ac:dyDescent="0.35">
      <c r="A16" s="431" t="s">
        <v>28</v>
      </c>
      <c r="B16" s="432"/>
      <c r="C16" s="432"/>
      <c r="D16" s="432"/>
      <c r="E16" s="432"/>
      <c r="F16" s="432"/>
      <c r="G16" s="432"/>
      <c r="H16" s="433"/>
    </row>
    <row r="17" spans="1:14" ht="20.25" customHeight="1" x14ac:dyDescent="0.25">
      <c r="A17" s="434" t="s">
        <v>44</v>
      </c>
      <c r="B17" s="434"/>
      <c r="C17" s="434"/>
      <c r="D17" s="434"/>
      <c r="E17" s="434"/>
      <c r="F17" s="434"/>
      <c r="G17" s="434"/>
      <c r="H17" s="434"/>
    </row>
    <row r="18" spans="1:14" ht="26.25" customHeight="1" x14ac:dyDescent="0.4">
      <c r="A18" s="95" t="s">
        <v>30</v>
      </c>
      <c r="B18" s="435" t="s">
        <v>117</v>
      </c>
      <c r="C18" s="435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7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6" t="s">
        <v>118</v>
      </c>
      <c r="C20" s="436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6" t="s">
        <v>119</v>
      </c>
      <c r="C21" s="436"/>
      <c r="D21" s="436"/>
      <c r="E21" s="436"/>
      <c r="F21" s="436"/>
      <c r="G21" s="436"/>
      <c r="H21" s="436"/>
      <c r="I21" s="100"/>
    </row>
    <row r="22" spans="1:14" ht="26.25" customHeight="1" x14ac:dyDescent="0.4">
      <c r="A22" s="95" t="s">
        <v>34</v>
      </c>
      <c r="B22" s="101" t="s">
        <v>120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5" t="s">
        <v>121</v>
      </c>
      <c r="C26" s="435"/>
    </row>
    <row r="27" spans="1:14" ht="26.25" customHeight="1" x14ac:dyDescent="0.4">
      <c r="A27" s="105" t="s">
        <v>45</v>
      </c>
      <c r="B27" s="437" t="s">
        <v>122</v>
      </c>
      <c r="C27" s="437"/>
    </row>
    <row r="28" spans="1:14" ht="27" customHeight="1" thickBot="1" x14ac:dyDescent="0.45">
      <c r="A28" s="105" t="s">
        <v>6</v>
      </c>
      <c r="B28" s="106">
        <v>99.5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8" t="s">
        <v>47</v>
      </c>
      <c r="D29" s="439"/>
      <c r="E29" s="439"/>
      <c r="F29" s="439"/>
      <c r="G29" s="440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572.66</v>
      </c>
      <c r="C31" s="426" t="s">
        <v>50</v>
      </c>
      <c r="D31" s="427"/>
      <c r="E31" s="427"/>
      <c r="F31" s="427"/>
      <c r="G31" s="427"/>
      <c r="H31" s="428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670.74</v>
      </c>
      <c r="C32" s="426" t="s">
        <v>52</v>
      </c>
      <c r="D32" s="427"/>
      <c r="E32" s="427"/>
      <c r="F32" s="427"/>
      <c r="G32" s="427"/>
      <c r="H32" s="428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0.8537734442555982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100</v>
      </c>
      <c r="C36" s="93"/>
      <c r="D36" s="442" t="s">
        <v>56</v>
      </c>
      <c r="E36" s="443"/>
      <c r="F36" s="442" t="s">
        <v>57</v>
      </c>
      <c r="G36" s="444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123</v>
      </c>
      <c r="B37" s="122">
        <v>1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124</v>
      </c>
      <c r="B38" s="122">
        <v>1</v>
      </c>
      <c r="C38" s="128">
        <v>1</v>
      </c>
      <c r="D38" s="129">
        <v>20223549</v>
      </c>
      <c r="E38" s="130">
        <f>IF(ISBLANK(D38),"-",$D$48/$D$45*D38)</f>
        <v>24754011.091191061</v>
      </c>
      <c r="F38" s="129">
        <v>21095321</v>
      </c>
      <c r="G38" s="131">
        <f>IF(ISBLANK(F38),"-",$D$48/$F$45*F38)</f>
        <v>25090572.804274868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125</v>
      </c>
      <c r="B39" s="122">
        <v>1</v>
      </c>
      <c r="C39" s="133">
        <v>2</v>
      </c>
      <c r="D39" s="134">
        <v>20336942</v>
      </c>
      <c r="E39" s="135">
        <f>IF(ISBLANK(D39),"-",$D$48/$D$45*D39)</f>
        <v>24892806.293737531</v>
      </c>
      <c r="F39" s="134">
        <v>21319588</v>
      </c>
      <c r="G39" s="136">
        <f>IF(ISBLANK(F39),"-",$D$48/$F$45*F39)</f>
        <v>25357313.826660655</v>
      </c>
      <c r="I39" s="445">
        <f>ABS((F43/D43*D42)-F42)/D42</f>
        <v>1.6092206232608857E-2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126</v>
      </c>
      <c r="B40" s="122">
        <v>1</v>
      </c>
      <c r="C40" s="133">
        <v>3</v>
      </c>
      <c r="D40" s="134">
        <v>20481940</v>
      </c>
      <c r="E40" s="135">
        <f>IF(ISBLANK(D40),"-",$D$48/$D$45*D40)</f>
        <v>25070286.621260684</v>
      </c>
      <c r="F40" s="134">
        <v>21387060</v>
      </c>
      <c r="G40" s="136">
        <f>IF(ISBLANK(F40),"-",$D$48/$F$45*F40)</f>
        <v>25437564.377398897</v>
      </c>
      <c r="I40" s="445"/>
      <c r="L40" s="114"/>
      <c r="M40" s="114"/>
      <c r="N40" s="93"/>
    </row>
    <row r="41" spans="1:14" ht="27" customHeight="1" thickBot="1" x14ac:dyDescent="0.45">
      <c r="A41" s="121" t="s">
        <v>127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128</v>
      </c>
      <c r="B42" s="122">
        <v>1</v>
      </c>
      <c r="C42" s="142" t="s">
        <v>62</v>
      </c>
      <c r="D42" s="143">
        <f>AVERAGE(D38:D41)</f>
        <v>20347477</v>
      </c>
      <c r="E42" s="144">
        <f>AVERAGE(E38:E41)</f>
        <v>24905701.335396424</v>
      </c>
      <c r="F42" s="143">
        <f>AVERAGE(F38:F41)</f>
        <v>21267323</v>
      </c>
      <c r="G42" s="145">
        <f>AVERAGE(G38:G41)</f>
        <v>25295150.336111471</v>
      </c>
      <c r="H42" s="146"/>
    </row>
    <row r="43" spans="1:14" ht="26.25" customHeight="1" x14ac:dyDescent="0.4">
      <c r="A43" s="121" t="s">
        <v>129</v>
      </c>
      <c r="B43" s="122">
        <v>1</v>
      </c>
      <c r="C43" s="147" t="s">
        <v>63</v>
      </c>
      <c r="D43" s="148">
        <v>33.659999999999997</v>
      </c>
      <c r="E43" s="93"/>
      <c r="F43" s="148">
        <v>34.64</v>
      </c>
      <c r="H43" s="146"/>
    </row>
    <row r="44" spans="1:14" ht="26.25" customHeight="1" x14ac:dyDescent="0.4">
      <c r="A44" s="121" t="s">
        <v>130</v>
      </c>
      <c r="B44" s="122">
        <v>1</v>
      </c>
      <c r="C44" s="149" t="s">
        <v>64</v>
      </c>
      <c r="D44" s="150">
        <f>D43*$B$34</f>
        <v>28.738014133643432</v>
      </c>
      <c r="E44" s="151"/>
      <c r="F44" s="150">
        <f>F43*$B$34</f>
        <v>29.574712109013923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</v>
      </c>
      <c r="C45" s="149" t="s">
        <v>66</v>
      </c>
      <c r="D45" s="152">
        <f>D44*$B$30/100</f>
        <v>28.594324062975215</v>
      </c>
      <c r="E45" s="153"/>
      <c r="F45" s="152">
        <f>F44*$B$30/100</f>
        <v>29.426838548468854</v>
      </c>
      <c r="H45" s="146"/>
    </row>
    <row r="46" spans="1:14" ht="19.5" customHeight="1" thickBot="1" x14ac:dyDescent="0.35">
      <c r="A46" s="446" t="s">
        <v>67</v>
      </c>
      <c r="B46" s="447"/>
      <c r="C46" s="149" t="s">
        <v>68</v>
      </c>
      <c r="D46" s="154">
        <f>D45/$B$45</f>
        <v>0.28594324062975213</v>
      </c>
      <c r="E46" s="155"/>
      <c r="F46" s="156">
        <f>F45/$B$45</f>
        <v>0.29426838548468853</v>
      </c>
      <c r="H46" s="146"/>
    </row>
    <row r="47" spans="1:14" ht="27" customHeight="1" thickBot="1" x14ac:dyDescent="0.45">
      <c r="A47" s="448"/>
      <c r="B47" s="449"/>
      <c r="C47" s="157" t="s">
        <v>69</v>
      </c>
      <c r="D47" s="158">
        <v>0.35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35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40.994481891523769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25100425.835753951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1.0446404706502084E-2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Abacavir Sulfate 300mg</v>
      </c>
    </row>
    <row r="56" spans="1:12" ht="26.25" customHeight="1" x14ac:dyDescent="0.4">
      <c r="A56" s="171" t="s">
        <v>76</v>
      </c>
      <c r="B56" s="172">
        <v>120</v>
      </c>
      <c r="C56" s="93" t="str">
        <f>B20</f>
        <v xml:space="preserve">Abacavir Sulfate </v>
      </c>
      <c r="H56" s="151"/>
    </row>
    <row r="57" spans="1:12" ht="18.75" x14ac:dyDescent="0.3">
      <c r="A57" s="171" t="s">
        <v>77</v>
      </c>
      <c r="B57" s="173">
        <f>Uniformity!C46</f>
        <v>450.16149999999999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78</v>
      </c>
      <c r="B59" s="120">
        <v>100</v>
      </c>
      <c r="C59" s="93"/>
      <c r="D59" s="174" t="s">
        <v>79</v>
      </c>
      <c r="E59" s="175" t="s">
        <v>58</v>
      </c>
      <c r="F59" s="175" t="s">
        <v>59</v>
      </c>
      <c r="G59" s="175" t="s">
        <v>80</v>
      </c>
      <c r="H59" s="123" t="s">
        <v>81</v>
      </c>
      <c r="L59" s="109"/>
    </row>
    <row r="60" spans="1:12" s="108" customFormat="1" ht="26.25" customHeight="1" x14ac:dyDescent="0.4">
      <c r="A60" s="121" t="s">
        <v>131</v>
      </c>
      <c r="B60" s="122">
        <v>5</v>
      </c>
      <c r="C60" s="450" t="s">
        <v>82</v>
      </c>
      <c r="D60" s="453">
        <v>452.26</v>
      </c>
      <c r="E60" s="176">
        <v>1</v>
      </c>
      <c r="F60" s="177">
        <v>20508602</v>
      </c>
      <c r="G60" s="178">
        <f>IF(ISBLANK(F60),"-",(F60/$D$50*$D$47*$B$68)*($B$57/$D$60))</f>
        <v>113.85790123645545</v>
      </c>
      <c r="H60" s="179">
        <f t="shared" ref="H60:H71" si="0">IF(ISBLANK(F60),"-",(G60/$B$56)*100)</f>
        <v>94.881584363712861</v>
      </c>
      <c r="L60" s="109"/>
    </row>
    <row r="61" spans="1:12" s="108" customFormat="1" ht="26.25" customHeight="1" x14ac:dyDescent="0.4">
      <c r="A61" s="121" t="s">
        <v>132</v>
      </c>
      <c r="B61" s="122">
        <v>20</v>
      </c>
      <c r="C61" s="451"/>
      <c r="D61" s="454"/>
      <c r="E61" s="180">
        <v>2</v>
      </c>
      <c r="F61" s="134">
        <v>20635296</v>
      </c>
      <c r="G61" s="181">
        <f>IF(ISBLANK(F61),"-",(F61/$D$50*$D$47*$B$68)*($B$57/$D$60))</f>
        <v>114.56127014181774</v>
      </c>
      <c r="H61" s="182">
        <f t="shared" si="0"/>
        <v>95.467725118181463</v>
      </c>
      <c r="L61" s="109"/>
    </row>
    <row r="62" spans="1:12" s="108" customFormat="1" ht="26.25" customHeight="1" x14ac:dyDescent="0.4">
      <c r="A62" s="121" t="s">
        <v>133</v>
      </c>
      <c r="B62" s="122">
        <v>1</v>
      </c>
      <c r="C62" s="451"/>
      <c r="D62" s="454"/>
      <c r="E62" s="180">
        <v>3</v>
      </c>
      <c r="F62" s="183">
        <v>20663004</v>
      </c>
      <c r="G62" s="181">
        <f>IF(ISBLANK(F62),"-",(F62/$D$50*$D$47*$B$68)*($B$57/$D$60))</f>
        <v>114.71509704466852</v>
      </c>
      <c r="H62" s="182">
        <f t="shared" si="0"/>
        <v>95.595914203890445</v>
      </c>
      <c r="L62" s="109"/>
    </row>
    <row r="63" spans="1:12" ht="27" customHeight="1" thickBot="1" x14ac:dyDescent="0.45">
      <c r="A63" s="121" t="s">
        <v>134</v>
      </c>
      <c r="B63" s="122">
        <v>1</v>
      </c>
      <c r="C63" s="452"/>
      <c r="D63" s="455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135</v>
      </c>
      <c r="B64" s="122">
        <v>1</v>
      </c>
      <c r="C64" s="450" t="s">
        <v>83</v>
      </c>
      <c r="D64" s="453">
        <v>453.43</v>
      </c>
      <c r="E64" s="176">
        <v>1</v>
      </c>
      <c r="F64" s="177">
        <v>20652835</v>
      </c>
      <c r="G64" s="178">
        <f>IF(ISBLANK(F64),"-",(F64/$D$50*$D$47*$B$68)*($B$57/$D$64))</f>
        <v>114.36278428320139</v>
      </c>
      <c r="H64" s="179">
        <f t="shared" si="0"/>
        <v>95.302320236001165</v>
      </c>
    </row>
    <row r="65" spans="1:8" ht="26.25" customHeight="1" x14ac:dyDescent="0.4">
      <c r="A65" s="121" t="s">
        <v>136</v>
      </c>
      <c r="B65" s="122">
        <v>1</v>
      </c>
      <c r="C65" s="451"/>
      <c r="D65" s="454"/>
      <c r="E65" s="180">
        <v>2</v>
      </c>
      <c r="F65" s="134">
        <v>20767581</v>
      </c>
      <c r="G65" s="181">
        <f>IF(ISBLANK(F65),"-",(F65/$D$50*$D$47*$B$68)*($B$57/$D$64))</f>
        <v>114.99817753770422</v>
      </c>
      <c r="H65" s="182">
        <f t="shared" si="0"/>
        <v>95.831814614753512</v>
      </c>
    </row>
    <row r="66" spans="1:8" ht="26.25" customHeight="1" x14ac:dyDescent="0.4">
      <c r="A66" s="121" t="s">
        <v>137</v>
      </c>
      <c r="B66" s="122">
        <v>1</v>
      </c>
      <c r="C66" s="451"/>
      <c r="D66" s="454"/>
      <c r="E66" s="180">
        <v>3</v>
      </c>
      <c r="F66" s="134">
        <v>20750694</v>
      </c>
      <c r="G66" s="181">
        <f>IF(ISBLANK(F66),"-",(F66/$D$50*$D$47*$B$68)*($B$57/$D$64))</f>
        <v>114.90466764726109</v>
      </c>
      <c r="H66" s="182">
        <f t="shared" si="0"/>
        <v>95.753889706050913</v>
      </c>
    </row>
    <row r="67" spans="1:8" ht="27" customHeight="1" thickBot="1" x14ac:dyDescent="0.45">
      <c r="A67" s="121" t="s">
        <v>138</v>
      </c>
      <c r="B67" s="122">
        <v>1</v>
      </c>
      <c r="C67" s="452"/>
      <c r="D67" s="455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84</v>
      </c>
      <c r="B68" s="188">
        <f>(B67/B66)*(B65/B64)*(B63/B62)*(B61/B60)*B59</f>
        <v>400</v>
      </c>
      <c r="C68" s="450" t="s">
        <v>85</v>
      </c>
      <c r="D68" s="453">
        <v>456.03</v>
      </c>
      <c r="E68" s="176">
        <v>1</v>
      </c>
      <c r="F68" s="177">
        <v>21028100</v>
      </c>
      <c r="G68" s="178">
        <f>IF(ISBLANK(F68),"-",(F68/$D$50*$D$47*$B$68)*($B$57/$D$68))</f>
        <v>115.77689960948965</v>
      </c>
      <c r="H68" s="182">
        <f t="shared" si="0"/>
        <v>96.48074967457471</v>
      </c>
    </row>
    <row r="69" spans="1:8" ht="27" customHeight="1" thickBot="1" x14ac:dyDescent="0.45">
      <c r="A69" s="167" t="s">
        <v>86</v>
      </c>
      <c r="B69" s="189">
        <f>(D47*B68)/B56*B57</f>
        <v>525.18841666666674</v>
      </c>
      <c r="C69" s="451"/>
      <c r="D69" s="454"/>
      <c r="E69" s="180">
        <v>2</v>
      </c>
      <c r="F69" s="134">
        <v>21038498</v>
      </c>
      <c r="G69" s="181">
        <f>IF(ISBLANK(F69),"-",(F69/$D$50*$D$47*$B$68)*($B$57/$D$68))</f>
        <v>115.83414910907067</v>
      </c>
      <c r="H69" s="182">
        <f t="shared" si="0"/>
        <v>96.528457590892231</v>
      </c>
    </row>
    <row r="70" spans="1:8" ht="26.25" customHeight="1" x14ac:dyDescent="0.4">
      <c r="A70" s="457" t="s">
        <v>67</v>
      </c>
      <c r="B70" s="458"/>
      <c r="C70" s="451"/>
      <c r="D70" s="454"/>
      <c r="E70" s="180">
        <v>3</v>
      </c>
      <c r="F70" s="134">
        <v>21024731</v>
      </c>
      <c r="G70" s="181">
        <f>IF(ISBLANK(F70),"-",(F70/$D$50*$D$47*$B$68)*($B$57/$D$68))</f>
        <v>115.75835050734614</v>
      </c>
      <c r="H70" s="182">
        <f t="shared" si="0"/>
        <v>96.465292089455119</v>
      </c>
    </row>
    <row r="71" spans="1:8" ht="27" customHeight="1" thickBot="1" x14ac:dyDescent="0.45">
      <c r="A71" s="459"/>
      <c r="B71" s="460"/>
      <c r="C71" s="456"/>
      <c r="D71" s="455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114.97436634633499</v>
      </c>
      <c r="H72" s="192">
        <f>AVERAGE(H60:H71)</f>
        <v>95.811971955279148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6.0428997527399581E-3</v>
      </c>
      <c r="H73" s="194">
        <f>STDEV(H60:H71)/H72</f>
        <v>6.0428997527399971E-3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87</v>
      </c>
      <c r="B76" s="105" t="s">
        <v>88</v>
      </c>
      <c r="C76" s="441" t="str">
        <f>B26</f>
        <v>ABACAVIR</v>
      </c>
      <c r="D76" s="441"/>
      <c r="E76" s="93" t="s">
        <v>89</v>
      </c>
      <c r="F76" s="93"/>
      <c r="G76" s="197">
        <f>H72</f>
        <v>95.811971955279148</v>
      </c>
      <c r="H76" s="110"/>
    </row>
    <row r="77" spans="1:8" ht="18.75" x14ac:dyDescent="0.3">
      <c r="A77" s="103" t="s">
        <v>90</v>
      </c>
      <c r="B77" s="103" t="s">
        <v>91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62"/>
      <c r="C79" s="462"/>
    </row>
    <row r="80" spans="1:8" ht="26.25" customHeight="1" x14ac:dyDescent="0.4">
      <c r="A80" s="105" t="s">
        <v>45</v>
      </c>
      <c r="B80" s="462"/>
      <c r="C80" s="462"/>
    </row>
    <row r="81" spans="1:12" ht="27" customHeight="1" thickBot="1" x14ac:dyDescent="0.45">
      <c r="A81" s="105" t="s">
        <v>6</v>
      </c>
      <c r="B81" s="106"/>
    </row>
    <row r="82" spans="1:12" s="108" customFormat="1" ht="27" customHeight="1" thickBot="1" x14ac:dyDescent="0.45">
      <c r="A82" s="105" t="s">
        <v>46</v>
      </c>
      <c r="B82" s="107"/>
      <c r="C82" s="438" t="s">
        <v>47</v>
      </c>
      <c r="D82" s="439"/>
      <c r="E82" s="439"/>
      <c r="F82" s="439"/>
      <c r="G82" s="440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0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/>
      <c r="C84" s="426" t="s">
        <v>92</v>
      </c>
      <c r="D84" s="427"/>
      <c r="E84" s="427"/>
      <c r="F84" s="427"/>
      <c r="G84" s="427"/>
      <c r="H84" s="428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/>
      <c r="C85" s="426" t="s">
        <v>93</v>
      </c>
      <c r="D85" s="427"/>
      <c r="E85" s="427"/>
      <c r="F85" s="427"/>
      <c r="G85" s="427"/>
      <c r="H85" s="428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 t="e">
        <f>B84/B85</f>
        <v>#DIV/0!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/>
      <c r="D89" s="198" t="s">
        <v>56</v>
      </c>
      <c r="E89" s="199"/>
      <c r="F89" s="442" t="s">
        <v>57</v>
      </c>
      <c r="G89" s="444"/>
    </row>
    <row r="90" spans="1:12" ht="27" customHeight="1" thickBot="1" x14ac:dyDescent="0.45">
      <c r="A90" s="121" t="s">
        <v>123</v>
      </c>
      <c r="B90" s="122"/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124</v>
      </c>
      <c r="B91" s="122"/>
      <c r="C91" s="202">
        <v>1</v>
      </c>
      <c r="D91" s="129"/>
      <c r="E91" s="130" t="str">
        <f>IF(ISBLANK(D91),"-",$D$101/$D$98*D91)</f>
        <v>-</v>
      </c>
      <c r="F91" s="129"/>
      <c r="G91" s="131" t="str">
        <f>IF(ISBLANK(F91),"-",$D$101/$F$98*F91)</f>
        <v>-</v>
      </c>
      <c r="I91" s="132"/>
    </row>
    <row r="92" spans="1:12" ht="26.25" customHeight="1" x14ac:dyDescent="0.4">
      <c r="A92" s="121" t="s">
        <v>125</v>
      </c>
      <c r="B92" s="122">
        <v>1</v>
      </c>
      <c r="C92" s="151">
        <v>2</v>
      </c>
      <c r="D92" s="134"/>
      <c r="E92" s="135" t="str">
        <f>IF(ISBLANK(D92),"-",$D$101/$D$98*D92)</f>
        <v>-</v>
      </c>
      <c r="F92" s="134"/>
      <c r="G92" s="136" t="str">
        <f>IF(ISBLANK(F92),"-",$D$101/$F$98*F92)</f>
        <v>-</v>
      </c>
      <c r="I92" s="445" t="e">
        <f>ABS((F96/D96*D95)-F95)/D95</f>
        <v>#DIV/0!</v>
      </c>
    </row>
    <row r="93" spans="1:12" ht="26.25" customHeight="1" x14ac:dyDescent="0.4">
      <c r="A93" s="121" t="s">
        <v>126</v>
      </c>
      <c r="B93" s="122">
        <v>1</v>
      </c>
      <c r="C93" s="151">
        <v>3</v>
      </c>
      <c r="D93" s="134"/>
      <c r="E93" s="135" t="str">
        <f>IF(ISBLANK(D93),"-",$D$101/$D$98*D93)</f>
        <v>-</v>
      </c>
      <c r="F93" s="134"/>
      <c r="G93" s="136" t="str">
        <f>IF(ISBLANK(F93),"-",$D$101/$F$98*F93)</f>
        <v>-</v>
      </c>
      <c r="I93" s="445"/>
    </row>
    <row r="94" spans="1:12" ht="27" customHeight="1" thickBot="1" x14ac:dyDescent="0.45">
      <c r="A94" s="121" t="s">
        <v>127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128</v>
      </c>
      <c r="B95" s="122">
        <v>1</v>
      </c>
      <c r="C95" s="105" t="s">
        <v>62</v>
      </c>
      <c r="D95" s="205" t="e">
        <f>AVERAGE(D91:D94)</f>
        <v>#DIV/0!</v>
      </c>
      <c r="E95" s="144" t="e">
        <f>AVERAGE(E91:E94)</f>
        <v>#DIV/0!</v>
      </c>
      <c r="F95" s="206" t="e">
        <f>AVERAGE(F91:F94)</f>
        <v>#DIV/0!</v>
      </c>
      <c r="G95" s="207" t="e">
        <f>AVERAGE(G91:G94)</f>
        <v>#DIV/0!</v>
      </c>
    </row>
    <row r="96" spans="1:12" ht="26.25" customHeight="1" x14ac:dyDescent="0.4">
      <c r="A96" s="121" t="s">
        <v>129</v>
      </c>
      <c r="B96" s="106">
        <v>1</v>
      </c>
      <c r="C96" s="208" t="s">
        <v>94</v>
      </c>
      <c r="D96" s="209"/>
      <c r="E96" s="93"/>
      <c r="F96" s="148"/>
    </row>
    <row r="97" spans="1:10" ht="26.25" customHeight="1" x14ac:dyDescent="0.4">
      <c r="A97" s="121" t="s">
        <v>130</v>
      </c>
      <c r="B97" s="106">
        <v>1</v>
      </c>
      <c r="C97" s="210" t="s">
        <v>95</v>
      </c>
      <c r="D97" s="211" t="e">
        <f>D96*$B$87</f>
        <v>#DIV/0!</v>
      </c>
      <c r="E97" s="151"/>
      <c r="F97" s="150" t="e">
        <f>F96*$B$87</f>
        <v>#DIV/0!</v>
      </c>
    </row>
    <row r="98" spans="1:10" ht="19.5" customHeight="1" thickBot="1" x14ac:dyDescent="0.35">
      <c r="A98" s="121" t="s">
        <v>65</v>
      </c>
      <c r="B98" s="151" t="e">
        <f>(B97/B96)*(B95/B94)*(B93/B92)*(B91/B90)*B89</f>
        <v>#DIV/0!</v>
      </c>
      <c r="C98" s="210" t="s">
        <v>96</v>
      </c>
      <c r="D98" s="212" t="e">
        <f>D97*$B$83/100</f>
        <v>#DIV/0!</v>
      </c>
      <c r="E98" s="153"/>
      <c r="F98" s="152" t="e">
        <f>F97*$B$83/100</f>
        <v>#DIV/0!</v>
      </c>
    </row>
    <row r="99" spans="1:10" ht="19.5" customHeight="1" thickBot="1" x14ac:dyDescent="0.35">
      <c r="A99" s="446" t="s">
        <v>67</v>
      </c>
      <c r="B99" s="463"/>
      <c r="C99" s="210" t="s">
        <v>97</v>
      </c>
      <c r="D99" s="213" t="e">
        <f>D98/$B$98</f>
        <v>#DIV/0!</v>
      </c>
      <c r="E99" s="153"/>
      <c r="F99" s="156" t="e">
        <f>F98/$B$98</f>
        <v>#DIV/0!</v>
      </c>
      <c r="H99" s="146"/>
    </row>
    <row r="100" spans="1:10" ht="19.5" customHeight="1" thickBot="1" x14ac:dyDescent="0.35">
      <c r="A100" s="448"/>
      <c r="B100" s="464"/>
      <c r="C100" s="210" t="s">
        <v>69</v>
      </c>
      <c r="D100" s="214" t="e">
        <f>$B$56/$B$116</f>
        <v>#DIV/0!</v>
      </c>
      <c r="F100" s="161"/>
      <c r="G100" s="215"/>
      <c r="H100" s="146"/>
    </row>
    <row r="101" spans="1:10" ht="18.75" x14ac:dyDescent="0.3">
      <c r="C101" s="210" t="s">
        <v>70</v>
      </c>
      <c r="D101" s="211" t="e">
        <f>D100*$B$98</f>
        <v>#DIV/0!</v>
      </c>
      <c r="F101" s="161"/>
      <c r="H101" s="146"/>
    </row>
    <row r="102" spans="1:10" ht="19.5" customHeight="1" thickBot="1" x14ac:dyDescent="0.35">
      <c r="C102" s="216" t="s">
        <v>71</v>
      </c>
      <c r="D102" s="217" t="e">
        <f>D101/B34</f>
        <v>#DIV/0!</v>
      </c>
      <c r="F102" s="165"/>
      <c r="H102" s="146"/>
      <c r="J102" s="218"/>
    </row>
    <row r="103" spans="1:10" ht="18.75" x14ac:dyDescent="0.3">
      <c r="C103" s="219" t="s">
        <v>98</v>
      </c>
      <c r="D103" s="220" t="e">
        <f>AVERAGE(E91:E94,G91:G94)</f>
        <v>#DIV/0!</v>
      </c>
      <c r="F103" s="165"/>
      <c r="G103" s="215"/>
      <c r="H103" s="146"/>
      <c r="J103" s="221"/>
    </row>
    <row r="104" spans="1:10" ht="18.75" x14ac:dyDescent="0.3">
      <c r="C104" s="193" t="s">
        <v>73</v>
      </c>
      <c r="D104" s="222" t="e">
        <f>STDEV(E91:E94,G91:G94)/D103</f>
        <v>#DIV/0!</v>
      </c>
      <c r="F104" s="165"/>
      <c r="H104" s="146"/>
      <c r="J104" s="221"/>
    </row>
    <row r="105" spans="1:10" ht="19.5" customHeight="1" thickBot="1" x14ac:dyDescent="0.35">
      <c r="C105" s="195" t="s">
        <v>20</v>
      </c>
      <c r="D105" s="223">
        <f>COUNT(E91:E94,G91:G94)</f>
        <v>0</v>
      </c>
      <c r="F105" s="165"/>
      <c r="H105" s="146"/>
      <c r="J105" s="221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99</v>
      </c>
      <c r="B107" s="120"/>
      <c r="C107" s="175" t="s">
        <v>100</v>
      </c>
      <c r="D107" s="175" t="s">
        <v>59</v>
      </c>
      <c r="E107" s="175" t="s">
        <v>101</v>
      </c>
      <c r="F107" s="224" t="s">
        <v>102</v>
      </c>
    </row>
    <row r="108" spans="1:10" ht="26.25" customHeight="1" x14ac:dyDescent="0.4">
      <c r="A108" s="121" t="s">
        <v>139</v>
      </c>
      <c r="B108" s="122"/>
      <c r="C108" s="176">
        <v>1</v>
      </c>
      <c r="D108" s="225"/>
      <c r="E108" s="226" t="str">
        <f t="shared" ref="E108:E113" si="1">IF(ISBLANK(D108),"-",D108/$D$103*$D$100*$B$116)</f>
        <v>-</v>
      </c>
      <c r="F108" s="227" t="str">
        <f t="shared" ref="F108:F113" si="2">IF(ISBLANK(D108), "-", (E108/$B$56)*100)</f>
        <v>-</v>
      </c>
    </row>
    <row r="109" spans="1:10" ht="26.25" customHeight="1" x14ac:dyDescent="0.4">
      <c r="A109" s="121" t="s">
        <v>132</v>
      </c>
      <c r="B109" s="122"/>
      <c r="C109" s="180">
        <v>2</v>
      </c>
      <c r="D109" s="228"/>
      <c r="E109" s="229" t="str">
        <f t="shared" si="1"/>
        <v>-</v>
      </c>
      <c r="F109" s="230" t="str">
        <f t="shared" si="2"/>
        <v>-</v>
      </c>
    </row>
    <row r="110" spans="1:10" ht="26.25" customHeight="1" x14ac:dyDescent="0.4">
      <c r="A110" s="121" t="s">
        <v>133</v>
      </c>
      <c r="B110" s="122">
        <v>1</v>
      </c>
      <c r="C110" s="180">
        <v>3</v>
      </c>
      <c r="D110" s="228"/>
      <c r="E110" s="229" t="str">
        <f t="shared" si="1"/>
        <v>-</v>
      </c>
      <c r="F110" s="230" t="str">
        <f t="shared" si="2"/>
        <v>-</v>
      </c>
    </row>
    <row r="111" spans="1:10" ht="26.25" customHeight="1" x14ac:dyDescent="0.4">
      <c r="A111" s="121" t="s">
        <v>134</v>
      </c>
      <c r="B111" s="122">
        <v>1</v>
      </c>
      <c r="C111" s="180">
        <v>4</v>
      </c>
      <c r="D111" s="228"/>
      <c r="E111" s="229" t="str">
        <f t="shared" si="1"/>
        <v>-</v>
      </c>
      <c r="F111" s="230" t="str">
        <f t="shared" si="2"/>
        <v>-</v>
      </c>
    </row>
    <row r="112" spans="1:10" ht="26.25" customHeight="1" x14ac:dyDescent="0.4">
      <c r="A112" s="121" t="s">
        <v>135</v>
      </c>
      <c r="B112" s="122">
        <v>1</v>
      </c>
      <c r="C112" s="180">
        <v>5</v>
      </c>
      <c r="D112" s="228"/>
      <c r="E112" s="229" t="str">
        <f t="shared" si="1"/>
        <v>-</v>
      </c>
      <c r="F112" s="230" t="str">
        <f t="shared" si="2"/>
        <v>-</v>
      </c>
    </row>
    <row r="113" spans="1:10" ht="27" customHeight="1" thickBot="1" x14ac:dyDescent="0.45">
      <c r="A113" s="121" t="s">
        <v>136</v>
      </c>
      <c r="B113" s="122">
        <v>1</v>
      </c>
      <c r="C113" s="184">
        <v>6</v>
      </c>
      <c r="D113" s="231"/>
      <c r="E113" s="232" t="str">
        <f t="shared" si="1"/>
        <v>-</v>
      </c>
      <c r="F113" s="233" t="str">
        <f t="shared" si="2"/>
        <v>-</v>
      </c>
    </row>
    <row r="114" spans="1:10" ht="27" customHeight="1" thickBot="1" x14ac:dyDescent="0.45">
      <c r="A114" s="121" t="s">
        <v>137</v>
      </c>
      <c r="B114" s="122">
        <v>1</v>
      </c>
      <c r="C114" s="234"/>
      <c r="D114" s="151"/>
      <c r="E114" s="93"/>
      <c r="F114" s="230"/>
    </row>
    <row r="115" spans="1:10" ht="26.25" customHeight="1" x14ac:dyDescent="0.4">
      <c r="A115" s="121" t="s">
        <v>138</v>
      </c>
      <c r="B115" s="122">
        <v>1</v>
      </c>
      <c r="C115" s="234"/>
      <c r="D115" s="235" t="s">
        <v>62</v>
      </c>
      <c r="E115" s="236" t="e">
        <f>AVERAGE(E108:E113)</f>
        <v>#DIV/0!</v>
      </c>
      <c r="F115" s="237" t="e">
        <f>AVERAGE(F108:F113)</f>
        <v>#DIV/0!</v>
      </c>
    </row>
    <row r="116" spans="1:10" ht="27" customHeight="1" thickBot="1" x14ac:dyDescent="0.45">
      <c r="A116" s="121" t="s">
        <v>84</v>
      </c>
      <c r="B116" s="133" t="e">
        <f>(B115/B114)*(B113/B112)*(B111/B110)*(B109/B108)*B107</f>
        <v>#DIV/0!</v>
      </c>
      <c r="C116" s="238"/>
      <c r="D116" s="239" t="s">
        <v>73</v>
      </c>
      <c r="E116" s="194" t="e">
        <f>STDEV(E108:E113)/E115</f>
        <v>#DIV/0!</v>
      </c>
      <c r="F116" s="240" t="e">
        <f>STDEV(F108:F113)/F115</f>
        <v>#DIV/0!</v>
      </c>
      <c r="I116" s="93"/>
    </row>
    <row r="117" spans="1:10" ht="27" customHeight="1" thickBot="1" x14ac:dyDescent="0.45">
      <c r="A117" s="446" t="s">
        <v>67</v>
      </c>
      <c r="B117" s="447"/>
      <c r="C117" s="241"/>
      <c r="D117" s="195" t="s">
        <v>20</v>
      </c>
      <c r="E117" s="242">
        <f>COUNT(E108:E113)</f>
        <v>0</v>
      </c>
      <c r="F117" s="243">
        <f>COUNT(F108:F113)</f>
        <v>0</v>
      </c>
      <c r="I117" s="93"/>
      <c r="J117" s="221"/>
    </row>
    <row r="118" spans="1:10" ht="26.25" customHeight="1" thickBot="1" x14ac:dyDescent="0.35">
      <c r="A118" s="448"/>
      <c r="B118" s="449"/>
      <c r="C118" s="93"/>
      <c r="D118" s="244"/>
      <c r="E118" s="465" t="s">
        <v>103</v>
      </c>
      <c r="F118" s="466"/>
      <c r="G118" s="93"/>
      <c r="H118" s="93"/>
      <c r="I118" s="93"/>
    </row>
    <row r="119" spans="1:10" ht="25.5" customHeight="1" x14ac:dyDescent="0.4">
      <c r="A119" s="245"/>
      <c r="B119" s="117"/>
      <c r="C119" s="93"/>
      <c r="D119" s="239" t="s">
        <v>104</v>
      </c>
      <c r="E119" s="246">
        <f>MIN(E108:E113)</f>
        <v>0</v>
      </c>
      <c r="F119" s="247">
        <f>MIN(F108:F113)</f>
        <v>0</v>
      </c>
      <c r="G119" s="93"/>
      <c r="H119" s="93"/>
      <c r="I119" s="93"/>
    </row>
    <row r="120" spans="1:10" ht="24" customHeight="1" thickBot="1" x14ac:dyDescent="0.45">
      <c r="A120" s="245"/>
      <c r="B120" s="117"/>
      <c r="C120" s="93"/>
      <c r="D120" s="162" t="s">
        <v>105</v>
      </c>
      <c r="E120" s="248">
        <f>MAX(E108:E113)</f>
        <v>0</v>
      </c>
      <c r="F120" s="249">
        <f>MAX(F108:F113)</f>
        <v>0</v>
      </c>
      <c r="G120" s="93"/>
      <c r="H120" s="93"/>
      <c r="I120" s="93"/>
    </row>
    <row r="121" spans="1:10" ht="27" customHeight="1" x14ac:dyDescent="0.3">
      <c r="A121" s="245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5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5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87</v>
      </c>
      <c r="B124" s="105" t="s">
        <v>106</v>
      </c>
      <c r="C124" s="441" t="str">
        <f>B26</f>
        <v>ABACAVIR</v>
      </c>
      <c r="D124" s="441"/>
      <c r="E124" s="93" t="s">
        <v>107</v>
      </c>
      <c r="F124" s="93"/>
      <c r="G124" s="250" t="e">
        <f>F115</f>
        <v>#DIV/0!</v>
      </c>
      <c r="H124" s="93"/>
      <c r="I124" s="93"/>
    </row>
    <row r="125" spans="1:10" ht="45.75" customHeight="1" x14ac:dyDescent="0.65">
      <c r="A125" s="104"/>
      <c r="B125" s="105" t="s">
        <v>108</v>
      </c>
      <c r="C125" s="105" t="s">
        <v>109</v>
      </c>
      <c r="D125" s="250">
        <f>MIN(F108:F113)</f>
        <v>0</v>
      </c>
      <c r="E125" s="105" t="s">
        <v>110</v>
      </c>
      <c r="F125" s="250">
        <f>MAX(F108:F113)</f>
        <v>0</v>
      </c>
      <c r="G125" s="251"/>
      <c r="H125" s="93"/>
      <c r="I125" s="93"/>
    </row>
    <row r="126" spans="1:10" ht="19.5" customHeight="1" thickBot="1" x14ac:dyDescent="0.35">
      <c r="A126" s="252"/>
      <c r="B126" s="252"/>
      <c r="C126" s="253"/>
      <c r="D126" s="253"/>
      <c r="E126" s="253"/>
      <c r="F126" s="253"/>
      <c r="G126" s="253"/>
      <c r="H126" s="253"/>
    </row>
    <row r="127" spans="1:10" ht="18.75" x14ac:dyDescent="0.3">
      <c r="B127" s="461" t="s">
        <v>23</v>
      </c>
      <c r="C127" s="461"/>
      <c r="E127" s="200" t="s">
        <v>24</v>
      </c>
      <c r="F127" s="254"/>
      <c r="G127" s="461" t="s">
        <v>25</v>
      </c>
      <c r="H127" s="461"/>
    </row>
    <row r="128" spans="1:10" ht="69.95" customHeight="1" x14ac:dyDescent="0.3">
      <c r="A128" s="104" t="s">
        <v>26</v>
      </c>
      <c r="B128" s="255"/>
      <c r="C128" s="255"/>
      <c r="E128" s="255"/>
      <c r="F128" s="93"/>
      <c r="G128" s="255"/>
      <c r="H128" s="255"/>
    </row>
    <row r="129" spans="1:9" ht="69.95" customHeight="1" x14ac:dyDescent="0.3">
      <c r="A129" s="104" t="s">
        <v>27</v>
      </c>
      <c r="B129" s="256"/>
      <c r="C129" s="256"/>
      <c r="E129" s="256"/>
      <c r="F129" s="93"/>
      <c r="G129" s="257"/>
      <c r="H129" s="257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D60" zoomScale="85" zoomScaleNormal="40" zoomScalePageLayoutView="85" workbookViewId="0">
      <selection activeCell="F70" sqref="F70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470" t="s">
        <v>42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thickBot="1" x14ac:dyDescent="0.35">
      <c r="A15" s="259"/>
    </row>
    <row r="16" spans="1:9" ht="19.5" customHeight="1" thickBot="1" x14ac:dyDescent="0.35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61" t="s">
        <v>30</v>
      </c>
      <c r="B18" s="476" t="s">
        <v>117</v>
      </c>
      <c r="C18" s="476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7</v>
      </c>
      <c r="C19" s="264">
        <v>1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477" t="s">
        <v>118</v>
      </c>
      <c r="C20" s="477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477" t="s">
        <v>119</v>
      </c>
      <c r="C21" s="477"/>
      <c r="D21" s="477"/>
      <c r="E21" s="477"/>
      <c r="F21" s="477"/>
      <c r="G21" s="477"/>
      <c r="H21" s="477"/>
      <c r="I21" s="266"/>
    </row>
    <row r="22" spans="1:14" ht="26.25" customHeight="1" x14ac:dyDescent="0.4">
      <c r="A22" s="261" t="s">
        <v>34</v>
      </c>
      <c r="B22" s="267" t="s">
        <v>120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476" t="s">
        <v>111</v>
      </c>
      <c r="C26" s="476"/>
    </row>
    <row r="27" spans="1:14" ht="26.25" customHeight="1" x14ac:dyDescent="0.4">
      <c r="A27" s="271" t="s">
        <v>45</v>
      </c>
      <c r="B27" s="478" t="s">
        <v>113</v>
      </c>
      <c r="C27" s="478"/>
    </row>
    <row r="28" spans="1:14" ht="27" customHeight="1" thickBot="1" x14ac:dyDescent="0.45">
      <c r="A28" s="271" t="s">
        <v>6</v>
      </c>
      <c r="B28" s="272">
        <v>99.39</v>
      </c>
    </row>
    <row r="29" spans="1:14" s="274" customFormat="1" ht="27" customHeight="1" thickBot="1" x14ac:dyDescent="0.45">
      <c r="A29" s="271" t="s">
        <v>46</v>
      </c>
      <c r="B29" s="273">
        <v>0</v>
      </c>
      <c r="C29" s="479" t="s">
        <v>47</v>
      </c>
      <c r="D29" s="480"/>
      <c r="E29" s="480"/>
      <c r="F29" s="480"/>
      <c r="G29" s="481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99.39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467" t="s">
        <v>50</v>
      </c>
      <c r="D31" s="468"/>
      <c r="E31" s="468"/>
      <c r="F31" s="468"/>
      <c r="G31" s="468"/>
      <c r="H31" s="469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467" t="s">
        <v>52</v>
      </c>
      <c r="D32" s="468"/>
      <c r="E32" s="468"/>
      <c r="F32" s="468"/>
      <c r="G32" s="468"/>
      <c r="H32" s="469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100</v>
      </c>
      <c r="C36" s="259"/>
      <c r="D36" s="483" t="s">
        <v>56</v>
      </c>
      <c r="E36" s="484"/>
      <c r="F36" s="483" t="s">
        <v>57</v>
      </c>
      <c r="G36" s="485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123</v>
      </c>
      <c r="B37" s="288">
        <v>1</v>
      </c>
      <c r="C37" s="289" t="s">
        <v>58</v>
      </c>
      <c r="D37" s="290" t="s">
        <v>59</v>
      </c>
      <c r="E37" s="291" t="s">
        <v>60</v>
      </c>
      <c r="F37" s="290" t="s">
        <v>59</v>
      </c>
      <c r="G37" s="292" t="s">
        <v>60</v>
      </c>
      <c r="I37" s="293" t="s">
        <v>61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124</v>
      </c>
      <c r="B38" s="288">
        <v>1</v>
      </c>
      <c r="C38" s="294">
        <v>1</v>
      </c>
      <c r="D38" s="295">
        <v>19511050</v>
      </c>
      <c r="E38" s="296">
        <f>IF(ISBLANK(D38),"-",$D$48/$D$45*D38)</f>
        <v>21493574.306921855</v>
      </c>
      <c r="F38" s="295">
        <v>17063354</v>
      </c>
      <c r="G38" s="297">
        <f>IF(ISBLANK(F38),"-",$D$48/$F$45*F38)</f>
        <v>21265168.394256994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125</v>
      </c>
      <c r="B39" s="288">
        <v>1</v>
      </c>
      <c r="C39" s="299">
        <v>2</v>
      </c>
      <c r="D39" s="300">
        <v>19490988</v>
      </c>
      <c r="E39" s="301">
        <f>IF(ISBLANK(D39),"-",$D$48/$D$45*D39)</f>
        <v>21471473.800401423</v>
      </c>
      <c r="F39" s="300">
        <v>17185863</v>
      </c>
      <c r="G39" s="302">
        <f>IF(ISBLANK(F39),"-",$D$48/$F$45*F39)</f>
        <v>21417844.973246802</v>
      </c>
      <c r="I39" s="486">
        <f>ABS((F43/D43*D42)-F42)/D42</f>
        <v>7.4267785174527545E-3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126</v>
      </c>
      <c r="B40" s="288">
        <v>1</v>
      </c>
      <c r="C40" s="299">
        <v>3</v>
      </c>
      <c r="D40" s="300">
        <v>19537225</v>
      </c>
      <c r="E40" s="301">
        <f>IF(ISBLANK(D40),"-",$D$48/$D$45*D40)</f>
        <v>21522408.957413945</v>
      </c>
      <c r="F40" s="300">
        <v>17061315</v>
      </c>
      <c r="G40" s="302">
        <f>IF(ISBLANK(F40),"-",$D$48/$F$45*F40)</f>
        <v>21262627.294871967</v>
      </c>
      <c r="I40" s="486"/>
      <c r="L40" s="280"/>
      <c r="M40" s="280"/>
      <c r="N40" s="259"/>
    </row>
    <row r="41" spans="1:14" ht="27" customHeight="1" thickBot="1" x14ac:dyDescent="0.45">
      <c r="A41" s="287" t="s">
        <v>127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128</v>
      </c>
      <c r="B42" s="288">
        <v>1</v>
      </c>
      <c r="C42" s="308" t="s">
        <v>62</v>
      </c>
      <c r="D42" s="309">
        <f>AVERAGE(D38:D41)</f>
        <v>19513087.666666668</v>
      </c>
      <c r="E42" s="310">
        <f>AVERAGE(E38:E41)</f>
        <v>21495819.021579072</v>
      </c>
      <c r="F42" s="309">
        <f>AVERAGE(F38:F41)</f>
        <v>17103510.666666668</v>
      </c>
      <c r="G42" s="311">
        <f>AVERAGE(G38:G41)</f>
        <v>21315213.554125253</v>
      </c>
      <c r="H42" s="312"/>
    </row>
    <row r="43" spans="1:14" ht="26.25" customHeight="1" x14ac:dyDescent="0.4">
      <c r="A43" s="287" t="s">
        <v>129</v>
      </c>
      <c r="B43" s="288">
        <v>1</v>
      </c>
      <c r="C43" s="313" t="s">
        <v>63</v>
      </c>
      <c r="D43" s="314">
        <v>13.7</v>
      </c>
      <c r="E43" s="259"/>
      <c r="F43" s="314">
        <v>12.11</v>
      </c>
      <c r="H43" s="312"/>
    </row>
    <row r="44" spans="1:14" ht="26.25" customHeight="1" x14ac:dyDescent="0.4">
      <c r="A44" s="287" t="s">
        <v>130</v>
      </c>
      <c r="B44" s="288">
        <v>1</v>
      </c>
      <c r="C44" s="315" t="s">
        <v>64</v>
      </c>
      <c r="D44" s="316">
        <f>D43*$B$34</f>
        <v>13.7</v>
      </c>
      <c r="E44" s="317"/>
      <c r="F44" s="316">
        <f>F43*$B$34</f>
        <v>12.11</v>
      </c>
      <c r="H44" s="312"/>
    </row>
    <row r="45" spans="1:14" ht="19.5" customHeight="1" thickBot="1" x14ac:dyDescent="0.35">
      <c r="A45" s="287" t="s">
        <v>65</v>
      </c>
      <c r="B45" s="299">
        <f>(B44/B43)*(B42/B41)*(B40/B39)*(B38/B37)*B36</f>
        <v>100</v>
      </c>
      <c r="C45" s="315" t="s">
        <v>66</v>
      </c>
      <c r="D45" s="318">
        <f>D44*$B$30/100</f>
        <v>13.616430000000001</v>
      </c>
      <c r="E45" s="319"/>
      <c r="F45" s="318">
        <f>F44*$B$30/100</f>
        <v>12.036128999999999</v>
      </c>
      <c r="H45" s="312"/>
    </row>
    <row r="46" spans="1:14" ht="19.5" customHeight="1" thickBot="1" x14ac:dyDescent="0.35">
      <c r="A46" s="487" t="s">
        <v>67</v>
      </c>
      <c r="B46" s="488"/>
      <c r="C46" s="315" t="s">
        <v>68</v>
      </c>
      <c r="D46" s="320">
        <f>D45/$B$45</f>
        <v>0.13616430000000002</v>
      </c>
      <c r="E46" s="321"/>
      <c r="F46" s="322">
        <f>F45/$B$45</f>
        <v>0.12036129</v>
      </c>
      <c r="H46" s="312"/>
    </row>
    <row r="47" spans="1:14" ht="27" customHeight="1" thickBot="1" x14ac:dyDescent="0.45">
      <c r="A47" s="489"/>
      <c r="B47" s="490"/>
      <c r="C47" s="323" t="s">
        <v>69</v>
      </c>
      <c r="D47" s="324">
        <v>0.15</v>
      </c>
      <c r="E47" s="325"/>
      <c r="F47" s="321"/>
      <c r="H47" s="312"/>
    </row>
    <row r="48" spans="1:14" ht="18.75" x14ac:dyDescent="0.3">
      <c r="C48" s="326" t="s">
        <v>70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71</v>
      </c>
      <c r="D49" s="329">
        <f>D48/B34</f>
        <v>15</v>
      </c>
      <c r="F49" s="327"/>
      <c r="H49" s="312"/>
    </row>
    <row r="50" spans="1:12" ht="18.75" x14ac:dyDescent="0.3">
      <c r="C50" s="285" t="s">
        <v>72</v>
      </c>
      <c r="D50" s="330">
        <f>AVERAGE(E38:E41,G38:G41)</f>
        <v>21405516.287852164</v>
      </c>
      <c r="F50" s="331"/>
      <c r="H50" s="312"/>
    </row>
    <row r="51" spans="1:12" ht="18.75" x14ac:dyDescent="0.3">
      <c r="C51" s="287" t="s">
        <v>73</v>
      </c>
      <c r="D51" s="332">
        <f>STDEV(E38:E41,G38:G41)/D50</f>
        <v>5.3688016147914828E-3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74</v>
      </c>
    </row>
    <row r="55" spans="1:12" ht="18.75" x14ac:dyDescent="0.3">
      <c r="A55" s="259" t="s">
        <v>75</v>
      </c>
      <c r="B55" s="337" t="str">
        <f>B21</f>
        <v>Abacavir Sulfate 300mg</v>
      </c>
    </row>
    <row r="56" spans="1:12" ht="26.25" customHeight="1" x14ac:dyDescent="0.4">
      <c r="A56" s="337" t="s">
        <v>76</v>
      </c>
      <c r="B56" s="338">
        <v>60</v>
      </c>
      <c r="C56" s="259" t="str">
        <f>B20</f>
        <v xml:space="preserve">Abacavir Sulfate </v>
      </c>
      <c r="H56" s="317"/>
    </row>
    <row r="57" spans="1:12" ht="18.75" x14ac:dyDescent="0.3">
      <c r="A57" s="337" t="s">
        <v>77</v>
      </c>
      <c r="B57" s="339">
        <f>Uniformity!C46</f>
        <v>450.16149999999999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78</v>
      </c>
      <c r="B59" s="286">
        <v>100</v>
      </c>
      <c r="C59" s="259"/>
      <c r="D59" s="340" t="s">
        <v>79</v>
      </c>
      <c r="E59" s="341" t="s">
        <v>58</v>
      </c>
      <c r="F59" s="341" t="s">
        <v>59</v>
      </c>
      <c r="G59" s="341" t="s">
        <v>80</v>
      </c>
      <c r="H59" s="289" t="s">
        <v>81</v>
      </c>
      <c r="L59" s="275"/>
    </row>
    <row r="60" spans="1:12" s="274" customFormat="1" ht="26.25" customHeight="1" x14ac:dyDescent="0.4">
      <c r="A60" s="287" t="s">
        <v>131</v>
      </c>
      <c r="B60" s="288">
        <v>5</v>
      </c>
      <c r="C60" s="491" t="s">
        <v>82</v>
      </c>
      <c r="D60" s="494">
        <v>452.26</v>
      </c>
      <c r="E60" s="342">
        <v>1</v>
      </c>
      <c r="F60" s="343">
        <v>19516103</v>
      </c>
      <c r="G60" s="344">
        <f>IF(ISBLANK(F60),"-",(F60/$D$50*$D$47*$B$68)*($B$57/$D$60))</f>
        <v>54.450116784797906</v>
      </c>
      <c r="H60" s="345">
        <f t="shared" ref="H60:H71" si="0">IF(ISBLANK(F60),"-",(G60/$B$56)*100)</f>
        <v>90.750194641329841</v>
      </c>
      <c r="L60" s="275"/>
    </row>
    <row r="61" spans="1:12" s="274" customFormat="1" ht="26.25" customHeight="1" x14ac:dyDescent="0.4">
      <c r="A61" s="287" t="s">
        <v>132</v>
      </c>
      <c r="B61" s="288">
        <v>20</v>
      </c>
      <c r="C61" s="492"/>
      <c r="D61" s="495"/>
      <c r="E61" s="346">
        <v>2</v>
      </c>
      <c r="F61" s="300">
        <v>19784214</v>
      </c>
      <c r="G61" s="347">
        <f>IF(ISBLANK(F61),"-",(F61/$D$50*$D$47*$B$68)*($B$57/$D$60))</f>
        <v>55.19814907696653</v>
      </c>
      <c r="H61" s="348">
        <f t="shared" si="0"/>
        <v>91.99691512827755</v>
      </c>
      <c r="L61" s="275"/>
    </row>
    <row r="62" spans="1:12" s="274" customFormat="1" ht="26.25" customHeight="1" x14ac:dyDescent="0.4">
      <c r="A62" s="287" t="s">
        <v>133</v>
      </c>
      <c r="B62" s="288">
        <v>1</v>
      </c>
      <c r="C62" s="492"/>
      <c r="D62" s="495"/>
      <c r="E62" s="346">
        <v>3</v>
      </c>
      <c r="F62" s="349">
        <v>19829539</v>
      </c>
      <c r="G62" s="347">
        <f>IF(ISBLANK(F62),"-",(F62/$D$50*$D$47*$B$68)*($B$57/$D$60))</f>
        <v>55.324606266871243</v>
      </c>
      <c r="H62" s="348">
        <f t="shared" si="0"/>
        <v>92.207677111452071</v>
      </c>
      <c r="L62" s="275"/>
    </row>
    <row r="63" spans="1:12" ht="27" customHeight="1" thickBot="1" x14ac:dyDescent="0.45">
      <c r="A63" s="287" t="s">
        <v>134</v>
      </c>
      <c r="B63" s="288">
        <v>1</v>
      </c>
      <c r="C63" s="493"/>
      <c r="D63" s="496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135</v>
      </c>
      <c r="B64" s="288">
        <v>1</v>
      </c>
      <c r="C64" s="491" t="s">
        <v>83</v>
      </c>
      <c r="D64" s="494">
        <v>453.43</v>
      </c>
      <c r="E64" s="342">
        <v>1</v>
      </c>
      <c r="F64" s="343">
        <v>20021564</v>
      </c>
      <c r="G64" s="344">
        <f>IF(ISBLANK(F64),"-",(F64/$D$50*$D$47*$B$68)*($B$57/$D$64))</f>
        <v>55.716219604067092</v>
      </c>
      <c r="H64" s="345">
        <f t="shared" si="0"/>
        <v>92.860366006778477</v>
      </c>
    </row>
    <row r="65" spans="1:8" ht="26.25" customHeight="1" x14ac:dyDescent="0.4">
      <c r="A65" s="287" t="s">
        <v>136</v>
      </c>
      <c r="B65" s="288">
        <v>1</v>
      </c>
      <c r="C65" s="492"/>
      <c r="D65" s="495"/>
      <c r="E65" s="346">
        <v>2</v>
      </c>
      <c r="F65" s="300">
        <v>20170614</v>
      </c>
      <c r="G65" s="347">
        <f>IF(ISBLANK(F65),"-",(F65/$D$50*$D$47*$B$68)*($B$57/$D$64))</f>
        <v>56.130997517120548</v>
      </c>
      <c r="H65" s="348">
        <f t="shared" si="0"/>
        <v>93.551662528534251</v>
      </c>
    </row>
    <row r="66" spans="1:8" ht="26.25" customHeight="1" x14ac:dyDescent="0.4">
      <c r="A66" s="287" t="s">
        <v>137</v>
      </c>
      <c r="B66" s="288">
        <v>1</v>
      </c>
      <c r="C66" s="492"/>
      <c r="D66" s="495"/>
      <c r="E66" s="346">
        <v>3</v>
      </c>
      <c r="F66" s="300">
        <v>20204973</v>
      </c>
      <c r="G66" s="347">
        <f>IF(ISBLANK(F66),"-",(F66/$D$50*$D$47*$B$68)*($B$57/$D$64))</f>
        <v>56.226612104940763</v>
      </c>
      <c r="H66" s="348">
        <f t="shared" si="0"/>
        <v>93.711020174901279</v>
      </c>
    </row>
    <row r="67" spans="1:8" ht="27" customHeight="1" thickBot="1" x14ac:dyDescent="0.45">
      <c r="A67" s="287" t="s">
        <v>138</v>
      </c>
      <c r="B67" s="288">
        <v>1</v>
      </c>
      <c r="C67" s="493"/>
      <c r="D67" s="496"/>
      <c r="E67" s="350">
        <v>4</v>
      </c>
      <c r="F67" s="351"/>
      <c r="G67" s="352" t="str">
        <f>IF(ISBLANK(F67),"-",(F67/$D$50*$D$47*$B$68)*($B$57/$D$64))</f>
        <v>-</v>
      </c>
      <c r="H67" s="353" t="str">
        <f t="shared" si="0"/>
        <v>-</v>
      </c>
    </row>
    <row r="68" spans="1:8" ht="26.25" customHeight="1" x14ac:dyDescent="0.4">
      <c r="A68" s="287" t="s">
        <v>84</v>
      </c>
      <c r="B68" s="354">
        <f>(B67/B66)*(B65/B64)*(B63/B62)*(B61/B60)*B59</f>
        <v>400</v>
      </c>
      <c r="C68" s="491" t="s">
        <v>85</v>
      </c>
      <c r="D68" s="494">
        <v>456.03</v>
      </c>
      <c r="E68" s="342">
        <v>1</v>
      </c>
      <c r="F68" s="343">
        <v>20691655</v>
      </c>
      <c r="G68" s="344">
        <f>IF(ISBLANK(F68),"-",(F68/$D$50*$D$47*$B$68)*($B$57/$D$68))</f>
        <v>57.252665041086921</v>
      </c>
      <c r="H68" s="348">
        <f t="shared" si="0"/>
        <v>95.421108401811537</v>
      </c>
    </row>
    <row r="69" spans="1:8" ht="27" customHeight="1" thickBot="1" x14ac:dyDescent="0.45">
      <c r="A69" s="333" t="s">
        <v>86</v>
      </c>
      <c r="B69" s="355">
        <f>(D47*B68)/B56*B57</f>
        <v>450.16149999999999</v>
      </c>
      <c r="C69" s="492"/>
      <c r="D69" s="495"/>
      <c r="E69" s="346">
        <v>2</v>
      </c>
      <c r="F69" s="300">
        <v>20662658</v>
      </c>
      <c r="G69" s="347">
        <f>IF(ISBLANK(F69),"-",(F69/$D$50*$D$47*$B$68)*($B$57/$D$68))</f>
        <v>57.172431945754695</v>
      </c>
      <c r="H69" s="348">
        <f t="shared" si="0"/>
        <v>95.28738657625783</v>
      </c>
    </row>
    <row r="70" spans="1:8" ht="26.25" customHeight="1" x14ac:dyDescent="0.4">
      <c r="A70" s="498" t="s">
        <v>67</v>
      </c>
      <c r="B70" s="499"/>
      <c r="C70" s="492"/>
      <c r="D70" s="495"/>
      <c r="E70" s="346">
        <v>3</v>
      </c>
      <c r="F70" s="300">
        <v>20768502</v>
      </c>
      <c r="G70" s="347">
        <f>IF(ISBLANK(F70),"-",(F70/$D$50*$D$47*$B$68)*($B$57/$D$68))</f>
        <v>57.465296440093546</v>
      </c>
      <c r="H70" s="348">
        <f t="shared" si="0"/>
        <v>95.775494066822574</v>
      </c>
    </row>
    <row r="71" spans="1:8" ht="27" customHeight="1" thickBot="1" x14ac:dyDescent="0.45">
      <c r="A71" s="500"/>
      <c r="B71" s="501"/>
      <c r="C71" s="497"/>
      <c r="D71" s="496"/>
      <c r="E71" s="350">
        <v>4</v>
      </c>
      <c r="F71" s="351"/>
      <c r="G71" s="352" t="str">
        <f>IF(ISBLANK(F71),"-",(F71/$D$50*$D$47*$B$68)*($B$57/$D$68))</f>
        <v>-</v>
      </c>
      <c r="H71" s="353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56" t="s">
        <v>62</v>
      </c>
      <c r="G72" s="357">
        <f>AVERAGE(G60:G71)</f>
        <v>56.104121642411023</v>
      </c>
      <c r="H72" s="358">
        <f>AVERAGE(H60:H71)</f>
        <v>93.506869404018389</v>
      </c>
    </row>
    <row r="73" spans="1:8" ht="26.25" customHeight="1" x14ac:dyDescent="0.4">
      <c r="C73" s="317"/>
      <c r="D73" s="317"/>
      <c r="E73" s="317"/>
      <c r="F73" s="359" t="s">
        <v>73</v>
      </c>
      <c r="G73" s="360">
        <f>STDEV(G60:G71)/G72</f>
        <v>1.8527097209622867E-2</v>
      </c>
      <c r="H73" s="360">
        <f>STDEV(H60:H71)/H72</f>
        <v>1.8527097209622881E-2</v>
      </c>
    </row>
    <row r="74" spans="1:8" ht="27" customHeight="1" thickBot="1" x14ac:dyDescent="0.45">
      <c r="A74" s="317"/>
      <c r="B74" s="317"/>
      <c r="C74" s="317"/>
      <c r="D74" s="317"/>
      <c r="E74" s="319"/>
      <c r="F74" s="361" t="s">
        <v>20</v>
      </c>
      <c r="G74" s="362">
        <f>COUNT(G60:G71)</f>
        <v>9</v>
      </c>
      <c r="H74" s="362">
        <f>COUNT(H60:H71)</f>
        <v>9</v>
      </c>
    </row>
    <row r="76" spans="1:8" ht="26.25" customHeight="1" x14ac:dyDescent="0.4">
      <c r="A76" s="270" t="s">
        <v>87</v>
      </c>
      <c r="B76" s="271" t="s">
        <v>88</v>
      </c>
      <c r="C76" s="482" t="str">
        <f>B26</f>
        <v>LAMIVUDINE</v>
      </c>
      <c r="D76" s="482"/>
      <c r="E76" s="259" t="s">
        <v>89</v>
      </c>
      <c r="F76" s="259"/>
      <c r="G76" s="363">
        <f>H72</f>
        <v>93.506869404018389</v>
      </c>
      <c r="H76" s="276"/>
    </row>
    <row r="77" spans="1:8" ht="18.75" x14ac:dyDescent="0.3">
      <c r="A77" s="269" t="s">
        <v>90</v>
      </c>
      <c r="B77" s="269" t="s">
        <v>91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503"/>
      <c r="C79" s="503"/>
    </row>
    <row r="80" spans="1:8" ht="26.25" customHeight="1" x14ac:dyDescent="0.4">
      <c r="A80" s="271" t="s">
        <v>45</v>
      </c>
      <c r="B80" s="503"/>
      <c r="C80" s="503"/>
    </row>
    <row r="81" spans="1:12" ht="27" customHeight="1" thickBot="1" x14ac:dyDescent="0.45">
      <c r="A81" s="271" t="s">
        <v>6</v>
      </c>
      <c r="B81" s="272"/>
    </row>
    <row r="82" spans="1:12" s="274" customFormat="1" ht="27" customHeight="1" thickBot="1" x14ac:dyDescent="0.45">
      <c r="A82" s="271" t="s">
        <v>46</v>
      </c>
      <c r="B82" s="273">
        <v>0</v>
      </c>
      <c r="C82" s="479" t="s">
        <v>47</v>
      </c>
      <c r="D82" s="480"/>
      <c r="E82" s="480"/>
      <c r="F82" s="480"/>
      <c r="G82" s="481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0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/>
      <c r="C84" s="467" t="s">
        <v>92</v>
      </c>
      <c r="D84" s="468"/>
      <c r="E84" s="468"/>
      <c r="F84" s="468"/>
      <c r="G84" s="468"/>
      <c r="H84" s="469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/>
      <c r="C85" s="467" t="s">
        <v>93</v>
      </c>
      <c r="D85" s="468"/>
      <c r="E85" s="468"/>
      <c r="F85" s="468"/>
      <c r="G85" s="468"/>
      <c r="H85" s="469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 t="e">
        <f>B84/B85</f>
        <v>#DIV/0!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/>
      <c r="D89" s="364" t="s">
        <v>56</v>
      </c>
      <c r="E89" s="365"/>
      <c r="F89" s="483" t="s">
        <v>57</v>
      </c>
      <c r="G89" s="485"/>
    </row>
    <row r="90" spans="1:12" ht="27" customHeight="1" thickBot="1" x14ac:dyDescent="0.45">
      <c r="A90" s="287" t="s">
        <v>123</v>
      </c>
      <c r="B90" s="288"/>
      <c r="C90" s="366" t="s">
        <v>58</v>
      </c>
      <c r="D90" s="290" t="s">
        <v>59</v>
      </c>
      <c r="E90" s="291" t="s">
        <v>60</v>
      </c>
      <c r="F90" s="290" t="s">
        <v>59</v>
      </c>
      <c r="G90" s="367" t="s">
        <v>60</v>
      </c>
      <c r="I90" s="293" t="s">
        <v>61</v>
      </c>
    </row>
    <row r="91" spans="1:12" ht="26.25" customHeight="1" x14ac:dyDescent="0.4">
      <c r="A91" s="287" t="s">
        <v>124</v>
      </c>
      <c r="B91" s="288"/>
      <c r="C91" s="368">
        <v>1</v>
      </c>
      <c r="D91" s="295"/>
      <c r="E91" s="296" t="str">
        <f>IF(ISBLANK(D91),"-",$D$101/$D$98*D91)</f>
        <v>-</v>
      </c>
      <c r="F91" s="295"/>
      <c r="G91" s="297" t="str">
        <f>IF(ISBLANK(F91),"-",$D$101/$F$98*F91)</f>
        <v>-</v>
      </c>
      <c r="I91" s="298"/>
    </row>
    <row r="92" spans="1:12" ht="26.25" customHeight="1" x14ac:dyDescent="0.4">
      <c r="A92" s="287" t="s">
        <v>125</v>
      </c>
      <c r="B92" s="288">
        <v>1</v>
      </c>
      <c r="C92" s="317">
        <v>2</v>
      </c>
      <c r="D92" s="300"/>
      <c r="E92" s="301" t="str">
        <f>IF(ISBLANK(D92),"-",$D$101/$D$98*D92)</f>
        <v>-</v>
      </c>
      <c r="F92" s="300"/>
      <c r="G92" s="302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87" t="s">
        <v>126</v>
      </c>
      <c r="B93" s="288">
        <v>1</v>
      </c>
      <c r="C93" s="317">
        <v>3</v>
      </c>
      <c r="D93" s="300"/>
      <c r="E93" s="301" t="str">
        <f>IF(ISBLANK(D93),"-",$D$101/$D$98*D93)</f>
        <v>-</v>
      </c>
      <c r="F93" s="300"/>
      <c r="G93" s="302" t="str">
        <f>IF(ISBLANK(F93),"-",$D$101/$F$98*F93)</f>
        <v>-</v>
      </c>
      <c r="I93" s="486"/>
    </row>
    <row r="94" spans="1:12" ht="27" customHeight="1" thickBot="1" x14ac:dyDescent="0.45">
      <c r="A94" s="287" t="s">
        <v>127</v>
      </c>
      <c r="B94" s="288">
        <v>1</v>
      </c>
      <c r="C94" s="369">
        <v>4</v>
      </c>
      <c r="D94" s="304"/>
      <c r="E94" s="305" t="str">
        <f>IF(ISBLANK(D94),"-",$D$101/$D$98*D94)</f>
        <v>-</v>
      </c>
      <c r="F94" s="370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128</v>
      </c>
      <c r="B95" s="288">
        <v>1</v>
      </c>
      <c r="C95" s="271" t="s">
        <v>62</v>
      </c>
      <c r="D95" s="371" t="e">
        <f>AVERAGE(D91:D94)</f>
        <v>#DIV/0!</v>
      </c>
      <c r="E95" s="310" t="e">
        <f>AVERAGE(E91:E94)</f>
        <v>#DIV/0!</v>
      </c>
      <c r="F95" s="372" t="e">
        <f>AVERAGE(F91:F94)</f>
        <v>#DIV/0!</v>
      </c>
      <c r="G95" s="373" t="e">
        <f>AVERAGE(G91:G94)</f>
        <v>#DIV/0!</v>
      </c>
    </row>
    <row r="96" spans="1:12" ht="26.25" customHeight="1" x14ac:dyDescent="0.4">
      <c r="A96" s="287" t="s">
        <v>129</v>
      </c>
      <c r="B96" s="272">
        <v>1</v>
      </c>
      <c r="C96" s="374" t="s">
        <v>94</v>
      </c>
      <c r="D96" s="375"/>
      <c r="E96" s="259"/>
      <c r="F96" s="314"/>
    </row>
    <row r="97" spans="1:10" ht="26.25" customHeight="1" x14ac:dyDescent="0.4">
      <c r="A97" s="287" t="s">
        <v>130</v>
      </c>
      <c r="B97" s="272">
        <v>1</v>
      </c>
      <c r="C97" s="376" t="s">
        <v>95</v>
      </c>
      <c r="D97" s="377" t="e">
        <f>D96*$B$87</f>
        <v>#DIV/0!</v>
      </c>
      <c r="E97" s="317"/>
      <c r="F97" s="316" t="e">
        <f>F96*$B$87</f>
        <v>#DIV/0!</v>
      </c>
    </row>
    <row r="98" spans="1:10" ht="19.5" customHeight="1" thickBot="1" x14ac:dyDescent="0.35">
      <c r="A98" s="287" t="s">
        <v>65</v>
      </c>
      <c r="B98" s="317" t="e">
        <f>(B97/B96)*(B95/B94)*(B93/B92)*(B91/B90)*B89</f>
        <v>#DIV/0!</v>
      </c>
      <c r="C98" s="376" t="s">
        <v>96</v>
      </c>
      <c r="D98" s="378" t="e">
        <f>D97*$B$83/100</f>
        <v>#DIV/0!</v>
      </c>
      <c r="E98" s="319"/>
      <c r="F98" s="318" t="e">
        <f>F97*$B$83/100</f>
        <v>#DIV/0!</v>
      </c>
    </row>
    <row r="99" spans="1:10" ht="19.5" customHeight="1" thickBot="1" x14ac:dyDescent="0.35">
      <c r="A99" s="487" t="s">
        <v>67</v>
      </c>
      <c r="B99" s="504"/>
      <c r="C99" s="376" t="s">
        <v>97</v>
      </c>
      <c r="D99" s="379" t="e">
        <f>D98/$B$98</f>
        <v>#DIV/0!</v>
      </c>
      <c r="E99" s="319"/>
      <c r="F99" s="322" t="e">
        <f>F98/$B$98</f>
        <v>#DIV/0!</v>
      </c>
      <c r="H99" s="312"/>
    </row>
    <row r="100" spans="1:10" ht="19.5" customHeight="1" thickBot="1" x14ac:dyDescent="0.35">
      <c r="A100" s="489"/>
      <c r="B100" s="505"/>
      <c r="C100" s="376" t="s">
        <v>69</v>
      </c>
      <c r="D100" s="380" t="e">
        <f>$B$56/$B$116</f>
        <v>#DIV/0!</v>
      </c>
      <c r="F100" s="327"/>
      <c r="G100" s="381"/>
      <c r="H100" s="312"/>
    </row>
    <row r="101" spans="1:10" ht="18.75" x14ac:dyDescent="0.3">
      <c r="C101" s="376" t="s">
        <v>70</v>
      </c>
      <c r="D101" s="377" t="e">
        <f>D100*$B$98</f>
        <v>#DIV/0!</v>
      </c>
      <c r="F101" s="327"/>
      <c r="H101" s="312"/>
    </row>
    <row r="102" spans="1:10" ht="19.5" customHeight="1" thickBot="1" x14ac:dyDescent="0.35">
      <c r="C102" s="382" t="s">
        <v>71</v>
      </c>
      <c r="D102" s="383" t="e">
        <f>D101/B34</f>
        <v>#DIV/0!</v>
      </c>
      <c r="F102" s="331"/>
      <c r="H102" s="312"/>
      <c r="J102" s="384"/>
    </row>
    <row r="103" spans="1:10" ht="18.75" x14ac:dyDescent="0.3">
      <c r="C103" s="385" t="s">
        <v>98</v>
      </c>
      <c r="D103" s="386" t="e">
        <f>AVERAGE(E91:E94,G91:G94)</f>
        <v>#DIV/0!</v>
      </c>
      <c r="F103" s="331"/>
      <c r="G103" s="381"/>
      <c r="H103" s="312"/>
      <c r="J103" s="387"/>
    </row>
    <row r="104" spans="1:10" ht="18.75" x14ac:dyDescent="0.3">
      <c r="C104" s="359" t="s">
        <v>73</v>
      </c>
      <c r="D104" s="388" t="e">
        <f>STDEV(E91:E94,G91:G94)/D103</f>
        <v>#DIV/0!</v>
      </c>
      <c r="F104" s="331"/>
      <c r="H104" s="312"/>
      <c r="J104" s="387"/>
    </row>
    <row r="105" spans="1:10" ht="19.5" customHeight="1" thickBot="1" x14ac:dyDescent="0.35">
      <c r="C105" s="361" t="s">
        <v>20</v>
      </c>
      <c r="D105" s="389">
        <f>COUNT(E91:E94,G91:G94)</f>
        <v>0</v>
      </c>
      <c r="F105" s="331"/>
      <c r="H105" s="312"/>
      <c r="J105" s="387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7" customHeight="1" thickBot="1" x14ac:dyDescent="0.45">
      <c r="A107" s="285" t="s">
        <v>99</v>
      </c>
      <c r="B107" s="286"/>
      <c r="C107" s="341" t="s">
        <v>100</v>
      </c>
      <c r="D107" s="341" t="s">
        <v>59</v>
      </c>
      <c r="E107" s="341" t="s">
        <v>101</v>
      </c>
      <c r="F107" s="390" t="s">
        <v>102</v>
      </c>
    </row>
    <row r="108" spans="1:10" ht="26.25" customHeight="1" x14ac:dyDescent="0.4">
      <c r="A108" s="287" t="s">
        <v>139</v>
      </c>
      <c r="B108" s="288"/>
      <c r="C108" s="342">
        <v>1</v>
      </c>
      <c r="D108" s="391"/>
      <c r="E108" s="392" t="str">
        <f t="shared" ref="E108:E113" si="1">IF(ISBLANK(D108),"-",D108/$D$103*$D$100*$B$116)</f>
        <v>-</v>
      </c>
      <c r="F108" s="393" t="str">
        <f t="shared" ref="F108:F113" si="2">IF(ISBLANK(D108), "-", (E108/$B$56)*100)</f>
        <v>-</v>
      </c>
    </row>
    <row r="109" spans="1:10" ht="26.25" customHeight="1" x14ac:dyDescent="0.4">
      <c r="A109" s="287" t="s">
        <v>132</v>
      </c>
      <c r="B109" s="288">
        <v>50</v>
      </c>
      <c r="C109" s="346">
        <v>2</v>
      </c>
      <c r="D109" s="394"/>
      <c r="E109" s="395" t="str">
        <f t="shared" si="1"/>
        <v>-</v>
      </c>
      <c r="F109" s="396" t="str">
        <f t="shared" si="2"/>
        <v>-</v>
      </c>
    </row>
    <row r="110" spans="1:10" ht="26.25" customHeight="1" x14ac:dyDescent="0.4">
      <c r="A110" s="287" t="s">
        <v>133</v>
      </c>
      <c r="B110" s="288">
        <v>1</v>
      </c>
      <c r="C110" s="346">
        <v>3</v>
      </c>
      <c r="D110" s="394"/>
      <c r="E110" s="395" t="str">
        <f t="shared" si="1"/>
        <v>-</v>
      </c>
      <c r="F110" s="396" t="str">
        <f t="shared" si="2"/>
        <v>-</v>
      </c>
    </row>
    <row r="111" spans="1:10" ht="26.25" customHeight="1" x14ac:dyDescent="0.4">
      <c r="A111" s="287" t="s">
        <v>134</v>
      </c>
      <c r="B111" s="288">
        <v>1</v>
      </c>
      <c r="C111" s="346">
        <v>4</v>
      </c>
      <c r="D111" s="394"/>
      <c r="E111" s="395" t="str">
        <f t="shared" si="1"/>
        <v>-</v>
      </c>
      <c r="F111" s="396" t="str">
        <f t="shared" si="2"/>
        <v>-</v>
      </c>
    </row>
    <row r="112" spans="1:10" ht="26.25" customHeight="1" x14ac:dyDescent="0.4">
      <c r="A112" s="287" t="s">
        <v>135</v>
      </c>
      <c r="B112" s="288">
        <v>1</v>
      </c>
      <c r="C112" s="346">
        <v>5</v>
      </c>
      <c r="D112" s="394"/>
      <c r="E112" s="395" t="str">
        <f t="shared" si="1"/>
        <v>-</v>
      </c>
      <c r="F112" s="396" t="str">
        <f t="shared" si="2"/>
        <v>-</v>
      </c>
    </row>
    <row r="113" spans="1:10" ht="27" customHeight="1" thickBot="1" x14ac:dyDescent="0.45">
      <c r="A113" s="287" t="s">
        <v>136</v>
      </c>
      <c r="B113" s="288">
        <v>1</v>
      </c>
      <c r="C113" s="350">
        <v>6</v>
      </c>
      <c r="D113" s="397"/>
      <c r="E113" s="398" t="str">
        <f t="shared" si="1"/>
        <v>-</v>
      </c>
      <c r="F113" s="399" t="str">
        <f t="shared" si="2"/>
        <v>-</v>
      </c>
    </row>
    <row r="114" spans="1:10" ht="27" customHeight="1" thickBot="1" x14ac:dyDescent="0.45">
      <c r="A114" s="287" t="s">
        <v>137</v>
      </c>
      <c r="B114" s="288">
        <v>1</v>
      </c>
      <c r="C114" s="400"/>
      <c r="D114" s="317"/>
      <c r="E114" s="259"/>
      <c r="F114" s="396"/>
    </row>
    <row r="115" spans="1:10" ht="26.25" customHeight="1" x14ac:dyDescent="0.4">
      <c r="A115" s="287" t="s">
        <v>138</v>
      </c>
      <c r="B115" s="288">
        <v>1</v>
      </c>
      <c r="C115" s="400"/>
      <c r="D115" s="401" t="s">
        <v>62</v>
      </c>
      <c r="E115" s="402" t="e">
        <f>AVERAGE(E108:E113)</f>
        <v>#DIV/0!</v>
      </c>
      <c r="F115" s="403" t="e">
        <f>AVERAGE(F108:F113)</f>
        <v>#DIV/0!</v>
      </c>
    </row>
    <row r="116" spans="1:10" ht="27" customHeight="1" thickBot="1" x14ac:dyDescent="0.45">
      <c r="A116" s="287" t="s">
        <v>84</v>
      </c>
      <c r="B116" s="299" t="e">
        <f>(B115/B114)*(B113/B112)*(B111/B110)*(B109/B108)*B107</f>
        <v>#DIV/0!</v>
      </c>
      <c r="C116" s="404"/>
      <c r="D116" s="405" t="s">
        <v>73</v>
      </c>
      <c r="E116" s="360" t="e">
        <f>STDEV(E108:E113)/E115</f>
        <v>#DIV/0!</v>
      </c>
      <c r="F116" s="406" t="e">
        <f>STDEV(F108:F113)/F115</f>
        <v>#DIV/0!</v>
      </c>
      <c r="I116" s="259"/>
    </row>
    <row r="117" spans="1:10" ht="27" customHeight="1" thickBot="1" x14ac:dyDescent="0.45">
      <c r="A117" s="487" t="s">
        <v>67</v>
      </c>
      <c r="B117" s="488"/>
      <c r="C117" s="407"/>
      <c r="D117" s="361" t="s">
        <v>20</v>
      </c>
      <c r="E117" s="408">
        <f>COUNT(E108:E113)</f>
        <v>0</v>
      </c>
      <c r="F117" s="409">
        <f>COUNT(F108:F113)</f>
        <v>0</v>
      </c>
      <c r="I117" s="259"/>
      <c r="J117" s="387"/>
    </row>
    <row r="118" spans="1:10" ht="26.25" customHeight="1" thickBot="1" x14ac:dyDescent="0.35">
      <c r="A118" s="489"/>
      <c r="B118" s="490"/>
      <c r="C118" s="259"/>
      <c r="D118" s="410"/>
      <c r="E118" s="506" t="s">
        <v>103</v>
      </c>
      <c r="F118" s="507"/>
      <c r="G118" s="259"/>
      <c r="H118" s="259"/>
      <c r="I118" s="259"/>
    </row>
    <row r="119" spans="1:10" ht="25.5" customHeight="1" x14ac:dyDescent="0.4">
      <c r="A119" s="411"/>
      <c r="B119" s="283"/>
      <c r="C119" s="259"/>
      <c r="D119" s="405" t="s">
        <v>104</v>
      </c>
      <c r="E119" s="412">
        <f>MIN(E108:E113)</f>
        <v>0</v>
      </c>
      <c r="F119" s="413">
        <f>MIN(F108:F113)</f>
        <v>0</v>
      </c>
      <c r="G119" s="259"/>
      <c r="H119" s="259"/>
      <c r="I119" s="259"/>
    </row>
    <row r="120" spans="1:10" ht="24" customHeight="1" thickBot="1" x14ac:dyDescent="0.45">
      <c r="A120" s="411"/>
      <c r="B120" s="283"/>
      <c r="C120" s="259"/>
      <c r="D120" s="328" t="s">
        <v>105</v>
      </c>
      <c r="E120" s="414">
        <f>MAX(E108:E113)</f>
        <v>0</v>
      </c>
      <c r="F120" s="415">
        <f>MAX(F108:F113)</f>
        <v>0</v>
      </c>
      <c r="G120" s="259"/>
      <c r="H120" s="259"/>
      <c r="I120" s="259"/>
    </row>
    <row r="121" spans="1:10" ht="27" customHeight="1" x14ac:dyDescent="0.3">
      <c r="A121" s="411"/>
      <c r="B121" s="283"/>
      <c r="C121" s="259"/>
      <c r="D121" s="259"/>
      <c r="E121" s="259"/>
      <c r="F121" s="317"/>
      <c r="G121" s="259"/>
      <c r="H121" s="259"/>
      <c r="I121" s="259"/>
    </row>
    <row r="122" spans="1:10" ht="25.5" customHeight="1" x14ac:dyDescent="0.3">
      <c r="A122" s="411"/>
      <c r="B122" s="283"/>
      <c r="C122" s="259"/>
      <c r="D122" s="259"/>
      <c r="E122" s="259"/>
      <c r="F122" s="317"/>
      <c r="G122" s="259"/>
      <c r="H122" s="259"/>
      <c r="I122" s="259"/>
    </row>
    <row r="123" spans="1:10" ht="18.75" x14ac:dyDescent="0.3">
      <c r="A123" s="411"/>
      <c r="B123" s="283"/>
      <c r="C123" s="259"/>
      <c r="D123" s="259"/>
      <c r="E123" s="259"/>
      <c r="F123" s="317"/>
      <c r="G123" s="259"/>
      <c r="H123" s="259"/>
      <c r="I123" s="259"/>
    </row>
    <row r="124" spans="1:10" ht="45.75" customHeight="1" x14ac:dyDescent="0.65">
      <c r="A124" s="270" t="s">
        <v>87</v>
      </c>
      <c r="B124" s="271" t="s">
        <v>106</v>
      </c>
      <c r="C124" s="482" t="str">
        <f>B26</f>
        <v>LAMIVUDINE</v>
      </c>
      <c r="D124" s="482"/>
      <c r="E124" s="259" t="s">
        <v>107</v>
      </c>
      <c r="F124" s="259"/>
      <c r="G124" s="416" t="e">
        <f>F115</f>
        <v>#DIV/0!</v>
      </c>
      <c r="H124" s="259"/>
      <c r="I124" s="259"/>
    </row>
    <row r="125" spans="1:10" ht="45.75" customHeight="1" x14ac:dyDescent="0.65">
      <c r="A125" s="270"/>
      <c r="B125" s="271" t="s">
        <v>108</v>
      </c>
      <c r="C125" s="271" t="s">
        <v>109</v>
      </c>
      <c r="D125" s="416">
        <f>MIN(F108:F113)</f>
        <v>0</v>
      </c>
      <c r="E125" s="271" t="s">
        <v>110</v>
      </c>
      <c r="F125" s="416">
        <f>MAX(F108:F113)</f>
        <v>0</v>
      </c>
      <c r="G125" s="417"/>
      <c r="H125" s="259"/>
      <c r="I125" s="259"/>
    </row>
    <row r="126" spans="1:10" ht="19.5" customHeight="1" thickBot="1" x14ac:dyDescent="0.35">
      <c r="A126" s="418"/>
      <c r="B126" s="418"/>
      <c r="C126" s="419"/>
      <c r="D126" s="419"/>
      <c r="E126" s="419"/>
      <c r="F126" s="419"/>
      <c r="G126" s="419"/>
      <c r="H126" s="419"/>
    </row>
    <row r="127" spans="1:10" ht="18.75" x14ac:dyDescent="0.3">
      <c r="B127" s="502" t="s">
        <v>23</v>
      </c>
      <c r="C127" s="502"/>
      <c r="E127" s="366" t="s">
        <v>24</v>
      </c>
      <c r="F127" s="420"/>
      <c r="G127" s="502" t="s">
        <v>25</v>
      </c>
      <c r="H127" s="502"/>
    </row>
    <row r="128" spans="1:10" ht="69.95" customHeight="1" x14ac:dyDescent="0.3">
      <c r="A128" s="270" t="s">
        <v>26</v>
      </c>
      <c r="B128" s="421"/>
      <c r="C128" s="421"/>
      <c r="E128" s="421"/>
      <c r="F128" s="259"/>
      <c r="G128" s="421"/>
      <c r="H128" s="421"/>
    </row>
    <row r="129" spans="1:9" ht="69.95" customHeight="1" x14ac:dyDescent="0.3">
      <c r="A129" s="270" t="s">
        <v>27</v>
      </c>
      <c r="B129" s="422"/>
      <c r="C129" s="422"/>
      <c r="E129" s="422"/>
      <c r="F129" s="259"/>
      <c r="G129" s="423"/>
      <c r="H129" s="423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134" spans="1:9" ht="18.75" x14ac:dyDescent="0.3">
      <c r="A134" s="317"/>
      <c r="B134" s="317"/>
      <c r="C134" s="317"/>
      <c r="D134" s="317"/>
      <c r="E134" s="317"/>
      <c r="F134" s="319"/>
      <c r="G134" s="317"/>
      <c r="H134" s="317"/>
      <c r="I134" s="259"/>
    </row>
    <row r="135" spans="1:9" ht="18.75" x14ac:dyDescent="0.3">
      <c r="A135" s="317"/>
      <c r="B135" s="317"/>
      <c r="C135" s="317"/>
      <c r="D135" s="317"/>
      <c r="E135" s="317"/>
      <c r="F135" s="319"/>
      <c r="G135" s="317"/>
      <c r="H135" s="317"/>
      <c r="I135" s="259"/>
    </row>
    <row r="136" spans="1:9" ht="18.75" x14ac:dyDescent="0.3">
      <c r="A136" s="317"/>
      <c r="B136" s="317"/>
      <c r="C136" s="317"/>
      <c r="D136" s="317"/>
      <c r="E136" s="317"/>
      <c r="F136" s="319"/>
      <c r="G136" s="317"/>
      <c r="H136" s="317"/>
      <c r="I136" s="259"/>
    </row>
    <row r="137" spans="1:9" ht="18.75" x14ac:dyDescent="0.3">
      <c r="A137" s="317"/>
      <c r="B137" s="317"/>
      <c r="C137" s="317"/>
      <c r="D137" s="317"/>
      <c r="E137" s="317"/>
      <c r="F137" s="319"/>
      <c r="G137" s="317"/>
      <c r="H137" s="317"/>
      <c r="I137" s="259"/>
    </row>
    <row r="138" spans="1:9" ht="18.75" x14ac:dyDescent="0.3">
      <c r="A138" s="317"/>
      <c r="B138" s="317"/>
      <c r="C138" s="317"/>
      <c r="D138" s="317"/>
      <c r="E138" s="317"/>
      <c r="F138" s="319"/>
      <c r="G138" s="317"/>
      <c r="H138" s="317"/>
      <c r="I138" s="259"/>
    </row>
    <row r="250" spans="1:1" x14ac:dyDescent="0.25">
      <c r="A250" s="25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7" sqref="C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1" t="s">
        <v>28</v>
      </c>
      <c r="B11" s="512"/>
      <c r="C11" s="512"/>
      <c r="D11" s="512"/>
      <c r="E11" s="512"/>
      <c r="F11" s="513"/>
      <c r="G11" s="41"/>
    </row>
    <row r="12" spans="1:7" ht="16.5" customHeight="1" x14ac:dyDescent="0.3">
      <c r="A12" s="510" t="s">
        <v>29</v>
      </c>
      <c r="B12" s="510"/>
      <c r="C12" s="510"/>
      <c r="D12" s="510"/>
      <c r="E12" s="510"/>
      <c r="F12" s="510"/>
      <c r="G12" s="40"/>
    </row>
    <row r="14" spans="1:7" ht="16.5" customHeight="1" x14ac:dyDescent="0.3">
      <c r="A14" s="515" t="s">
        <v>30</v>
      </c>
      <c r="B14" s="515"/>
      <c r="C14" s="10" t="s">
        <v>5</v>
      </c>
    </row>
    <row r="15" spans="1:7" ht="16.5" customHeight="1" x14ac:dyDescent="0.3">
      <c r="A15" s="515" t="s">
        <v>31</v>
      </c>
      <c r="B15" s="515"/>
      <c r="C15" s="10" t="s">
        <v>7</v>
      </c>
    </row>
    <row r="16" spans="1:7" ht="16.5" customHeight="1" x14ac:dyDescent="0.3">
      <c r="A16" s="515" t="s">
        <v>32</v>
      </c>
      <c r="B16" s="515"/>
      <c r="C16" s="10" t="s">
        <v>9</v>
      </c>
    </row>
    <row r="17" spans="1:5" ht="16.5" customHeight="1" x14ac:dyDescent="0.3">
      <c r="A17" s="515" t="s">
        <v>33</v>
      </c>
      <c r="B17" s="515"/>
      <c r="C17" s="10" t="s">
        <v>11</v>
      </c>
    </row>
    <row r="18" spans="1:5" ht="16.5" customHeight="1" x14ac:dyDescent="0.3">
      <c r="A18" s="515" t="s">
        <v>34</v>
      </c>
      <c r="B18" s="515"/>
      <c r="C18" s="47" t="s">
        <v>12</v>
      </c>
    </row>
    <row r="19" spans="1:5" ht="16.5" customHeight="1" x14ac:dyDescent="0.3">
      <c r="A19" s="515" t="s">
        <v>35</v>
      </c>
      <c r="B19" s="51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10" t="s">
        <v>1</v>
      </c>
      <c r="B21" s="510"/>
      <c r="C21" s="9" t="s">
        <v>36</v>
      </c>
      <c r="D21" s="16"/>
    </row>
    <row r="22" spans="1:5" ht="15.75" customHeight="1" x14ac:dyDescent="0.3">
      <c r="A22" s="514"/>
      <c r="B22" s="514"/>
      <c r="C22" s="7"/>
      <c r="D22" s="514"/>
      <c r="E22" s="51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452.79</v>
      </c>
      <c r="D24" s="37">
        <f t="shared" ref="D24:D43" si="0">(C24-$C$46)/$C$46</f>
        <v>5.839015553307049E-3</v>
      </c>
      <c r="E24" s="3"/>
    </row>
    <row r="25" spans="1:5" ht="15.75" customHeight="1" x14ac:dyDescent="0.3">
      <c r="C25" s="45">
        <v>448.56</v>
      </c>
      <c r="D25" s="38">
        <f t="shared" si="0"/>
        <v>-3.5576121014346792E-3</v>
      </c>
      <c r="E25" s="3"/>
    </row>
    <row r="26" spans="1:5" ht="15.75" customHeight="1" x14ac:dyDescent="0.3">
      <c r="C26" s="45">
        <v>448.73</v>
      </c>
      <c r="D26" s="38">
        <f t="shared" si="0"/>
        <v>-3.1799698552629919E-3</v>
      </c>
      <c r="E26" s="3"/>
    </row>
    <row r="27" spans="1:5" ht="15.75" customHeight="1" x14ac:dyDescent="0.3">
      <c r="C27" s="45">
        <v>452.66</v>
      </c>
      <c r="D27" s="38">
        <f t="shared" si="0"/>
        <v>5.550230306234619E-3</v>
      </c>
      <c r="E27" s="3"/>
    </row>
    <row r="28" spans="1:5" ht="15.75" customHeight="1" x14ac:dyDescent="0.3">
      <c r="C28" s="45">
        <v>445.57</v>
      </c>
      <c r="D28" s="38">
        <f t="shared" si="0"/>
        <v>-1.0199672784100808E-2</v>
      </c>
      <c r="E28" s="3"/>
    </row>
    <row r="29" spans="1:5" ht="15.75" customHeight="1" x14ac:dyDescent="0.3">
      <c r="C29" s="45">
        <v>447.02</v>
      </c>
      <c r="D29" s="38">
        <f t="shared" si="0"/>
        <v>-6.9786065667543935E-3</v>
      </c>
      <c r="E29" s="3"/>
    </row>
    <row r="30" spans="1:5" ht="15.75" customHeight="1" x14ac:dyDescent="0.3">
      <c r="C30" s="45">
        <v>443.14</v>
      </c>
      <c r="D30" s="38">
        <f t="shared" si="0"/>
        <v>-1.5597735479377964E-2</v>
      </c>
      <c r="E30" s="3"/>
    </row>
    <row r="31" spans="1:5" ht="15.75" customHeight="1" x14ac:dyDescent="0.3">
      <c r="C31" s="45">
        <v>452.73</v>
      </c>
      <c r="D31" s="38">
        <f t="shared" si="0"/>
        <v>5.705730054658225E-3</v>
      </c>
      <c r="E31" s="3"/>
    </row>
    <row r="32" spans="1:5" ht="15.75" customHeight="1" x14ac:dyDescent="0.3">
      <c r="C32" s="45">
        <v>458.77</v>
      </c>
      <c r="D32" s="38">
        <f t="shared" si="0"/>
        <v>1.9123136918639184E-2</v>
      </c>
      <c r="E32" s="3"/>
    </row>
    <row r="33" spans="1:7" ht="15.75" customHeight="1" x14ac:dyDescent="0.3">
      <c r="C33" s="45">
        <v>445.9</v>
      </c>
      <c r="D33" s="38">
        <f t="shared" si="0"/>
        <v>-9.4666025415323443E-3</v>
      </c>
      <c r="E33" s="3"/>
    </row>
    <row r="34" spans="1:7" ht="15.75" customHeight="1" x14ac:dyDescent="0.3">
      <c r="C34" s="45">
        <v>449.52</v>
      </c>
      <c r="D34" s="38">
        <f t="shared" si="0"/>
        <v>-1.4250441230536325E-3</v>
      </c>
      <c r="E34" s="3"/>
    </row>
    <row r="35" spans="1:7" ht="15.75" customHeight="1" x14ac:dyDescent="0.3">
      <c r="C35" s="45">
        <v>448.86</v>
      </c>
      <c r="D35" s="38">
        <f t="shared" si="0"/>
        <v>-2.8911846081905624E-3</v>
      </c>
      <c r="E35" s="3"/>
    </row>
    <row r="36" spans="1:7" ht="15.75" customHeight="1" x14ac:dyDescent="0.3">
      <c r="C36" s="45">
        <v>445.29</v>
      </c>
      <c r="D36" s="38">
        <f t="shared" si="0"/>
        <v>-1.0821671777795234E-2</v>
      </c>
      <c r="E36" s="3"/>
    </row>
    <row r="37" spans="1:7" ht="15.75" customHeight="1" x14ac:dyDescent="0.3">
      <c r="C37" s="45">
        <v>449.49</v>
      </c>
      <c r="D37" s="38">
        <f t="shared" si="0"/>
        <v>-1.4916868723779809E-3</v>
      </c>
      <c r="E37" s="3"/>
    </row>
    <row r="38" spans="1:7" ht="15.75" customHeight="1" x14ac:dyDescent="0.3">
      <c r="C38" s="45">
        <v>452.24</v>
      </c>
      <c r="D38" s="38">
        <f t="shared" si="0"/>
        <v>4.6172318156928564E-3</v>
      </c>
      <c r="E38" s="3"/>
    </row>
    <row r="39" spans="1:7" ht="15.75" customHeight="1" x14ac:dyDescent="0.3">
      <c r="C39" s="45">
        <v>459.66</v>
      </c>
      <c r="D39" s="38">
        <f t="shared" si="0"/>
        <v>2.110020514859675E-2</v>
      </c>
      <c r="E39" s="3"/>
    </row>
    <row r="40" spans="1:7" ht="15.75" customHeight="1" x14ac:dyDescent="0.3">
      <c r="C40" s="45">
        <v>441.47</v>
      </c>
      <c r="D40" s="38">
        <f t="shared" si="0"/>
        <v>-1.9307515191769983E-2</v>
      </c>
      <c r="E40" s="3"/>
    </row>
    <row r="41" spans="1:7" ht="15.75" customHeight="1" x14ac:dyDescent="0.3">
      <c r="C41" s="45">
        <v>452.25</v>
      </c>
      <c r="D41" s="38">
        <f t="shared" si="0"/>
        <v>4.6394460654676384E-3</v>
      </c>
      <c r="E41" s="3"/>
    </row>
    <row r="42" spans="1:7" ht="15.75" customHeight="1" x14ac:dyDescent="0.3">
      <c r="C42" s="45">
        <v>450.54</v>
      </c>
      <c r="D42" s="38">
        <f t="shared" si="0"/>
        <v>8.4080935397636393E-4</v>
      </c>
      <c r="E42" s="3"/>
    </row>
    <row r="43" spans="1:7" ht="16.5" customHeight="1" x14ac:dyDescent="0.3">
      <c r="C43" s="46">
        <v>458.04</v>
      </c>
      <c r="D43" s="39">
        <f t="shared" si="0"/>
        <v>1.7501496685078645E-2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9003.23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450.16149999999999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8">
        <f>C46</f>
        <v>450.16149999999999</v>
      </c>
      <c r="C49" s="43">
        <f>-IF(C46&lt;=80,10%,IF(C46&lt;250,7.5%,5%))</f>
        <v>-0.05</v>
      </c>
      <c r="D49" s="31">
        <f>IF(C46&lt;=80,C46*0.9,IF(C46&lt;250,C46*0.925,C46*0.95))</f>
        <v>427.65342499999997</v>
      </c>
    </row>
    <row r="50" spans="1:6" ht="17.25" customHeight="1" x14ac:dyDescent="0.3">
      <c r="B50" s="509"/>
      <c r="C50" s="44">
        <f>IF(C46&lt;=80, 10%, IF(C46&lt;250, 7.5%, 5%))</f>
        <v>0.05</v>
      </c>
      <c r="D50" s="31">
        <f>IF(C46&lt;=80, C46*1.1, IF(C46&lt;250, C46*1.075, C46*1.05))</f>
        <v>472.66957500000001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SST ABACAVIR</vt:lpstr>
      <vt:lpstr>ABACAVIR</vt:lpstr>
      <vt:lpstr>Lamivudine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2017-08-31T09:06:44Z</cp:lastPrinted>
  <dcterms:created xsi:type="dcterms:W3CDTF">2005-07-05T10:19:27Z</dcterms:created>
  <dcterms:modified xsi:type="dcterms:W3CDTF">2017-08-31T11:03:40Z</dcterms:modified>
</cp:coreProperties>
</file>