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Abacavir Sulfate &amp; Lamivudine\"/>
    </mc:Choice>
  </mc:AlternateContent>
  <bookViews>
    <workbookView xWindow="0" yWindow="0" windowWidth="20460" windowHeight="7575" activeTab="1"/>
  </bookViews>
  <sheets>
    <sheet name="SST LAMIVUDINE" sheetId="5" r:id="rId1"/>
    <sheet name="SST ABACAVIR" sheetId="6" r:id="rId2"/>
    <sheet name="Uniformity" sheetId="2" r:id="rId3"/>
    <sheet name="ABACAVIR" sheetId="3" r:id="rId4"/>
    <sheet name="Lamivudine" sheetId="4" r:id="rId5"/>
  </sheet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D68" i="3" l="1"/>
  <c r="D64" i="3"/>
  <c r="D60" i="3"/>
  <c r="B21" i="6" l="1"/>
  <c r="B30" i="6"/>
  <c r="C30" i="6"/>
  <c r="D30" i="6"/>
  <c r="E30" i="6"/>
  <c r="B31" i="6"/>
  <c r="B32" i="6"/>
  <c r="B51" i="6"/>
  <c r="C51" i="6"/>
  <c r="D51" i="6"/>
  <c r="E51" i="6"/>
  <c r="B52" i="6"/>
  <c r="B53" i="6"/>
  <c r="B21" i="5"/>
  <c r="B30" i="5"/>
  <c r="B31" i="5" s="1"/>
  <c r="C30" i="5"/>
  <c r="D30" i="5"/>
  <c r="E30" i="5"/>
  <c r="B32" i="5"/>
  <c r="B51" i="5"/>
  <c r="C51" i="5"/>
  <c r="D51" i="5"/>
  <c r="E51" i="5"/>
  <c r="B52" i="5"/>
  <c r="B53" i="5"/>
  <c r="C124" i="4" l="1"/>
  <c r="B116" i="4"/>
  <c r="D100" i="4"/>
  <c r="B98" i="4"/>
  <c r="F95" i="4"/>
  <c r="D95" i="4"/>
  <c r="I92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D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45" i="2"/>
  <c r="C19" i="2"/>
  <c r="B57" i="4" l="1"/>
  <c r="B69" i="4" s="1"/>
  <c r="B57" i="3"/>
  <c r="D25" i="2"/>
  <c r="D29" i="2"/>
  <c r="F45" i="4"/>
  <c r="D101" i="4"/>
  <c r="D102" i="4" s="1"/>
  <c r="I39" i="4"/>
  <c r="F46" i="4"/>
  <c r="D101" i="3"/>
  <c r="F97" i="3"/>
  <c r="F98" i="3"/>
  <c r="I39" i="3"/>
  <c r="D44" i="3"/>
  <c r="D45" i="3" s="1"/>
  <c r="D102" i="3"/>
  <c r="F45" i="3"/>
  <c r="G40" i="3" s="1"/>
  <c r="G39" i="4"/>
  <c r="G40" i="4"/>
  <c r="D49" i="4"/>
  <c r="G38" i="4"/>
  <c r="G41" i="4"/>
  <c r="F98" i="4"/>
  <c r="F99" i="4" s="1"/>
  <c r="B69" i="3"/>
  <c r="D98" i="3"/>
  <c r="E92" i="3" s="1"/>
  <c r="D26" i="2"/>
  <c r="D34" i="2"/>
  <c r="D42" i="2"/>
  <c r="D50" i="2"/>
  <c r="D27" i="2"/>
  <c r="D31" i="2"/>
  <c r="D35" i="2"/>
  <c r="D39" i="2"/>
  <c r="D43" i="2"/>
  <c r="C49" i="2"/>
  <c r="D97" i="4"/>
  <c r="D98" i="4" s="1"/>
  <c r="D99" i="4" s="1"/>
  <c r="D30" i="2"/>
  <c r="D38" i="2"/>
  <c r="B49" i="2"/>
  <c r="D49" i="3"/>
  <c r="D24" i="2"/>
  <c r="D28" i="2"/>
  <c r="D32" i="2"/>
  <c r="D36" i="2"/>
  <c r="D40" i="2"/>
  <c r="D49" i="2"/>
  <c r="D44" i="4"/>
  <c r="D45" i="4" s="1"/>
  <c r="D46" i="4" s="1"/>
  <c r="C50" i="2"/>
  <c r="D33" i="2"/>
  <c r="D37" i="2"/>
  <c r="D41" i="2"/>
  <c r="G42" i="4" l="1"/>
  <c r="E40" i="4"/>
  <c r="E41" i="4"/>
  <c r="G94" i="4"/>
  <c r="E38" i="4"/>
  <c r="E93" i="4"/>
  <c r="G91" i="4"/>
  <c r="G93" i="3"/>
  <c r="G94" i="3"/>
  <c r="G92" i="3"/>
  <c r="F99" i="3"/>
  <c r="G91" i="3"/>
  <c r="E41" i="3"/>
  <c r="D46" i="3"/>
  <c r="E38" i="3"/>
  <c r="E39" i="3"/>
  <c r="E40" i="3"/>
  <c r="F46" i="3"/>
  <c r="E91" i="3"/>
  <c r="G41" i="3"/>
  <c r="G39" i="3"/>
  <c r="G38" i="3"/>
  <c r="G92" i="4"/>
  <c r="D99" i="3"/>
  <c r="E93" i="3"/>
  <c r="E92" i="4"/>
  <c r="E94" i="4"/>
  <c r="E39" i="4"/>
  <c r="E94" i="3"/>
  <c r="G93" i="4"/>
  <c r="E91" i="4"/>
  <c r="G95" i="3" l="1"/>
  <c r="D52" i="4"/>
  <c r="E42" i="4"/>
  <c r="G95" i="4"/>
  <c r="D50" i="4"/>
  <c r="G70" i="4" s="1"/>
  <c r="H70" i="4" s="1"/>
  <c r="D105" i="3"/>
  <c r="D103" i="3"/>
  <c r="E112" i="3" s="1"/>
  <c r="F112" i="3" s="1"/>
  <c r="E95" i="3"/>
  <c r="E42" i="3"/>
  <c r="G42" i="3"/>
  <c r="D50" i="3"/>
  <c r="D52" i="3"/>
  <c r="D103" i="4"/>
  <c r="E95" i="4"/>
  <c r="D105" i="4"/>
  <c r="D51" i="4" l="1"/>
  <c r="G60" i="4"/>
  <c r="H60" i="4" s="1"/>
  <c r="G69" i="4"/>
  <c r="H69" i="4" s="1"/>
  <c r="G63" i="4"/>
  <c r="H63" i="4" s="1"/>
  <c r="G62" i="4"/>
  <c r="H62" i="4" s="1"/>
  <c r="G71" i="4"/>
  <c r="H71" i="4" s="1"/>
  <c r="G65" i="4"/>
  <c r="H65" i="4" s="1"/>
  <c r="G64" i="4"/>
  <c r="H64" i="4" s="1"/>
  <c r="G68" i="4"/>
  <c r="H68" i="4" s="1"/>
  <c r="G67" i="4"/>
  <c r="H67" i="4" s="1"/>
  <c r="G66" i="4"/>
  <c r="H66" i="4" s="1"/>
  <c r="G61" i="4"/>
  <c r="H61" i="4" s="1"/>
  <c r="D104" i="3"/>
  <c r="E113" i="3"/>
  <c r="F113" i="3" s="1"/>
  <c r="E108" i="3"/>
  <c r="F108" i="3" s="1"/>
  <c r="E109" i="3"/>
  <c r="F109" i="3" s="1"/>
  <c r="E110" i="3"/>
  <c r="F110" i="3" s="1"/>
  <c r="E111" i="3"/>
  <c r="F111" i="3" s="1"/>
  <c r="G70" i="3"/>
  <c r="H70" i="3" s="1"/>
  <c r="G62" i="3"/>
  <c r="H62" i="3" s="1"/>
  <c r="G67" i="3"/>
  <c r="H67" i="3" s="1"/>
  <c r="G68" i="3"/>
  <c r="H68" i="3" s="1"/>
  <c r="G71" i="3"/>
  <c r="H71" i="3" s="1"/>
  <c r="D51" i="3"/>
  <c r="G65" i="3"/>
  <c r="H65" i="3" s="1"/>
  <c r="G60" i="3"/>
  <c r="G69" i="3"/>
  <c r="H69" i="3" s="1"/>
  <c r="G64" i="3"/>
  <c r="H64" i="3" s="1"/>
  <c r="G63" i="3"/>
  <c r="H63" i="3" s="1"/>
  <c r="G66" i="3"/>
  <c r="H66" i="3" s="1"/>
  <c r="G61" i="3"/>
  <c r="H61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4" i="4" l="1"/>
  <c r="G72" i="4"/>
  <c r="G73" i="4" s="1"/>
  <c r="E117" i="3"/>
  <c r="E120" i="3"/>
  <c r="E119" i="3"/>
  <c r="E115" i="3"/>
  <c r="E116" i="3" s="1"/>
  <c r="G72" i="3"/>
  <c r="G73" i="3" s="1"/>
  <c r="H60" i="3"/>
  <c r="G74" i="3"/>
  <c r="F119" i="3"/>
  <c r="F125" i="3"/>
  <c r="F120" i="3"/>
  <c r="F117" i="3"/>
  <c r="D125" i="3"/>
  <c r="F115" i="3"/>
  <c r="E120" i="4"/>
  <c r="E117" i="4"/>
  <c r="F108" i="4"/>
  <c r="E115" i="4"/>
  <c r="E116" i="4" s="1"/>
  <c r="E119" i="4"/>
  <c r="H74" i="4"/>
  <c r="H72" i="4"/>
  <c r="H74" i="3" l="1"/>
  <c r="H72" i="3"/>
  <c r="G124" i="3"/>
  <c r="F116" i="3"/>
  <c r="G76" i="4"/>
  <c r="H73" i="4"/>
  <c r="F125" i="4"/>
  <c r="F120" i="4"/>
  <c r="F117" i="4"/>
  <c r="D125" i="4"/>
  <c r="F115" i="4"/>
  <c r="F119" i="4"/>
  <c r="G76" i="3" l="1"/>
  <c r="H73" i="3"/>
  <c r="G124" i="4"/>
  <c r="F116" i="4"/>
</calcChain>
</file>

<file path=xl/sharedStrings.xml><?xml version="1.0" encoding="utf-8"?>
<sst xmlns="http://schemas.openxmlformats.org/spreadsheetml/2006/main" count="452" uniqueCount="138">
  <si>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</si>
  <si>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</si>
  <si>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</si>
  <si>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</si>
  <si>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</si>
  <si>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</si>
  <si>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</si>
  <si>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NDQB201707043</t>
  </si>
  <si>
    <t>Weight (mg):</t>
  </si>
  <si>
    <t xml:space="preserve">Abacavir Sulfate </t>
  </si>
  <si>
    <t>Standard Conc (mg/mL):</t>
  </si>
  <si>
    <t>Abacavir Sulfate 300mg</t>
  </si>
  <si>
    <t>2017-07-19 14:28:13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</si>
  <si>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</si>
  <si>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</si>
  <si>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</si>
  <si>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</si>
  <si>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</si>
  <si>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</si>
  <si>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</si>
  <si>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</si>
  <si>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</si>
  <si>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</si>
  <si>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</si>
  <si>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</si>
  <si>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</si>
  <si>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</si>
  <si>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</si>
  <si>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</si>
  <si>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</si>
  <si>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</si>
  <si>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</si>
  <si>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</si>
  <si>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</si>
  <si>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</si>
  <si>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</si>
  <si>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</si>
  <si>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</si>
  <si>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</si>
  <si>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</si>
  <si>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</si>
  <si>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</si>
  <si>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</si>
  <si>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</si>
  <si>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</si>
  <si>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</si>
  <si>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</si>
  <si>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</si>
  <si>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</si>
  <si>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</si>
  <si>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</si>
  <si>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</si>
  <si>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</si>
  <si>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</si>
  <si>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</si>
  <si>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</si>
  <si>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</si>
  <si>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</si>
  <si>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</si>
  <si>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</si>
  <si>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</si>
  <si>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</si>
  <si>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</si>
  <si>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</si>
  <si>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</si>
  <si>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</si>
  <si>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</si>
  <si>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</si>
  <si>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</si>
  <si>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</si>
  <si>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</si>
  <si>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</si>
  <si>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</si>
  <si>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</si>
  <si>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</si>
  <si>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</si>
  <si>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</si>
  <si>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</si>
  <si>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</si>
  <si>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</si>
  <si>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</si>
  <si>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</si>
  <si>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</si>
  <si>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</si>
  <si>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</si>
  <si>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</si>
  <si>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</si>
  <si>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</si>
  <si>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</si>
  <si>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</si>
  <si>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</si>
  <si>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</si>
  <si>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</si>
  <si>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</si>
  <si>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</si>
  <si>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</si>
  <si>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</si>
  <si>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</si>
  <si>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</si>
  <si>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</si>
  <si>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</si>
  <si>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</si>
  <si>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</si>
  <si>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</si>
  <si>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</si>
  <si>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</si>
  <si>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</si>
  <si>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</si>
  <si>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</si>
  <si>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</si>
  <si>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</si>
  <si>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</si>
  <si>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</si>
  <si>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</si>
  <si>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</si>
  <si>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</si>
  <si>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</si>
  <si>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</si>
  <si>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</si>
  <si>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</si>
  <si>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</si>
  <si>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</si>
  <si>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</si>
  <si>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</si>
  <si>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</si>
  <si>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</si>
  <si>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</si>
  <si>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</si>
  <si>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</si>
  <si>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</si>
  <si>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</si>
  <si>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2017-07-19 14:17:27</t>
  </si>
  <si>
    <t>LAMIVUDINE</t>
  </si>
  <si>
    <t>ABACAVIR SULFATE &amp; LAMIVUDINE TABLETS</t>
  </si>
  <si>
    <t xml:space="preserve">ABACAVIR </t>
  </si>
  <si>
    <t>ABACAVIR</t>
  </si>
  <si>
    <t>A12-4</t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</si>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</sst>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B26" sqref="B26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26"/>
  </cols>
  <sheetData>
    <row r="14" spans="1:6" ht="15" customHeight="1" x14ac:dyDescent="0.3">
      <c r="A14" s="469"/>
      <c r="C14" s="468"/>
      <c r="F14" s="46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66" t="s">
        <v>1</v>
      </c>
      <c r="B16" s="465" t="s">
        <v>2</v>
      </c>
    </row>
    <row r="17" spans="1:5" ht="16.5" customHeight="1" x14ac:dyDescent="0.3">
      <c r="A17" s="463" t="s">
        <v>3</v>
      </c>
      <c r="B17" s="463" t="s">
        <v>133</v>
      </c>
      <c r="D17" s="467"/>
      <c r="E17" s="440"/>
    </row>
    <row r="18" spans="1:5" ht="16.5" customHeight="1" x14ac:dyDescent="0.3">
      <c r="A18" s="439" t="s">
        <v>4</v>
      </c>
      <c r="B18" s="427" t="s">
        <v>132</v>
      </c>
      <c r="C18" s="440"/>
      <c r="D18" s="440"/>
      <c r="E18" s="440"/>
    </row>
    <row r="19" spans="1:5" ht="16.5" customHeight="1" x14ac:dyDescent="0.3">
      <c r="A19" s="439" t="s">
        <v>6</v>
      </c>
      <c r="B19" s="464">
        <v>99.39</v>
      </c>
      <c r="C19" s="440"/>
      <c r="D19" s="440"/>
      <c r="E19" s="440"/>
    </row>
    <row r="20" spans="1:5" ht="16.5" customHeight="1" x14ac:dyDescent="0.3">
      <c r="A20" s="463" t="s">
        <v>8</v>
      </c>
      <c r="B20" s="464">
        <v>13.7</v>
      </c>
      <c r="C20" s="440"/>
      <c r="D20" s="440"/>
      <c r="E20" s="440"/>
    </row>
    <row r="21" spans="1:5" ht="16.5" customHeight="1" x14ac:dyDescent="0.3">
      <c r="A21" s="463" t="s">
        <v>10</v>
      </c>
      <c r="B21" s="462">
        <f>B20/100</f>
        <v>0.13699999999999998</v>
      </c>
      <c r="C21" s="440"/>
      <c r="D21" s="440"/>
      <c r="E21" s="440"/>
    </row>
    <row r="22" spans="1:5" ht="15.75" customHeight="1" x14ac:dyDescent="0.25">
      <c r="A22" s="440"/>
      <c r="B22" s="440" t="s">
        <v>131</v>
      </c>
      <c r="C22" s="440"/>
      <c r="D22" s="440"/>
      <c r="E22" s="440"/>
    </row>
    <row r="23" spans="1:5" ht="16.5" customHeight="1" x14ac:dyDescent="0.3">
      <c r="A23" s="460" t="s">
        <v>13</v>
      </c>
      <c r="B23" s="461" t="s">
        <v>14</v>
      </c>
      <c r="C23" s="460" t="s">
        <v>15</v>
      </c>
      <c r="D23" s="460" t="s">
        <v>16</v>
      </c>
      <c r="E23" s="460" t="s">
        <v>17</v>
      </c>
    </row>
    <row r="24" spans="1:5" ht="16.5" customHeight="1" x14ac:dyDescent="0.3">
      <c r="A24" s="456">
        <v>1</v>
      </c>
      <c r="B24" s="458">
        <v>19687635</v>
      </c>
      <c r="C24" s="458">
        <v>2178.1</v>
      </c>
      <c r="D24" s="457">
        <v>1.4</v>
      </c>
      <c r="E24" s="459">
        <v>5.7</v>
      </c>
    </row>
    <row r="25" spans="1:5" ht="16.5" customHeight="1" x14ac:dyDescent="0.3">
      <c r="A25" s="456">
        <v>2</v>
      </c>
      <c r="B25" s="458">
        <v>19819755</v>
      </c>
      <c r="C25" s="458">
        <v>2160</v>
      </c>
      <c r="D25" s="457">
        <v>1.4</v>
      </c>
      <c r="E25" s="457">
        <v>5.7</v>
      </c>
    </row>
    <row r="26" spans="1:5" ht="16.5" customHeight="1" x14ac:dyDescent="0.3">
      <c r="A26" s="456">
        <v>3</v>
      </c>
      <c r="B26" s="458">
        <v>19936103</v>
      </c>
      <c r="C26" s="458">
        <v>2096.3000000000002</v>
      </c>
      <c r="D26" s="457">
        <v>1.3</v>
      </c>
      <c r="E26" s="457">
        <v>5.6</v>
      </c>
    </row>
    <row r="27" spans="1:5" ht="16.5" customHeight="1" x14ac:dyDescent="0.3">
      <c r="A27" s="456">
        <v>4</v>
      </c>
      <c r="B27" s="458">
        <v>19690051</v>
      </c>
      <c r="C27" s="458">
        <v>2113.8000000000002</v>
      </c>
      <c r="D27" s="457">
        <v>1.4</v>
      </c>
      <c r="E27" s="457">
        <v>5.5</v>
      </c>
    </row>
    <row r="28" spans="1:5" ht="16.5" customHeight="1" x14ac:dyDescent="0.3">
      <c r="A28" s="456">
        <v>5</v>
      </c>
      <c r="B28" s="458">
        <v>19956389</v>
      </c>
      <c r="C28" s="458">
        <v>2119.6</v>
      </c>
      <c r="D28" s="457">
        <v>1.4</v>
      </c>
      <c r="E28" s="457">
        <v>5.5</v>
      </c>
    </row>
    <row r="29" spans="1:5" ht="16.5" customHeight="1" x14ac:dyDescent="0.3">
      <c r="A29" s="456">
        <v>6</v>
      </c>
      <c r="B29" s="455">
        <v>19710619</v>
      </c>
      <c r="C29" s="455">
        <v>2139.5</v>
      </c>
      <c r="D29" s="454">
        <v>1.4</v>
      </c>
      <c r="E29" s="454">
        <v>5.5</v>
      </c>
    </row>
    <row r="30" spans="1:5" ht="16.5" customHeight="1" x14ac:dyDescent="0.3">
      <c r="A30" s="453" t="s">
        <v>18</v>
      </c>
      <c r="B30" s="452">
        <f>AVERAGE(B24:B29)</f>
        <v>19800092</v>
      </c>
      <c r="C30" s="451">
        <f>AVERAGE(C24:C29)</f>
        <v>2134.5500000000002</v>
      </c>
      <c r="D30" s="450">
        <f>AVERAGE(D24:D29)</f>
        <v>1.3833333333333335</v>
      </c>
      <c r="E30" s="450">
        <f>AVERAGE(E24:E29)</f>
        <v>5.583333333333333</v>
      </c>
    </row>
    <row r="31" spans="1:5" ht="16.5" customHeight="1" x14ac:dyDescent="0.3">
      <c r="A31" s="449" t="s">
        <v>19</v>
      </c>
      <c r="B31" s="448">
        <f>(STDEV(B24:B29)/B30)</f>
        <v>6.2297396213039421E-3</v>
      </c>
      <c r="C31" s="447"/>
      <c r="D31" s="447"/>
      <c r="E31" s="446"/>
    </row>
    <row r="32" spans="1:5" s="427" customFormat="1" ht="16.5" customHeight="1" x14ac:dyDescent="0.3">
      <c r="A32" s="445" t="s">
        <v>20</v>
      </c>
      <c r="B32" s="444">
        <f>COUNT(B24:B29)</f>
        <v>6</v>
      </c>
      <c r="C32" s="443"/>
      <c r="D32" s="442"/>
      <c r="E32" s="441"/>
    </row>
    <row r="33" spans="1:5" s="427" customFormat="1" ht="15.75" customHeight="1" x14ac:dyDescent="0.25">
      <c r="A33" s="440"/>
      <c r="B33" s="440"/>
      <c r="C33" s="440"/>
      <c r="D33" s="440"/>
      <c r="E33" s="440"/>
    </row>
    <row r="34" spans="1:5" s="427" customFormat="1" ht="16.5" customHeight="1" x14ac:dyDescent="0.3">
      <c r="A34" s="439" t="s">
        <v>21</v>
      </c>
      <c r="B34" s="438" t="s">
        <v>22</v>
      </c>
      <c r="C34" s="437"/>
      <c r="D34" s="437"/>
      <c r="E34" s="437"/>
    </row>
    <row r="35" spans="1:5" ht="16.5" customHeight="1" x14ac:dyDescent="0.3">
      <c r="A35" s="439"/>
      <c r="B35" s="438" t="s">
        <v>23</v>
      </c>
      <c r="C35" s="437"/>
      <c r="D35" s="437"/>
      <c r="E35" s="437"/>
    </row>
    <row r="36" spans="1:5" ht="16.5" customHeight="1" x14ac:dyDescent="0.3">
      <c r="A36" s="439"/>
      <c r="B36" s="438" t="s">
        <v>24</v>
      </c>
      <c r="C36" s="437"/>
      <c r="D36" s="437"/>
      <c r="E36" s="437"/>
    </row>
    <row r="37" spans="1:5" ht="15.75" customHeight="1" x14ac:dyDescent="0.25">
      <c r="A37" s="440"/>
      <c r="B37" s="440"/>
      <c r="C37" s="440"/>
      <c r="D37" s="440"/>
      <c r="E37" s="440"/>
    </row>
    <row r="38" spans="1:5" ht="16.5" customHeight="1" x14ac:dyDescent="0.3">
      <c r="A38" s="466" t="s">
        <v>1</v>
      </c>
      <c r="B38" s="465" t="s">
        <v>25</v>
      </c>
    </row>
    <row r="39" spans="1:5" ht="16.5" customHeight="1" x14ac:dyDescent="0.3">
      <c r="A39" s="439" t="s">
        <v>4</v>
      </c>
      <c r="B39" s="463"/>
      <c r="C39" s="440"/>
      <c r="D39" s="440"/>
      <c r="E39" s="440"/>
    </row>
    <row r="40" spans="1:5" ht="16.5" customHeight="1" x14ac:dyDescent="0.3">
      <c r="A40" s="439" t="s">
        <v>6</v>
      </c>
      <c r="B40" s="464"/>
      <c r="C40" s="440"/>
      <c r="D40" s="440"/>
      <c r="E40" s="440"/>
    </row>
    <row r="41" spans="1:5" ht="16.5" customHeight="1" x14ac:dyDescent="0.3">
      <c r="A41" s="463" t="s">
        <v>8</v>
      </c>
      <c r="B41" s="464"/>
      <c r="C41" s="440"/>
      <c r="D41" s="440"/>
      <c r="E41" s="440"/>
    </row>
    <row r="42" spans="1:5" ht="16.5" customHeight="1" x14ac:dyDescent="0.3">
      <c r="A42" s="463" t="s">
        <v>10</v>
      </c>
      <c r="B42" s="462"/>
      <c r="C42" s="440"/>
      <c r="D42" s="440"/>
      <c r="E42" s="440"/>
    </row>
    <row r="43" spans="1:5" ht="15.75" customHeight="1" x14ac:dyDescent="0.25">
      <c r="A43" s="440"/>
      <c r="B43" s="440"/>
      <c r="C43" s="440"/>
      <c r="D43" s="440"/>
      <c r="E43" s="440"/>
    </row>
    <row r="44" spans="1:5" ht="16.5" customHeight="1" x14ac:dyDescent="0.3">
      <c r="A44" s="460" t="s">
        <v>13</v>
      </c>
      <c r="B44" s="461" t="s">
        <v>14</v>
      </c>
      <c r="C44" s="460" t="s">
        <v>15</v>
      </c>
      <c r="D44" s="460" t="s">
        <v>16</v>
      </c>
      <c r="E44" s="460" t="s">
        <v>17</v>
      </c>
    </row>
    <row r="45" spans="1:5" ht="16.5" customHeight="1" x14ac:dyDescent="0.3">
      <c r="A45" s="456">
        <v>1</v>
      </c>
      <c r="B45" s="458"/>
      <c r="C45" s="458"/>
      <c r="D45" s="457"/>
      <c r="E45" s="459"/>
    </row>
    <row r="46" spans="1:5" ht="16.5" customHeight="1" x14ac:dyDescent="0.3">
      <c r="A46" s="456">
        <v>2</v>
      </c>
      <c r="B46" s="458"/>
      <c r="C46" s="458"/>
      <c r="D46" s="457"/>
      <c r="E46" s="457"/>
    </row>
    <row r="47" spans="1:5" ht="16.5" customHeight="1" x14ac:dyDescent="0.3">
      <c r="A47" s="456">
        <v>3</v>
      </c>
      <c r="B47" s="458"/>
      <c r="C47" s="458"/>
      <c r="D47" s="457"/>
      <c r="E47" s="457"/>
    </row>
    <row r="48" spans="1:5" ht="16.5" customHeight="1" x14ac:dyDescent="0.3">
      <c r="A48" s="456">
        <v>4</v>
      </c>
      <c r="B48" s="458"/>
      <c r="C48" s="458"/>
      <c r="D48" s="457"/>
      <c r="E48" s="457"/>
    </row>
    <row r="49" spans="1:7" ht="16.5" customHeight="1" x14ac:dyDescent="0.3">
      <c r="A49" s="456">
        <v>5</v>
      </c>
      <c r="B49" s="458"/>
      <c r="C49" s="458"/>
      <c r="D49" s="457"/>
      <c r="E49" s="457"/>
    </row>
    <row r="50" spans="1:7" ht="16.5" customHeight="1" x14ac:dyDescent="0.3">
      <c r="A50" s="456">
        <v>6</v>
      </c>
      <c r="B50" s="455"/>
      <c r="C50" s="455"/>
      <c r="D50" s="454"/>
      <c r="E50" s="454"/>
    </row>
    <row r="51" spans="1:7" ht="16.5" customHeight="1" x14ac:dyDescent="0.3">
      <c r="A51" s="453" t="s">
        <v>18</v>
      </c>
      <c r="B51" s="452" t="e">
        <f>AVERAGE(B45:B50)</f>
        <v>#DIV/0!</v>
      </c>
      <c r="C51" s="451" t="e">
        <f>AVERAGE(C45:C50)</f>
        <v>#DIV/0!</v>
      </c>
      <c r="D51" s="450" t="e">
        <f>AVERAGE(D45:D50)</f>
        <v>#DIV/0!</v>
      </c>
      <c r="E51" s="450" t="e">
        <f>AVERAGE(E45:E50)</f>
        <v>#DIV/0!</v>
      </c>
    </row>
    <row r="52" spans="1:7" ht="16.5" customHeight="1" x14ac:dyDescent="0.3">
      <c r="A52" s="449" t="s">
        <v>19</v>
      </c>
      <c r="B52" s="448" t="e">
        <f>(STDEV(B45:B50)/B51)</f>
        <v>#DIV/0!</v>
      </c>
      <c r="C52" s="447"/>
      <c r="D52" s="447"/>
      <c r="E52" s="446"/>
    </row>
    <row r="53" spans="1:7" s="427" customFormat="1" ht="16.5" customHeight="1" x14ac:dyDescent="0.3">
      <c r="A53" s="445" t="s">
        <v>20</v>
      </c>
      <c r="B53" s="444">
        <f>COUNT(B45:B50)</f>
        <v>0</v>
      </c>
      <c r="C53" s="443"/>
      <c r="D53" s="442"/>
      <c r="E53" s="441"/>
    </row>
    <row r="54" spans="1:7" s="427" customFormat="1" ht="15.75" customHeight="1" x14ac:dyDescent="0.25">
      <c r="A54" s="440"/>
      <c r="B54" s="440"/>
      <c r="C54" s="440"/>
      <c r="D54" s="440"/>
      <c r="E54" s="440"/>
    </row>
    <row r="55" spans="1:7" s="427" customFormat="1" ht="16.5" customHeight="1" x14ac:dyDescent="0.3">
      <c r="A55" s="439" t="s">
        <v>21</v>
      </c>
      <c r="B55" s="438" t="s">
        <v>22</v>
      </c>
      <c r="C55" s="437"/>
      <c r="D55" s="437"/>
      <c r="E55" s="437"/>
    </row>
    <row r="56" spans="1:7" ht="16.5" customHeight="1" x14ac:dyDescent="0.3">
      <c r="A56" s="439"/>
      <c r="B56" s="438" t="s">
        <v>23</v>
      </c>
      <c r="C56" s="437"/>
      <c r="D56" s="437"/>
      <c r="E56" s="437"/>
    </row>
    <row r="57" spans="1:7" ht="16.5" customHeight="1" x14ac:dyDescent="0.3">
      <c r="A57" s="439"/>
      <c r="B57" s="438" t="s">
        <v>24</v>
      </c>
      <c r="C57" s="437"/>
      <c r="D57" s="437"/>
      <c r="E57" s="437"/>
    </row>
    <row r="58" spans="1:7" ht="14.25" customHeight="1" thickBot="1" x14ac:dyDescent="0.3">
      <c r="A58" s="436"/>
      <c r="B58" s="435"/>
      <c r="D58" s="434"/>
      <c r="F58" s="426"/>
      <c r="G58" s="426"/>
    </row>
    <row r="59" spans="1:7" ht="15" customHeight="1" x14ac:dyDescent="0.3">
      <c r="B59" s="471" t="s">
        <v>26</v>
      </c>
      <c r="C59" s="471"/>
      <c r="E59" s="432" t="s">
        <v>27</v>
      </c>
      <c r="F59" s="433"/>
      <c r="G59" s="432" t="s">
        <v>28</v>
      </c>
    </row>
    <row r="60" spans="1:7" ht="15" customHeight="1" x14ac:dyDescent="0.3">
      <c r="A60" s="430" t="s">
        <v>29</v>
      </c>
      <c r="B60" s="431"/>
      <c r="C60" s="431"/>
      <c r="E60" s="431"/>
      <c r="G60" s="431"/>
    </row>
    <row r="61" spans="1:7" ht="15" customHeight="1" x14ac:dyDescent="0.3">
      <c r="A61" s="430" t="s">
        <v>30</v>
      </c>
      <c r="B61" s="429"/>
      <c r="C61" s="429"/>
      <c r="E61" s="429"/>
      <c r="G61" s="42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C26" sqref="C26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26"/>
  </cols>
  <sheetData>
    <row r="14" spans="1:6" s="427" customFormat="1" ht="15" customHeight="1" x14ac:dyDescent="0.3">
      <c r="A14" s="469"/>
      <c r="C14" s="468"/>
      <c r="F14" s="468"/>
    </row>
    <row r="15" spans="1:6" s="427" customFormat="1" ht="18.75" customHeight="1" x14ac:dyDescent="0.3">
      <c r="A15" s="470" t="s">
        <v>0</v>
      </c>
      <c r="B15" s="470"/>
      <c r="C15" s="470"/>
      <c r="D15" s="470"/>
      <c r="E15" s="470"/>
    </row>
    <row r="16" spans="1:6" s="427" customFormat="1" ht="16.5" customHeight="1" x14ac:dyDescent="0.3">
      <c r="A16" s="466" t="s">
        <v>1</v>
      </c>
      <c r="B16" s="465" t="s">
        <v>2</v>
      </c>
    </row>
    <row r="17" spans="1:5" s="427" customFormat="1" ht="16.5" customHeight="1" x14ac:dyDescent="0.3">
      <c r="A17" s="463" t="s">
        <v>3</v>
      </c>
      <c r="B17" s="463" t="s">
        <v>133</v>
      </c>
      <c r="D17" s="467"/>
      <c r="E17" s="440"/>
    </row>
    <row r="18" spans="1:5" s="427" customFormat="1" ht="16.5" customHeight="1" x14ac:dyDescent="0.3">
      <c r="A18" s="439" t="s">
        <v>4</v>
      </c>
      <c r="B18" s="427" t="s">
        <v>134</v>
      </c>
      <c r="C18" s="440"/>
      <c r="D18" s="440"/>
      <c r="E18" s="440"/>
    </row>
    <row r="19" spans="1:5" s="427" customFormat="1" ht="16.5" customHeight="1" x14ac:dyDescent="0.3">
      <c r="A19" s="439" t="s">
        <v>6</v>
      </c>
      <c r="B19" s="464">
        <v>99.5</v>
      </c>
      <c r="C19" s="440"/>
      <c r="D19" s="440"/>
      <c r="E19" s="440"/>
    </row>
    <row r="20" spans="1:5" s="427" customFormat="1" ht="16.5" customHeight="1" x14ac:dyDescent="0.3">
      <c r="A20" s="463" t="s">
        <v>8</v>
      </c>
      <c r="B20" s="464">
        <v>33.6</v>
      </c>
      <c r="C20" s="440"/>
      <c r="D20" s="440"/>
      <c r="E20" s="440"/>
    </row>
    <row r="21" spans="1:5" s="427" customFormat="1" ht="16.5" customHeight="1" x14ac:dyDescent="0.3">
      <c r="A21" s="463" t="s">
        <v>10</v>
      </c>
      <c r="B21" s="462">
        <f>B20/100</f>
        <v>0.33600000000000002</v>
      </c>
      <c r="C21" s="440"/>
      <c r="D21" s="440"/>
      <c r="E21" s="440"/>
    </row>
    <row r="22" spans="1:5" s="427" customFormat="1" ht="15.75" customHeight="1" x14ac:dyDescent="0.25">
      <c r="A22" s="440"/>
      <c r="B22" s="440" t="s">
        <v>131</v>
      </c>
      <c r="C22" s="440"/>
      <c r="D22" s="440"/>
      <c r="E22" s="440"/>
    </row>
    <row r="23" spans="1:5" s="427" customFormat="1" ht="16.5" customHeight="1" x14ac:dyDescent="0.3">
      <c r="A23" s="460" t="s">
        <v>13</v>
      </c>
      <c r="B23" s="461" t="s">
        <v>14</v>
      </c>
      <c r="C23" s="460" t="s">
        <v>15</v>
      </c>
      <c r="D23" s="460" t="s">
        <v>16</v>
      </c>
      <c r="E23" s="460" t="s">
        <v>17</v>
      </c>
    </row>
    <row r="24" spans="1:5" s="427" customFormat="1" ht="16.5" customHeight="1" x14ac:dyDescent="0.3">
      <c r="A24" s="456">
        <v>1</v>
      </c>
      <c r="B24" s="458">
        <v>20403300</v>
      </c>
      <c r="C24" s="458">
        <v>70968.5</v>
      </c>
      <c r="D24" s="457">
        <v>1.3</v>
      </c>
      <c r="E24" s="459">
        <v>12.3</v>
      </c>
    </row>
    <row r="25" spans="1:5" s="427" customFormat="1" ht="16.5" customHeight="1" x14ac:dyDescent="0.3">
      <c r="A25" s="456">
        <v>2</v>
      </c>
      <c r="B25" s="458">
        <v>20499010</v>
      </c>
      <c r="C25" s="458">
        <v>71016.2</v>
      </c>
      <c r="D25" s="457">
        <v>1.3</v>
      </c>
      <c r="E25" s="457">
        <v>12.3</v>
      </c>
    </row>
    <row r="26" spans="1:5" s="427" customFormat="1" ht="16.5" customHeight="1" x14ac:dyDescent="0.3">
      <c r="A26" s="456">
        <v>3</v>
      </c>
      <c r="B26" s="458">
        <v>20547939</v>
      </c>
      <c r="C26" s="458">
        <v>70173.899999999994</v>
      </c>
      <c r="D26" s="457">
        <v>1.2</v>
      </c>
      <c r="E26" s="457">
        <v>12.3</v>
      </c>
    </row>
    <row r="27" spans="1:5" s="427" customFormat="1" ht="16.5" customHeight="1" x14ac:dyDescent="0.3">
      <c r="A27" s="456">
        <v>4</v>
      </c>
      <c r="B27" s="458">
        <v>20379276</v>
      </c>
      <c r="C27" s="458">
        <v>70452.5</v>
      </c>
      <c r="D27" s="457">
        <v>1.3</v>
      </c>
      <c r="E27" s="457">
        <v>12.2</v>
      </c>
    </row>
    <row r="28" spans="1:5" s="427" customFormat="1" ht="16.5" customHeight="1" x14ac:dyDescent="0.3">
      <c r="A28" s="456">
        <v>5</v>
      </c>
      <c r="B28" s="458">
        <v>20685313</v>
      </c>
      <c r="C28" s="458">
        <v>70448.7</v>
      </c>
      <c r="D28" s="457">
        <v>1.3</v>
      </c>
      <c r="E28" s="457">
        <v>12.2</v>
      </c>
    </row>
    <row r="29" spans="1:5" s="427" customFormat="1" ht="16.5" customHeight="1" x14ac:dyDescent="0.3">
      <c r="A29" s="456">
        <v>6</v>
      </c>
      <c r="B29" s="455">
        <v>20384893</v>
      </c>
      <c r="C29" s="455">
        <v>71093.100000000006</v>
      </c>
      <c r="D29" s="454">
        <v>1.3</v>
      </c>
      <c r="E29" s="454">
        <v>12.2</v>
      </c>
    </row>
    <row r="30" spans="1:5" s="427" customFormat="1" ht="16.5" customHeight="1" x14ac:dyDescent="0.3">
      <c r="A30" s="453" t="s">
        <v>18</v>
      </c>
      <c r="B30" s="452">
        <f>AVERAGE(B24:B29)</f>
        <v>20483288.5</v>
      </c>
      <c r="C30" s="451">
        <f>AVERAGE(C24:C29)</f>
        <v>70692.150000000009</v>
      </c>
      <c r="D30" s="450">
        <f>AVERAGE(D24:D29)</f>
        <v>1.2833333333333332</v>
      </c>
      <c r="E30" s="450">
        <f>AVERAGE(E24:E29)</f>
        <v>12.250000000000002</v>
      </c>
    </row>
    <row r="31" spans="1:5" s="427" customFormat="1" ht="16.5" customHeight="1" x14ac:dyDescent="0.3">
      <c r="A31" s="449" t="s">
        <v>19</v>
      </c>
      <c r="B31" s="448">
        <f>(STDEV(B24:B29)/B30)</f>
        <v>5.8640941541178463E-3</v>
      </c>
      <c r="C31" s="447"/>
      <c r="D31" s="447"/>
      <c r="E31" s="446"/>
    </row>
    <row r="32" spans="1:5" s="427" customFormat="1" ht="16.5" customHeight="1" x14ac:dyDescent="0.3">
      <c r="A32" s="445" t="s">
        <v>20</v>
      </c>
      <c r="B32" s="444">
        <f>COUNT(B24:B29)</f>
        <v>6</v>
      </c>
      <c r="C32" s="443"/>
      <c r="D32" s="442"/>
      <c r="E32" s="441"/>
    </row>
    <row r="33" spans="1:5" s="427" customFormat="1" ht="15.75" customHeight="1" x14ac:dyDescent="0.25">
      <c r="A33" s="440"/>
      <c r="B33" s="440"/>
      <c r="C33" s="440"/>
      <c r="D33" s="440"/>
      <c r="E33" s="440"/>
    </row>
    <row r="34" spans="1:5" s="427" customFormat="1" ht="16.5" customHeight="1" x14ac:dyDescent="0.3">
      <c r="A34" s="439" t="s">
        <v>21</v>
      </c>
      <c r="B34" s="438" t="s">
        <v>22</v>
      </c>
      <c r="C34" s="437"/>
      <c r="D34" s="437"/>
      <c r="E34" s="437"/>
    </row>
    <row r="35" spans="1:5" s="427" customFormat="1" ht="16.5" customHeight="1" x14ac:dyDescent="0.3">
      <c r="A35" s="439"/>
      <c r="B35" s="438" t="s">
        <v>23</v>
      </c>
      <c r="C35" s="437"/>
      <c r="D35" s="437"/>
      <c r="E35" s="437"/>
    </row>
    <row r="36" spans="1:5" s="427" customFormat="1" ht="16.5" customHeight="1" x14ac:dyDescent="0.3">
      <c r="A36" s="439"/>
      <c r="B36" s="438" t="s">
        <v>24</v>
      </c>
      <c r="C36" s="437"/>
      <c r="D36" s="437"/>
      <c r="E36" s="437"/>
    </row>
    <row r="37" spans="1:5" s="427" customFormat="1" ht="15.75" customHeight="1" x14ac:dyDescent="0.25">
      <c r="A37" s="440"/>
      <c r="B37" s="440"/>
      <c r="C37" s="440"/>
      <c r="D37" s="440"/>
      <c r="E37" s="440"/>
    </row>
    <row r="38" spans="1:5" s="427" customFormat="1" ht="16.5" customHeight="1" x14ac:dyDescent="0.3">
      <c r="A38" s="466" t="s">
        <v>1</v>
      </c>
      <c r="B38" s="465" t="s">
        <v>25</v>
      </c>
    </row>
    <row r="39" spans="1:5" s="427" customFormat="1" ht="16.5" customHeight="1" x14ac:dyDescent="0.3">
      <c r="A39" s="439" t="s">
        <v>4</v>
      </c>
      <c r="B39" s="463"/>
      <c r="C39" s="440"/>
      <c r="D39" s="440"/>
      <c r="E39" s="440"/>
    </row>
    <row r="40" spans="1:5" s="427" customFormat="1" ht="16.5" customHeight="1" x14ac:dyDescent="0.3">
      <c r="A40" s="439" t="s">
        <v>6</v>
      </c>
      <c r="B40" s="464"/>
      <c r="C40" s="440"/>
      <c r="D40" s="440"/>
      <c r="E40" s="440"/>
    </row>
    <row r="41" spans="1:5" s="427" customFormat="1" ht="16.5" customHeight="1" x14ac:dyDescent="0.3">
      <c r="A41" s="463" t="s">
        <v>8</v>
      </c>
      <c r="B41" s="464"/>
      <c r="C41" s="440"/>
      <c r="D41" s="440"/>
      <c r="E41" s="440"/>
    </row>
    <row r="42" spans="1:5" s="427" customFormat="1" ht="16.5" customHeight="1" x14ac:dyDescent="0.3">
      <c r="A42" s="463" t="s">
        <v>10</v>
      </c>
      <c r="B42" s="462"/>
      <c r="C42" s="440"/>
      <c r="D42" s="440"/>
      <c r="E42" s="440"/>
    </row>
    <row r="43" spans="1:5" s="427" customFormat="1" ht="15.75" customHeight="1" x14ac:dyDescent="0.25">
      <c r="A43" s="440"/>
      <c r="B43" s="440"/>
      <c r="C43" s="440"/>
      <c r="D43" s="440"/>
      <c r="E43" s="440"/>
    </row>
    <row r="44" spans="1:5" s="427" customFormat="1" ht="16.5" customHeight="1" x14ac:dyDescent="0.3">
      <c r="A44" s="460" t="s">
        <v>13</v>
      </c>
      <c r="B44" s="461" t="s">
        <v>14</v>
      </c>
      <c r="C44" s="460" t="s">
        <v>15</v>
      </c>
      <c r="D44" s="460" t="s">
        <v>16</v>
      </c>
      <c r="E44" s="460" t="s">
        <v>17</v>
      </c>
    </row>
    <row r="45" spans="1:5" s="427" customFormat="1" ht="16.5" customHeight="1" x14ac:dyDescent="0.3">
      <c r="A45" s="456">
        <v>1</v>
      </c>
      <c r="B45" s="458"/>
      <c r="C45" s="458"/>
      <c r="D45" s="457"/>
      <c r="E45" s="459"/>
    </row>
    <row r="46" spans="1:5" s="427" customFormat="1" ht="16.5" customHeight="1" x14ac:dyDescent="0.3">
      <c r="A46" s="456">
        <v>2</v>
      </c>
      <c r="B46" s="458"/>
      <c r="C46" s="458"/>
      <c r="D46" s="457"/>
      <c r="E46" s="457"/>
    </row>
    <row r="47" spans="1:5" s="427" customFormat="1" ht="16.5" customHeight="1" x14ac:dyDescent="0.3">
      <c r="A47" s="456">
        <v>3</v>
      </c>
      <c r="B47" s="458"/>
      <c r="C47" s="458"/>
      <c r="D47" s="457"/>
      <c r="E47" s="457"/>
    </row>
    <row r="48" spans="1:5" s="427" customFormat="1" ht="16.5" customHeight="1" x14ac:dyDescent="0.3">
      <c r="A48" s="456">
        <v>4</v>
      </c>
      <c r="B48" s="458"/>
      <c r="C48" s="458"/>
      <c r="D48" s="457"/>
      <c r="E48" s="457"/>
    </row>
    <row r="49" spans="1:7" s="427" customFormat="1" ht="16.5" customHeight="1" x14ac:dyDescent="0.3">
      <c r="A49" s="456">
        <v>5</v>
      </c>
      <c r="B49" s="458"/>
      <c r="C49" s="458"/>
      <c r="D49" s="457"/>
      <c r="E49" s="457"/>
    </row>
    <row r="50" spans="1:7" s="427" customFormat="1" ht="16.5" customHeight="1" x14ac:dyDescent="0.3">
      <c r="A50" s="456">
        <v>6</v>
      </c>
      <c r="B50" s="455"/>
      <c r="C50" s="455"/>
      <c r="D50" s="454"/>
      <c r="E50" s="454"/>
    </row>
    <row r="51" spans="1:7" s="427" customFormat="1" ht="16.5" customHeight="1" x14ac:dyDescent="0.3">
      <c r="A51" s="453" t="s">
        <v>18</v>
      </c>
      <c r="B51" s="452" t="e">
        <f>AVERAGE(B45:B50)</f>
        <v>#DIV/0!</v>
      </c>
      <c r="C51" s="451" t="e">
        <f>AVERAGE(C45:C50)</f>
        <v>#DIV/0!</v>
      </c>
      <c r="D51" s="450" t="e">
        <f>AVERAGE(D45:D50)</f>
        <v>#DIV/0!</v>
      </c>
      <c r="E51" s="450" t="e">
        <f>AVERAGE(E45:E50)</f>
        <v>#DIV/0!</v>
      </c>
    </row>
    <row r="52" spans="1:7" s="427" customFormat="1" ht="16.5" customHeight="1" x14ac:dyDescent="0.3">
      <c r="A52" s="449" t="s">
        <v>19</v>
      </c>
      <c r="B52" s="448" t="e">
        <f>(STDEV(B45:B50)/B51)</f>
        <v>#DIV/0!</v>
      </c>
      <c r="C52" s="447"/>
      <c r="D52" s="447"/>
      <c r="E52" s="446"/>
    </row>
    <row r="53" spans="1:7" s="427" customFormat="1" ht="16.5" customHeight="1" x14ac:dyDescent="0.3">
      <c r="A53" s="445" t="s">
        <v>20</v>
      </c>
      <c r="B53" s="444">
        <f>COUNT(B45:B50)</f>
        <v>0</v>
      </c>
      <c r="C53" s="443"/>
      <c r="D53" s="442"/>
      <c r="E53" s="441"/>
    </row>
    <row r="54" spans="1:7" s="427" customFormat="1" ht="15.75" customHeight="1" x14ac:dyDescent="0.25">
      <c r="A54" s="440"/>
      <c r="B54" s="440"/>
      <c r="C54" s="440"/>
      <c r="D54" s="440"/>
      <c r="E54" s="440"/>
    </row>
    <row r="55" spans="1:7" s="427" customFormat="1" ht="16.5" customHeight="1" x14ac:dyDescent="0.3">
      <c r="A55" s="439" t="s">
        <v>21</v>
      </c>
      <c r="B55" s="438" t="s">
        <v>22</v>
      </c>
      <c r="C55" s="437"/>
      <c r="D55" s="437"/>
      <c r="E55" s="437"/>
    </row>
    <row r="56" spans="1:7" s="427" customFormat="1" ht="16.5" customHeight="1" x14ac:dyDescent="0.3">
      <c r="A56" s="439"/>
      <c r="B56" s="438" t="s">
        <v>23</v>
      </c>
      <c r="C56" s="437"/>
      <c r="D56" s="437"/>
      <c r="E56" s="437"/>
    </row>
    <row r="57" spans="1:7" s="427" customFormat="1" ht="16.5" customHeight="1" x14ac:dyDescent="0.3">
      <c r="A57" s="439"/>
      <c r="B57" s="438" t="s">
        <v>24</v>
      </c>
      <c r="C57" s="437"/>
      <c r="D57" s="437"/>
      <c r="E57" s="437"/>
    </row>
    <row r="58" spans="1:7" s="427" customFormat="1" ht="14.25" customHeight="1" thickBot="1" x14ac:dyDescent="0.3">
      <c r="A58" s="436"/>
      <c r="B58" s="435"/>
      <c r="D58" s="434"/>
      <c r="F58" s="426"/>
      <c r="G58" s="426"/>
    </row>
    <row r="59" spans="1:7" s="427" customFormat="1" ht="15" customHeight="1" x14ac:dyDescent="0.3">
      <c r="B59" s="471" t="s">
        <v>26</v>
      </c>
      <c r="C59" s="471"/>
      <c r="E59" s="432" t="s">
        <v>27</v>
      </c>
      <c r="F59" s="433"/>
      <c r="G59" s="432" t="s">
        <v>28</v>
      </c>
    </row>
    <row r="60" spans="1:7" s="427" customFormat="1" ht="15" customHeight="1" x14ac:dyDescent="0.3">
      <c r="A60" s="430" t="s">
        <v>29</v>
      </c>
      <c r="B60" s="431"/>
      <c r="C60" s="431"/>
      <c r="E60" s="431"/>
      <c r="G60" s="431"/>
    </row>
    <row r="61" spans="1:7" s="427" customFormat="1" ht="15" customHeight="1" x14ac:dyDescent="0.3">
      <c r="A61" s="430" t="s">
        <v>30</v>
      </c>
      <c r="B61" s="429"/>
      <c r="C61" s="429"/>
      <c r="E61" s="429"/>
      <c r="G61" s="42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D50" sqref="D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42"/>
    </row>
    <row r="14" spans="1:7" ht="16.5" customHeight="1" x14ac:dyDescent="0.3">
      <c r="A14" s="479" t="s">
        <v>33</v>
      </c>
      <c r="B14" s="479"/>
      <c r="C14" s="12" t="s">
        <v>5</v>
      </c>
    </row>
    <row r="15" spans="1:7" ht="16.5" customHeight="1" x14ac:dyDescent="0.3">
      <c r="A15" s="479" t="s">
        <v>34</v>
      </c>
      <c r="B15" s="479"/>
      <c r="C15" s="12" t="s">
        <v>7</v>
      </c>
    </row>
    <row r="16" spans="1:7" ht="16.5" customHeight="1" x14ac:dyDescent="0.3">
      <c r="A16" s="479" t="s">
        <v>35</v>
      </c>
      <c r="B16" s="479"/>
      <c r="C16" s="12" t="s">
        <v>9</v>
      </c>
    </row>
    <row r="17" spans="1:5" ht="16.5" customHeight="1" x14ac:dyDescent="0.3">
      <c r="A17" s="479" t="s">
        <v>36</v>
      </c>
      <c r="B17" s="479"/>
      <c r="C17" s="12" t="s">
        <v>11</v>
      </c>
    </row>
    <row r="18" spans="1:5" ht="16.5" customHeight="1" x14ac:dyDescent="0.3">
      <c r="A18" s="479" t="s">
        <v>37</v>
      </c>
      <c r="B18" s="479"/>
      <c r="C18" s="49" t="s">
        <v>12</v>
      </c>
    </row>
    <row r="19" spans="1:5" ht="16.5" customHeight="1" x14ac:dyDescent="0.3">
      <c r="A19" s="479" t="s">
        <v>38</v>
      </c>
      <c r="B19" s="4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4" t="s">
        <v>1</v>
      </c>
      <c r="B21" s="474"/>
      <c r="C21" s="11" t="s">
        <v>39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254.71</v>
      </c>
      <c r="D24" s="39">
        <f t="shared" ref="D24:D43" si="0">(C24-$C$46)/$C$46</f>
        <v>9.2701009032353544E-3</v>
      </c>
      <c r="E24" s="5"/>
    </row>
    <row r="25" spans="1:5" ht="15.75" customHeight="1" x14ac:dyDescent="0.3">
      <c r="C25" s="47">
        <v>251.62</v>
      </c>
      <c r="D25" s="40">
        <f t="shared" si="0"/>
        <v>-2.9738024055903714E-3</v>
      </c>
      <c r="E25" s="5"/>
    </row>
    <row r="26" spans="1:5" ht="15.75" customHeight="1" x14ac:dyDescent="0.3">
      <c r="C26" s="47">
        <v>253.46</v>
      </c>
      <c r="D26" s="40">
        <f t="shared" si="0"/>
        <v>4.3170655841311013E-3</v>
      </c>
      <c r="E26" s="5"/>
    </row>
    <row r="27" spans="1:5" ht="15.75" customHeight="1" x14ac:dyDescent="0.3">
      <c r="C27" s="47">
        <v>254.58</v>
      </c>
      <c r="D27" s="40">
        <f t="shared" si="0"/>
        <v>8.7549852300485304E-3</v>
      </c>
      <c r="E27" s="5"/>
    </row>
    <row r="28" spans="1:5" ht="15.75" customHeight="1" x14ac:dyDescent="0.3">
      <c r="C28" s="47">
        <v>256.18</v>
      </c>
      <c r="D28" s="40">
        <f t="shared" si="0"/>
        <v>1.509487043850195E-2</v>
      </c>
      <c r="E28" s="5"/>
    </row>
    <row r="29" spans="1:5" ht="15.75" customHeight="1" x14ac:dyDescent="0.3">
      <c r="C29" s="47">
        <v>253.09</v>
      </c>
      <c r="D29" s="40">
        <f t="shared" si="0"/>
        <v>2.8509671296762249E-3</v>
      </c>
      <c r="E29" s="5"/>
    </row>
    <row r="30" spans="1:5" ht="15.75" customHeight="1" x14ac:dyDescent="0.3">
      <c r="C30" s="47">
        <v>248.01</v>
      </c>
      <c r="D30" s="40">
        <f t="shared" si="0"/>
        <v>-1.7278168407163508E-2</v>
      </c>
      <c r="E30" s="5"/>
    </row>
    <row r="31" spans="1:5" ht="15.75" customHeight="1" x14ac:dyDescent="0.3">
      <c r="C31" s="47">
        <v>252.49</v>
      </c>
      <c r="D31" s="40">
        <f t="shared" si="0"/>
        <v>4.7351017650620615E-4</v>
      </c>
      <c r="E31" s="5"/>
    </row>
    <row r="32" spans="1:5" ht="15.75" customHeight="1" x14ac:dyDescent="0.3">
      <c r="C32" s="47">
        <v>249.97</v>
      </c>
      <c r="D32" s="40">
        <f t="shared" si="0"/>
        <v>-9.5118090268080067E-3</v>
      </c>
      <c r="E32" s="5"/>
    </row>
    <row r="33" spans="1:7" ht="15.75" customHeight="1" x14ac:dyDescent="0.3">
      <c r="C33" s="47">
        <v>250.35</v>
      </c>
      <c r="D33" s="40">
        <f t="shared" si="0"/>
        <v>-8.0060862898003321E-3</v>
      </c>
      <c r="E33" s="5"/>
    </row>
    <row r="34" spans="1:7" ht="15.75" customHeight="1" x14ac:dyDescent="0.3">
      <c r="C34" s="47">
        <v>250.67</v>
      </c>
      <c r="D34" s="40">
        <f t="shared" si="0"/>
        <v>-6.7381092481096708E-3</v>
      </c>
      <c r="E34" s="5"/>
    </row>
    <row r="35" spans="1:7" ht="15.75" customHeight="1" x14ac:dyDescent="0.3">
      <c r="C35" s="47">
        <v>250.61</v>
      </c>
      <c r="D35" s="40">
        <f t="shared" si="0"/>
        <v>-6.9758549434265713E-3</v>
      </c>
      <c r="E35" s="5"/>
    </row>
    <row r="36" spans="1:7" ht="15.75" customHeight="1" x14ac:dyDescent="0.3">
      <c r="C36" s="47">
        <v>248.6</v>
      </c>
      <c r="D36" s="40">
        <f t="shared" si="0"/>
        <v>-1.4940335736546287E-2</v>
      </c>
      <c r="E36" s="5"/>
    </row>
    <row r="37" spans="1:7" ht="15.75" customHeight="1" x14ac:dyDescent="0.3">
      <c r="C37" s="47">
        <v>251.46</v>
      </c>
      <c r="D37" s="40">
        <f t="shared" si="0"/>
        <v>-3.6077909264357025E-3</v>
      </c>
      <c r="E37" s="5"/>
    </row>
    <row r="38" spans="1:7" ht="15.75" customHeight="1" x14ac:dyDescent="0.3">
      <c r="C38" s="47">
        <v>250.13</v>
      </c>
      <c r="D38" s="40">
        <f t="shared" si="0"/>
        <v>-8.8778205059626761E-3</v>
      </c>
      <c r="E38" s="5"/>
    </row>
    <row r="39" spans="1:7" ht="15.75" customHeight="1" x14ac:dyDescent="0.3">
      <c r="C39" s="47">
        <v>253.69</v>
      </c>
      <c r="D39" s="40">
        <f t="shared" si="0"/>
        <v>5.2284240828462435E-3</v>
      </c>
      <c r="E39" s="5"/>
    </row>
    <row r="40" spans="1:7" ht="15.75" customHeight="1" x14ac:dyDescent="0.3">
      <c r="C40" s="47">
        <v>250.91</v>
      </c>
      <c r="D40" s="40">
        <f t="shared" si="0"/>
        <v>-5.7871264668416184E-3</v>
      </c>
      <c r="E40" s="5"/>
    </row>
    <row r="41" spans="1:7" ht="15.75" customHeight="1" x14ac:dyDescent="0.3">
      <c r="C41" s="47">
        <v>258.23</v>
      </c>
      <c r="D41" s="40">
        <f t="shared" si="0"/>
        <v>2.3217848361832969E-2</v>
      </c>
      <c r="E41" s="5"/>
    </row>
    <row r="42" spans="1:7" ht="15.75" customHeight="1" x14ac:dyDescent="0.3">
      <c r="C42" s="47">
        <v>255.76</v>
      </c>
      <c r="D42" s="40">
        <f t="shared" si="0"/>
        <v>1.3430650571282858E-2</v>
      </c>
      <c r="E42" s="5"/>
    </row>
    <row r="43" spans="1:7" ht="16.5" customHeight="1" x14ac:dyDescent="0.3">
      <c r="C43" s="48">
        <v>252.89</v>
      </c>
      <c r="D43" s="41">
        <f t="shared" si="0"/>
        <v>2.058481478619477E-3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5047.4100000000008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252.37050000000005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2">
        <f>C46</f>
        <v>252.37050000000005</v>
      </c>
      <c r="C49" s="45">
        <f>-IF(C46&lt;=80,10%,IF(C46&lt;250,7.5%,5%))</f>
        <v>-0.05</v>
      </c>
      <c r="D49" s="33">
        <f>IF(C46&lt;=80,C46*0.9,IF(C46&lt;250,C46*0.925,C46*0.95))</f>
        <v>239.75197500000004</v>
      </c>
    </row>
    <row r="50" spans="1:6" ht="17.25" customHeight="1" x14ac:dyDescent="0.3">
      <c r="B50" s="473"/>
      <c r="C50" s="46">
        <f>IF(C46&lt;=80, 10%, IF(C46&lt;250, 7.5%, 5%))</f>
        <v>0.05</v>
      </c>
      <c r="D50" s="33">
        <f>IF(C46&lt;=80, C46*1.1, IF(C46&lt;250, C46*1.075, C46*1.05))</f>
        <v>264.98902500000008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2" zoomScale="41" zoomScaleNormal="40" zoomScalePageLayoutView="41" workbookViewId="0">
      <selection activeCell="B52" sqref="B5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50"/>
    </row>
    <row r="16" spans="1:9" ht="19.5" customHeight="1" x14ac:dyDescent="0.3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47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52" t="s">
        <v>33</v>
      </c>
      <c r="B18" s="512" t="s">
        <v>5</v>
      </c>
      <c r="C18" s="51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17" t="s">
        <v>9</v>
      </c>
      <c r="C20" s="51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17" t="s">
        <v>11</v>
      </c>
      <c r="C21" s="517"/>
      <c r="D21" s="517"/>
      <c r="E21" s="517"/>
      <c r="F21" s="517"/>
      <c r="G21" s="517"/>
      <c r="H21" s="517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2" t="s">
        <v>135</v>
      </c>
      <c r="C26" s="512"/>
    </row>
    <row r="27" spans="1:14" ht="26.25" customHeight="1" x14ac:dyDescent="0.4">
      <c r="A27" s="61" t="s">
        <v>48</v>
      </c>
      <c r="B27" s="518" t="s">
        <v>136</v>
      </c>
      <c r="C27" s="518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488" t="s">
        <v>50</v>
      </c>
      <c r="D29" s="489"/>
      <c r="E29" s="489"/>
      <c r="F29" s="489"/>
      <c r="G29" s="49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491" t="s">
        <v>53</v>
      </c>
      <c r="D31" s="492"/>
      <c r="E31" s="492"/>
      <c r="F31" s="492"/>
      <c r="G31" s="492"/>
      <c r="H31" s="49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491" t="s">
        <v>55</v>
      </c>
      <c r="D32" s="492"/>
      <c r="E32" s="492"/>
      <c r="F32" s="492"/>
      <c r="G32" s="492"/>
      <c r="H32" s="49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4" t="s">
        <v>59</v>
      </c>
      <c r="E36" s="519"/>
      <c r="F36" s="494" t="s">
        <v>60</v>
      </c>
      <c r="G36" s="49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20223549</v>
      </c>
      <c r="E38" s="85">
        <f>IF(ISBLANK(D38),"-",$D$48/$D$45*D38)</f>
        <v>24754011.091191061</v>
      </c>
      <c r="F38" s="84">
        <v>21095321</v>
      </c>
      <c r="G38" s="86">
        <f>IF(ISBLANK(F38),"-",$D$48/$F$45*F38)</f>
        <v>25090572.804274868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20336942</v>
      </c>
      <c r="E39" s="90">
        <f>IF(ISBLANK(D39),"-",$D$48/$D$45*D39)</f>
        <v>24892806.293737531</v>
      </c>
      <c r="F39" s="89">
        <v>21319588</v>
      </c>
      <c r="G39" s="91">
        <f>IF(ISBLANK(F39),"-",$D$48/$F$45*F39)</f>
        <v>25357313.826660655</v>
      </c>
      <c r="I39" s="496">
        <f>ABS((F43/D43*D42)-F42)/D42</f>
        <v>1.6092206232608857E-2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20481940</v>
      </c>
      <c r="E40" s="90">
        <f>IF(ISBLANK(D40),"-",$D$48/$D$45*D40)</f>
        <v>25070286.621260684</v>
      </c>
      <c r="F40" s="89">
        <v>21387060</v>
      </c>
      <c r="G40" s="91">
        <f>IF(ISBLANK(F40),"-",$D$48/$F$45*F40)</f>
        <v>25437564.377398897</v>
      </c>
      <c r="I40" s="49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20347477</v>
      </c>
      <c r="E42" s="100">
        <f>AVERAGE(E38:E41)</f>
        <v>24905701.335396424</v>
      </c>
      <c r="F42" s="99">
        <f>AVERAGE(F38:F41)</f>
        <v>21267323</v>
      </c>
      <c r="G42" s="101">
        <f>AVERAGE(G38:G41)</f>
        <v>25295150.336111471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33.659999999999997</v>
      </c>
      <c r="E43" s="92"/>
      <c r="F43" s="104">
        <v>34.64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28.738014133643432</v>
      </c>
      <c r="E44" s="107"/>
      <c r="F44" s="106">
        <f>F43*$B$34</f>
        <v>29.574712109013923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28.594324062975215</v>
      </c>
      <c r="E45" s="110"/>
      <c r="F45" s="109">
        <f>F44*$B$30/100</f>
        <v>29.426838548468854</v>
      </c>
      <c r="H45" s="102"/>
    </row>
    <row r="46" spans="1:14" ht="19.5" customHeight="1" x14ac:dyDescent="0.3">
      <c r="A46" s="482" t="s">
        <v>78</v>
      </c>
      <c r="B46" s="483"/>
      <c r="C46" s="105" t="s">
        <v>79</v>
      </c>
      <c r="D46" s="111">
        <f>D45/$B$45</f>
        <v>0.28594324062975213</v>
      </c>
      <c r="E46" s="112"/>
      <c r="F46" s="113">
        <f>F45/$B$45</f>
        <v>0.29426838548468853</v>
      </c>
      <c r="H46" s="102"/>
    </row>
    <row r="47" spans="1:14" ht="27" customHeight="1" x14ac:dyDescent="0.4">
      <c r="A47" s="484"/>
      <c r="B47" s="485"/>
      <c r="C47" s="114" t="s">
        <v>80</v>
      </c>
      <c r="D47" s="115">
        <v>0.35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40.994481891523769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25100425.835753951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1.0446404706502084E-2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Abacavir Sulfate 300mg</v>
      </c>
    </row>
    <row r="56" spans="1:12" ht="26.25" customHeight="1" x14ac:dyDescent="0.4">
      <c r="A56" s="129" t="s">
        <v>87</v>
      </c>
      <c r="B56" s="130">
        <v>60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252.37050000000005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99" t="s">
        <v>94</v>
      </c>
      <c r="D60" s="502">
        <f>Lamivudine!D60</f>
        <v>259.35000000000002</v>
      </c>
      <c r="E60" s="134">
        <v>1</v>
      </c>
      <c r="F60" s="135">
        <v>21283449</v>
      </c>
      <c r="G60" s="200">
        <f>IF(ISBLANK(F60),"-",(F60/$D$50*$D$47*$B$68)*($B$57/$D$60))</f>
        <v>57.757886564370303</v>
      </c>
      <c r="H60" s="218">
        <f t="shared" ref="H60:H71" si="0">IF(ISBLANK(F60),"-",(G60/$B$56)*100)</f>
        <v>96.263144273950502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00"/>
      <c r="D61" s="503"/>
      <c r="E61" s="136">
        <v>2</v>
      </c>
      <c r="F61" s="89">
        <v>21072042</v>
      </c>
      <c r="G61" s="201">
        <f>IF(ISBLANK(F61),"-",(F61/$D$50*$D$47*$B$68)*($B$57/$D$60))</f>
        <v>57.184181544807267</v>
      </c>
      <c r="H61" s="219">
        <f t="shared" si="0"/>
        <v>95.306969241345442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0"/>
      <c r="D62" s="503"/>
      <c r="E62" s="136">
        <v>3</v>
      </c>
      <c r="F62" s="137">
        <v>21200654</v>
      </c>
      <c r="G62" s="201">
        <f>IF(ISBLANK(F62),"-",(F62/$D$50*$D$47*$B$68)*($B$57/$D$60))</f>
        <v>57.533201917718479</v>
      </c>
      <c r="H62" s="219">
        <f t="shared" si="0"/>
        <v>95.888669862864134</v>
      </c>
      <c r="L62" s="64"/>
    </row>
    <row r="63" spans="1:12" ht="27" customHeight="1" x14ac:dyDescent="0.4">
      <c r="A63" s="76" t="s">
        <v>97</v>
      </c>
      <c r="B63" s="77">
        <v>1</v>
      </c>
      <c r="C63" s="509"/>
      <c r="D63" s="50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9" t="s">
        <v>99</v>
      </c>
      <c r="D64" s="502">
        <f>Lamivudine!D64</f>
        <v>259.95</v>
      </c>
      <c r="E64" s="134">
        <v>1</v>
      </c>
      <c r="F64" s="135">
        <v>20996726</v>
      </c>
      <c r="G64" s="200">
        <f>IF(ISBLANK(F64),"-",(F64/$D$50*$D$47*$B$68)*($B$57/$D$64))</f>
        <v>56.848275886923005</v>
      </c>
      <c r="H64" s="218">
        <f t="shared" si="0"/>
        <v>94.747126478205018</v>
      </c>
    </row>
    <row r="65" spans="1:8" ht="26.25" customHeight="1" x14ac:dyDescent="0.4">
      <c r="A65" s="76" t="s">
        <v>100</v>
      </c>
      <c r="B65" s="77">
        <v>1</v>
      </c>
      <c r="C65" s="500"/>
      <c r="D65" s="503"/>
      <c r="E65" s="136">
        <v>2</v>
      </c>
      <c r="F65" s="89">
        <v>21101101</v>
      </c>
      <c r="G65" s="201">
        <f>IF(ISBLANK(F65),"-",(F65/$D$50*$D$47*$B$68)*($B$57/$D$64))</f>
        <v>57.130869411060893</v>
      </c>
      <c r="H65" s="219">
        <f t="shared" si="0"/>
        <v>95.218115685101495</v>
      </c>
    </row>
    <row r="66" spans="1:8" ht="26.25" customHeight="1" x14ac:dyDescent="0.4">
      <c r="A66" s="76" t="s">
        <v>101</v>
      </c>
      <c r="B66" s="77">
        <v>1</v>
      </c>
      <c r="C66" s="500"/>
      <c r="D66" s="503"/>
      <c r="E66" s="136">
        <v>3</v>
      </c>
      <c r="F66" s="89">
        <v>21121644</v>
      </c>
      <c r="G66" s="201">
        <f>IF(ISBLANK(F66),"-",(F66/$D$50*$D$47*$B$68)*($B$57/$D$64))</f>
        <v>57.186489231576964</v>
      </c>
      <c r="H66" s="219">
        <f t="shared" si="0"/>
        <v>95.310815385961618</v>
      </c>
    </row>
    <row r="67" spans="1:8" ht="27" customHeight="1" x14ac:dyDescent="0.4">
      <c r="A67" s="76" t="s">
        <v>102</v>
      </c>
      <c r="B67" s="77">
        <v>1</v>
      </c>
      <c r="C67" s="509"/>
      <c r="D67" s="50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200</v>
      </c>
      <c r="C68" s="499" t="s">
        <v>104</v>
      </c>
      <c r="D68" s="502">
        <f>Lamivudine!D68</f>
        <v>260.64999999999998</v>
      </c>
      <c r="E68" s="134">
        <v>1</v>
      </c>
      <c r="F68" s="135">
        <v>21676146</v>
      </c>
      <c r="G68" s="200">
        <f>IF(ISBLANK(F68),"-",(F68/$D$50*$D$47*$B$68)*($B$57/$D$68))</f>
        <v>58.530182325710115</v>
      </c>
      <c r="H68" s="219">
        <f t="shared" si="0"/>
        <v>97.55030387618352</v>
      </c>
    </row>
    <row r="69" spans="1:8" ht="27" customHeight="1" x14ac:dyDescent="0.4">
      <c r="A69" s="124" t="s">
        <v>105</v>
      </c>
      <c r="B69" s="141">
        <f>(D47*B68)/B56*B57</f>
        <v>294.43225000000007</v>
      </c>
      <c r="C69" s="500"/>
      <c r="D69" s="503"/>
      <c r="E69" s="136">
        <v>2</v>
      </c>
      <c r="F69" s="89">
        <v>21806858</v>
      </c>
      <c r="G69" s="201">
        <f>IF(ISBLANK(F69),"-",(F69/$D$50*$D$47*$B$68)*($B$57/$D$68))</f>
        <v>58.883132393132541</v>
      </c>
      <c r="H69" s="219">
        <f t="shared" si="0"/>
        <v>98.138553988554236</v>
      </c>
    </row>
    <row r="70" spans="1:8" ht="26.25" customHeight="1" x14ac:dyDescent="0.4">
      <c r="A70" s="505" t="s">
        <v>78</v>
      </c>
      <c r="B70" s="506"/>
      <c r="C70" s="500"/>
      <c r="D70" s="503"/>
      <c r="E70" s="136">
        <v>3</v>
      </c>
      <c r="F70" s="89">
        <v>21675388</v>
      </c>
      <c r="G70" s="201">
        <f>IF(ISBLANK(F70),"-",(F70/$D$50*$D$47*$B$68)*($B$57/$D$68))</f>
        <v>58.528135565266496</v>
      </c>
      <c r="H70" s="219">
        <f t="shared" si="0"/>
        <v>97.546892608777497</v>
      </c>
    </row>
    <row r="71" spans="1:8" ht="27" customHeight="1" x14ac:dyDescent="0.4">
      <c r="A71" s="507"/>
      <c r="B71" s="508"/>
      <c r="C71" s="501"/>
      <c r="D71" s="50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57.731372760062897</v>
      </c>
      <c r="H72" s="221">
        <f>AVERAGE(H60:H71)</f>
        <v>96.218954600104837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1.2811304478049481E-2</v>
      </c>
      <c r="H73" s="205">
        <f>STDEV(H60:H71)/H72</f>
        <v>1.2811304478049446E-2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86" t="str">
        <f>B26</f>
        <v>ABACAVIR</v>
      </c>
      <c r="D76" s="486"/>
      <c r="E76" s="150" t="s">
        <v>108</v>
      </c>
      <c r="F76" s="150"/>
      <c r="G76" s="237">
        <f>H72</f>
        <v>96.218954600104837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20"/>
      <c r="C79" s="520"/>
    </row>
    <row r="80" spans="1:8" ht="26.25" customHeight="1" x14ac:dyDescent="0.4">
      <c r="A80" s="61" t="s">
        <v>48</v>
      </c>
      <c r="B80" s="520"/>
      <c r="C80" s="520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/>
      <c r="C82" s="488" t="s">
        <v>50</v>
      </c>
      <c r="D82" s="489"/>
      <c r="E82" s="489"/>
      <c r="F82" s="489"/>
      <c r="G82" s="49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491" t="s">
        <v>111</v>
      </c>
      <c r="D84" s="492"/>
      <c r="E84" s="492"/>
      <c r="F84" s="492"/>
      <c r="G84" s="492"/>
      <c r="H84" s="49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491" t="s">
        <v>112</v>
      </c>
      <c r="D85" s="492"/>
      <c r="E85" s="492"/>
      <c r="F85" s="492"/>
      <c r="G85" s="492"/>
      <c r="H85" s="49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/>
      <c r="D89" s="154" t="s">
        <v>59</v>
      </c>
      <c r="E89" s="155"/>
      <c r="F89" s="494" t="s">
        <v>60</v>
      </c>
      <c r="G89" s="495"/>
    </row>
    <row r="90" spans="1:12" ht="27" customHeight="1" x14ac:dyDescent="0.4">
      <c r="A90" s="76" t="s">
        <v>61</v>
      </c>
      <c r="B90" s="77"/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/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96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96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 t="e">
        <f>(B97/B96)*(B95/B94)*(B93/B92)*(B91/B90)*B89</f>
        <v>#DIV/0!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482" t="s">
        <v>78</v>
      </c>
      <c r="B99" s="497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484"/>
      <c r="B100" s="498"/>
      <c r="C100" s="167" t="s">
        <v>80</v>
      </c>
      <c r="D100" s="173" t="e">
        <f>$B$56/$B$116</f>
        <v>#DIV/0!</v>
      </c>
      <c r="F100" s="118"/>
      <c r="G100" s="174"/>
      <c r="H100" s="102"/>
    </row>
    <row r="101" spans="1:10" ht="18.75" x14ac:dyDescent="0.3">
      <c r="C101" s="167" t="s">
        <v>81</v>
      </c>
      <c r="D101" s="168" t="e">
        <f>D100*$B$98</f>
        <v>#DIV/0!</v>
      </c>
      <c r="F101" s="118"/>
      <c r="G101" s="172"/>
      <c r="H101" s="102"/>
    </row>
    <row r="102" spans="1:10" ht="19.5" customHeight="1" x14ac:dyDescent="0.3">
      <c r="C102" s="175" t="s">
        <v>82</v>
      </c>
      <c r="D102" s="176" t="e">
        <f>D101/B34</f>
        <v>#DIV/0!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/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/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/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 t="e">
        <f>(B115/B114)*(B113/B112)*(B111/B110)*(B109/B108)*B107</f>
        <v>#DIV/0!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82" t="s">
        <v>78</v>
      </c>
      <c r="B117" s="483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84"/>
      <c r="B118" s="485"/>
      <c r="C118" s="50"/>
      <c r="D118" s="212"/>
      <c r="E118" s="510" t="s">
        <v>123</v>
      </c>
      <c r="F118" s="51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86" t="str">
        <f>B26</f>
        <v>ABACAVIR</v>
      </c>
      <c r="D124" s="48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87" t="s">
        <v>26</v>
      </c>
      <c r="C127" s="487"/>
      <c r="E127" s="156" t="s">
        <v>27</v>
      </c>
      <c r="F127" s="191"/>
      <c r="G127" s="487" t="s">
        <v>28</v>
      </c>
      <c r="H127" s="48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5" zoomScale="42" zoomScaleNormal="40" zoomScalePageLayoutView="42" workbookViewId="0">
      <selection activeCell="B52" sqref="B5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238"/>
    </row>
    <row r="16" spans="1:9" ht="19.5" customHeight="1" x14ac:dyDescent="0.3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47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240" t="s">
        <v>33</v>
      </c>
      <c r="B18" s="512" t="s">
        <v>5</v>
      </c>
      <c r="C18" s="512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517" t="s">
        <v>9</v>
      </c>
      <c r="C20" s="517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517" t="s">
        <v>11</v>
      </c>
      <c r="C21" s="517"/>
      <c r="D21" s="517"/>
      <c r="E21" s="517"/>
      <c r="F21" s="517"/>
      <c r="G21" s="517"/>
      <c r="H21" s="517"/>
      <c r="I21" s="244"/>
    </row>
    <row r="22" spans="1:14" ht="26.25" customHeight="1" x14ac:dyDescent="0.4">
      <c r="A22" s="240" t="s">
        <v>37</v>
      </c>
      <c r="B22" s="245" t="s">
        <v>12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12" t="s">
        <v>132</v>
      </c>
      <c r="C26" s="512"/>
    </row>
    <row r="27" spans="1:14" ht="26.25" customHeight="1" x14ac:dyDescent="0.4">
      <c r="A27" s="249" t="s">
        <v>48</v>
      </c>
      <c r="B27" s="518" t="s">
        <v>137</v>
      </c>
      <c r="C27" s="518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88" t="s">
        <v>50</v>
      </c>
      <c r="D29" s="489"/>
      <c r="E29" s="489"/>
      <c r="F29" s="489"/>
      <c r="G29" s="490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1" t="s">
        <v>53</v>
      </c>
      <c r="D31" s="492"/>
      <c r="E31" s="492"/>
      <c r="F31" s="492"/>
      <c r="G31" s="492"/>
      <c r="H31" s="493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1" t="s">
        <v>55</v>
      </c>
      <c r="D32" s="492"/>
      <c r="E32" s="492"/>
      <c r="F32" s="492"/>
      <c r="G32" s="492"/>
      <c r="H32" s="493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4" t="s">
        <v>59</v>
      </c>
      <c r="E36" s="519"/>
      <c r="F36" s="494" t="s">
        <v>60</v>
      </c>
      <c r="G36" s="49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19511050</v>
      </c>
      <c r="E38" s="273">
        <f>IF(ISBLANK(D38),"-",$D$48/$D$45*D38)</f>
        <v>21493574.306921855</v>
      </c>
      <c r="F38" s="272">
        <v>17063354</v>
      </c>
      <c r="G38" s="274">
        <f>IF(ISBLANK(F38),"-",$D$48/$F$45*F38)</f>
        <v>21265168.394256994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19490988</v>
      </c>
      <c r="E39" s="278">
        <f>IF(ISBLANK(D39),"-",$D$48/$D$45*D39)</f>
        <v>21471473.800401423</v>
      </c>
      <c r="F39" s="277">
        <v>17185863</v>
      </c>
      <c r="G39" s="279">
        <f>IF(ISBLANK(F39),"-",$D$48/$F$45*F39)</f>
        <v>21417844.973246802</v>
      </c>
      <c r="I39" s="496">
        <f>ABS((F43/D43*D42)-F42)/D42</f>
        <v>7.4267785174527545E-3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19537225</v>
      </c>
      <c r="E40" s="278">
        <f>IF(ISBLANK(D40),"-",$D$48/$D$45*D40)</f>
        <v>21522408.957413945</v>
      </c>
      <c r="F40" s="277">
        <v>17061315</v>
      </c>
      <c r="G40" s="279">
        <f>IF(ISBLANK(F40),"-",$D$48/$F$45*F40)</f>
        <v>21262627.294871967</v>
      </c>
      <c r="I40" s="496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19513087.666666668</v>
      </c>
      <c r="E42" s="288">
        <f>AVERAGE(E38:E41)</f>
        <v>21495819.021579072</v>
      </c>
      <c r="F42" s="287">
        <f>AVERAGE(F38:F41)</f>
        <v>17103510.666666668</v>
      </c>
      <c r="G42" s="289">
        <f>AVERAGE(G38:G41)</f>
        <v>21315213.554125253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13.7</v>
      </c>
      <c r="E43" s="280"/>
      <c r="F43" s="292">
        <v>12.11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13.7</v>
      </c>
      <c r="E44" s="295"/>
      <c r="F44" s="294">
        <f>F43*$B$34</f>
        <v>12.11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13.616430000000001</v>
      </c>
      <c r="E45" s="298"/>
      <c r="F45" s="297">
        <f>F44*$B$30/100</f>
        <v>12.036128999999999</v>
      </c>
      <c r="H45" s="290"/>
    </row>
    <row r="46" spans="1:14" ht="19.5" customHeight="1" x14ac:dyDescent="0.3">
      <c r="A46" s="482" t="s">
        <v>78</v>
      </c>
      <c r="B46" s="483"/>
      <c r="C46" s="293" t="s">
        <v>79</v>
      </c>
      <c r="D46" s="299">
        <f>D45/$B$45</f>
        <v>0.13616430000000002</v>
      </c>
      <c r="E46" s="300"/>
      <c r="F46" s="301">
        <f>F45/$B$45</f>
        <v>0.12036129</v>
      </c>
      <c r="H46" s="290"/>
    </row>
    <row r="47" spans="1:14" ht="27" customHeight="1" x14ac:dyDescent="0.4">
      <c r="A47" s="484"/>
      <c r="B47" s="485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21405516.287852164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5.3688016147914828E-3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Abacavir Sulfate 300mg</v>
      </c>
    </row>
    <row r="56" spans="1:12" ht="26.25" customHeight="1" x14ac:dyDescent="0.4">
      <c r="A56" s="317" t="s">
        <v>87</v>
      </c>
      <c r="B56" s="318">
        <v>30</v>
      </c>
      <c r="C56" s="239" t="str">
        <f>B20</f>
        <v xml:space="preserve">Abacavir Sulfate </v>
      </c>
      <c r="H56" s="319"/>
    </row>
    <row r="57" spans="1:12" ht="18.75" x14ac:dyDescent="0.3">
      <c r="A57" s="316" t="s">
        <v>88</v>
      </c>
      <c r="B57" s="387">
        <f>Uniformity!C46</f>
        <v>252.37050000000005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499" t="s">
        <v>94</v>
      </c>
      <c r="D60" s="502">
        <v>259.35000000000002</v>
      </c>
      <c r="E60" s="322">
        <v>1</v>
      </c>
      <c r="F60" s="323">
        <v>20428951</v>
      </c>
      <c r="G60" s="388">
        <f>IF(ISBLANK(F60),"-",(F60/$D$50*$D$47*$B$68)*($B$57/$D$60))</f>
        <v>27.860823569328957</v>
      </c>
      <c r="H60" s="406">
        <f t="shared" ref="H60:H71" si="0">IF(ISBLANK(F60),"-",(G60/$B$56)*100)</f>
        <v>92.869411897763186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500"/>
      <c r="D61" s="503"/>
      <c r="E61" s="324">
        <v>2</v>
      </c>
      <c r="F61" s="277">
        <v>20322805</v>
      </c>
      <c r="G61" s="389">
        <f>IF(ISBLANK(F61),"-",(F61/$D$50*$D$47*$B$68)*($B$57/$D$60))</f>
        <v>27.716062588768086</v>
      </c>
      <c r="H61" s="407">
        <f t="shared" si="0"/>
        <v>92.386875295893617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0"/>
      <c r="D62" s="503"/>
      <c r="E62" s="324">
        <v>3</v>
      </c>
      <c r="F62" s="325">
        <v>20463815</v>
      </c>
      <c r="G62" s="389">
        <f>IF(ISBLANK(F62),"-",(F62/$D$50*$D$47*$B$68)*($B$57/$D$60))</f>
        <v>27.908370785675068</v>
      </c>
      <c r="H62" s="407">
        <f t="shared" si="0"/>
        <v>93.027902618916897</v>
      </c>
      <c r="L62" s="252"/>
    </row>
    <row r="63" spans="1:12" ht="27" customHeight="1" x14ac:dyDescent="0.4">
      <c r="A63" s="264" t="s">
        <v>97</v>
      </c>
      <c r="B63" s="265">
        <v>1</v>
      </c>
      <c r="C63" s="509"/>
      <c r="D63" s="504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99" t="s">
        <v>99</v>
      </c>
      <c r="D64" s="502">
        <v>259.95</v>
      </c>
      <c r="E64" s="322">
        <v>1</v>
      </c>
      <c r="F64" s="323"/>
      <c r="G64" s="388" t="str">
        <f>IF(ISBLANK(F64),"-",(F64/$D$50*$D$47*$B$68)*($B$57/$D$64))</f>
        <v>-</v>
      </c>
      <c r="H64" s="406" t="str">
        <f t="shared" si="0"/>
        <v>-</v>
      </c>
    </row>
    <row r="65" spans="1:8" ht="26.25" customHeight="1" x14ac:dyDescent="0.4">
      <c r="A65" s="264" t="s">
        <v>100</v>
      </c>
      <c r="B65" s="265">
        <v>1</v>
      </c>
      <c r="C65" s="500"/>
      <c r="D65" s="503"/>
      <c r="E65" s="324">
        <v>2</v>
      </c>
      <c r="F65" s="277"/>
      <c r="G65" s="389" t="str">
        <f>IF(ISBLANK(F65),"-",(F65/$D$50*$D$47*$B$68)*($B$57/$D$64))</f>
        <v>-</v>
      </c>
      <c r="H65" s="407" t="str">
        <f t="shared" si="0"/>
        <v>-</v>
      </c>
    </row>
    <row r="66" spans="1:8" ht="26.25" customHeight="1" x14ac:dyDescent="0.4">
      <c r="A66" s="264" t="s">
        <v>101</v>
      </c>
      <c r="B66" s="265">
        <v>1</v>
      </c>
      <c r="C66" s="500"/>
      <c r="D66" s="503"/>
      <c r="E66" s="324">
        <v>3</v>
      </c>
      <c r="F66" s="277"/>
      <c r="G66" s="389" t="str">
        <f>IF(ISBLANK(F66),"-",(F66/$D$50*$D$47*$B$68)*($B$57/$D$64))</f>
        <v>-</v>
      </c>
      <c r="H66" s="407" t="str">
        <f t="shared" si="0"/>
        <v>-</v>
      </c>
    </row>
    <row r="67" spans="1:8" ht="27" customHeight="1" x14ac:dyDescent="0.4">
      <c r="A67" s="264" t="s">
        <v>102</v>
      </c>
      <c r="B67" s="265">
        <v>1</v>
      </c>
      <c r="C67" s="509"/>
      <c r="D67" s="504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200</v>
      </c>
      <c r="C68" s="499" t="s">
        <v>104</v>
      </c>
      <c r="D68" s="502">
        <v>260.64999999999998</v>
      </c>
      <c r="E68" s="322">
        <v>1</v>
      </c>
      <c r="F68" s="323">
        <v>20956127</v>
      </c>
      <c r="G68" s="388">
        <f>IF(ISBLANK(F68),"-",(F68/$D$50*$D$47*$B$68)*($B$57/$D$68))</f>
        <v>28.437239006801146</v>
      </c>
      <c r="H68" s="407">
        <f t="shared" si="0"/>
        <v>94.790796689337157</v>
      </c>
    </row>
    <row r="69" spans="1:8" ht="27" customHeight="1" x14ac:dyDescent="0.4">
      <c r="A69" s="312" t="s">
        <v>105</v>
      </c>
      <c r="B69" s="329">
        <f>(D47*B68)/B56*B57</f>
        <v>252.37050000000005</v>
      </c>
      <c r="C69" s="500"/>
      <c r="D69" s="503"/>
      <c r="E69" s="324">
        <v>2</v>
      </c>
      <c r="F69" s="277">
        <v>21139189</v>
      </c>
      <c r="G69" s="389">
        <f>IF(ISBLANK(F69),"-",(F69/$D$50*$D$47*$B$68)*($B$57/$D$68))</f>
        <v>28.685652172414386</v>
      </c>
      <c r="H69" s="407">
        <f t="shared" si="0"/>
        <v>95.618840574714625</v>
      </c>
    </row>
    <row r="70" spans="1:8" ht="26.25" customHeight="1" x14ac:dyDescent="0.4">
      <c r="A70" s="505" t="s">
        <v>78</v>
      </c>
      <c r="B70" s="506"/>
      <c r="C70" s="500"/>
      <c r="D70" s="503"/>
      <c r="E70" s="324">
        <v>3</v>
      </c>
      <c r="F70" s="277">
        <v>21027880</v>
      </c>
      <c r="G70" s="389">
        <f>IF(ISBLANK(F70),"-",(F70/$D$50*$D$47*$B$68)*($B$57/$D$68))</f>
        <v>28.534607056272076</v>
      </c>
      <c r="H70" s="407">
        <f t="shared" si="0"/>
        <v>95.115356854240247</v>
      </c>
    </row>
    <row r="71" spans="1:8" ht="27" customHeight="1" x14ac:dyDescent="0.4">
      <c r="A71" s="507"/>
      <c r="B71" s="508"/>
      <c r="C71" s="501"/>
      <c r="D71" s="504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28.190459196543287</v>
      </c>
      <c r="H72" s="409">
        <f>AVERAGE(H60:H71)</f>
        <v>93.968197321810962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1.4520893244841758E-2</v>
      </c>
      <c r="H73" s="393">
        <f>STDEV(H60:H71)/H72</f>
        <v>1.4520893244841768E-2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6</v>
      </c>
      <c r="H74" s="336">
        <f>COUNT(H60:H71)</f>
        <v>6</v>
      </c>
    </row>
    <row r="76" spans="1:8" ht="26.25" customHeight="1" x14ac:dyDescent="0.4">
      <c r="A76" s="248" t="s">
        <v>106</v>
      </c>
      <c r="B76" s="337" t="s">
        <v>107</v>
      </c>
      <c r="C76" s="486" t="str">
        <f>B26</f>
        <v>LAMIVUDINE</v>
      </c>
      <c r="D76" s="486"/>
      <c r="E76" s="338" t="s">
        <v>108</v>
      </c>
      <c r="F76" s="338"/>
      <c r="G76" s="425">
        <f>H72</f>
        <v>93.968197321810962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20"/>
      <c r="C79" s="520"/>
    </row>
    <row r="80" spans="1:8" ht="26.25" customHeight="1" x14ac:dyDescent="0.4">
      <c r="A80" s="249" t="s">
        <v>48</v>
      </c>
      <c r="B80" s="520"/>
      <c r="C80" s="520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488" t="s">
        <v>50</v>
      </c>
      <c r="D82" s="489"/>
      <c r="E82" s="489"/>
      <c r="F82" s="489"/>
      <c r="G82" s="490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491" t="s">
        <v>111</v>
      </c>
      <c r="D84" s="492"/>
      <c r="E84" s="492"/>
      <c r="F84" s="492"/>
      <c r="G84" s="492"/>
      <c r="H84" s="493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491" t="s">
        <v>112</v>
      </c>
      <c r="D85" s="492"/>
      <c r="E85" s="492"/>
      <c r="F85" s="492"/>
      <c r="G85" s="492"/>
      <c r="H85" s="493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/>
      <c r="D89" s="342" t="s">
        <v>59</v>
      </c>
      <c r="E89" s="343"/>
      <c r="F89" s="494" t="s">
        <v>60</v>
      </c>
      <c r="G89" s="495"/>
    </row>
    <row r="90" spans="1:12" ht="27" customHeight="1" x14ac:dyDescent="0.4">
      <c r="A90" s="264" t="s">
        <v>61</v>
      </c>
      <c r="B90" s="265"/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/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96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96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 t="e">
        <f>(B97/B96)*(B95/B94)*(B93/B92)*(B91/B90)*B89</f>
        <v>#DIV/0!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482" t="s">
        <v>78</v>
      </c>
      <c r="B99" s="497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484"/>
      <c r="B100" s="498"/>
      <c r="C100" s="355" t="s">
        <v>80</v>
      </c>
      <c r="D100" s="361" t="e">
        <f>$B$56/$B$116</f>
        <v>#DIV/0!</v>
      </c>
      <c r="F100" s="306"/>
      <c r="G100" s="362"/>
      <c r="H100" s="290"/>
    </row>
    <row r="101" spans="1:10" ht="18.75" x14ac:dyDescent="0.3">
      <c r="C101" s="355" t="s">
        <v>81</v>
      </c>
      <c r="D101" s="356" t="e">
        <f>D100*$B$98</f>
        <v>#DIV/0!</v>
      </c>
      <c r="F101" s="306"/>
      <c r="G101" s="360"/>
      <c r="H101" s="290"/>
    </row>
    <row r="102" spans="1:10" ht="19.5" customHeight="1" x14ac:dyDescent="0.3">
      <c r="C102" s="363" t="s">
        <v>82</v>
      </c>
      <c r="D102" s="364" t="e">
        <f>D101/B34</f>
        <v>#DIV/0!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/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/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50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 t="e">
        <f>(B115/B114)*(B113/B112)*(B111/B110)*(B109/B108)*B107</f>
        <v>#DIV/0!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82" t="s">
        <v>78</v>
      </c>
      <c r="B117" s="483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84"/>
      <c r="B118" s="485"/>
      <c r="C118" s="238"/>
      <c r="D118" s="400"/>
      <c r="E118" s="510" t="s">
        <v>123</v>
      </c>
      <c r="F118" s="51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86" t="str">
        <f>B26</f>
        <v>LAMIVUDINE</v>
      </c>
      <c r="D124" s="48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87" t="s">
        <v>26</v>
      </c>
      <c r="C127" s="487"/>
      <c r="E127" s="344" t="s">
        <v>27</v>
      </c>
      <c r="F127" s="379"/>
      <c r="G127" s="487" t="s">
        <v>28</v>
      </c>
      <c r="H127" s="48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LAMIVUDINE</vt:lpstr>
      <vt:lpstr>SST ABACAVIR</vt:lpstr>
      <vt:lpstr>Uniformity</vt:lpstr>
      <vt:lpstr>ABACAVIR</vt:lpstr>
      <vt:lpstr>Lamivudine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2017-08-31T09:09:00Z</cp:lastPrinted>
  <dcterms:created xsi:type="dcterms:W3CDTF">2005-07-05T10:19:27Z</dcterms:created>
  <dcterms:modified xsi:type="dcterms:W3CDTF">2017-08-31T09:09:59Z</dcterms:modified>
</cp:coreProperties>
</file>