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Lamivudine" sheetId="1" r:id="rId1"/>
    <sheet name="SST Zidovudine" sheetId="10" r:id="rId2"/>
    <sheet name="SST Nevirapine" sheetId="9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Lamivudine!$A$1:$H$129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F30" i="10" l="1"/>
  <c r="F30" i="9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3" i="9"/>
  <c r="E51" i="9"/>
  <c r="D51" i="9"/>
  <c r="C51" i="9"/>
  <c r="B51" i="9"/>
  <c r="B52" i="9" s="1"/>
  <c r="B32" i="9"/>
  <c r="E30" i="9"/>
  <c r="D30" i="9"/>
  <c r="C30" i="9"/>
  <c r="B30" i="9"/>
  <c r="B31" i="9" s="1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F45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B49" i="2"/>
  <c r="C46" i="2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B69" i="4"/>
  <c r="D45" i="4"/>
  <c r="D46" i="4" s="1"/>
  <c r="D101" i="4"/>
  <c r="F98" i="4"/>
  <c r="F99" i="4" s="1"/>
  <c r="D97" i="4"/>
  <c r="D98" i="4" s="1"/>
  <c r="D99" i="4" s="1"/>
  <c r="D101" i="3"/>
  <c r="D101" i="5"/>
  <c r="D102" i="5" s="1"/>
  <c r="D44" i="5"/>
  <c r="D45" i="5" s="1"/>
  <c r="D49" i="5"/>
  <c r="F98" i="5"/>
  <c r="B69" i="3"/>
  <c r="I39" i="5"/>
  <c r="I39" i="4"/>
  <c r="I39" i="3"/>
  <c r="F45" i="3"/>
  <c r="F46" i="3" s="1"/>
  <c r="F98" i="3"/>
  <c r="F99" i="3" s="1"/>
  <c r="F46" i="5"/>
  <c r="G40" i="5"/>
  <c r="G38" i="5"/>
  <c r="G41" i="5"/>
  <c r="D49" i="3"/>
  <c r="G41" i="3"/>
  <c r="D102" i="4"/>
  <c r="G94" i="4"/>
  <c r="G94" i="3"/>
  <c r="D102" i="3"/>
  <c r="G91" i="3"/>
  <c r="D49" i="4"/>
  <c r="G41" i="4"/>
  <c r="E41" i="4"/>
  <c r="E39" i="4"/>
  <c r="B57" i="5"/>
  <c r="C50" i="2"/>
  <c r="B69" i="5"/>
  <c r="D97" i="5"/>
  <c r="D98" i="5" s="1"/>
  <c r="E91" i="5" s="1"/>
  <c r="D44" i="3"/>
  <c r="D45" i="3" s="1"/>
  <c r="D46" i="3" s="1"/>
  <c r="D98" i="3"/>
  <c r="D99" i="3" s="1"/>
  <c r="D27" i="2"/>
  <c r="D31" i="2"/>
  <c r="D35" i="2"/>
  <c r="D39" i="2"/>
  <c r="D43" i="2"/>
  <c r="C49" i="2"/>
  <c r="I92" i="3"/>
  <c r="F44" i="4"/>
  <c r="F45" i="4" s="1"/>
  <c r="F46" i="4" s="1"/>
  <c r="E41" i="5"/>
  <c r="G39" i="5"/>
  <c r="I92" i="5"/>
  <c r="E92" i="3" l="1"/>
  <c r="G92" i="3"/>
  <c r="G95" i="3" s="1"/>
  <c r="G93" i="3"/>
  <c r="E38" i="4"/>
  <c r="E40" i="4"/>
  <c r="G38" i="4"/>
  <c r="G93" i="4"/>
  <c r="G92" i="4"/>
  <c r="G91" i="4"/>
  <c r="E92" i="4"/>
  <c r="E93" i="4"/>
  <c r="E94" i="4"/>
  <c r="E91" i="4"/>
  <c r="G92" i="5"/>
  <c r="G91" i="5"/>
  <c r="E92" i="5"/>
  <c r="G94" i="5"/>
  <c r="G93" i="5"/>
  <c r="F99" i="5"/>
  <c r="D46" i="5"/>
  <c r="E38" i="5"/>
  <c r="E40" i="5"/>
  <c r="D50" i="5" s="1"/>
  <c r="E39" i="5"/>
  <c r="G42" i="5"/>
  <c r="G40" i="3"/>
  <c r="G39" i="3"/>
  <c r="G38" i="3"/>
  <c r="G42" i="3" s="1"/>
  <c r="E91" i="3"/>
  <c r="G40" i="4"/>
  <c r="E41" i="3"/>
  <c r="E40" i="3"/>
  <c r="E42" i="4"/>
  <c r="E39" i="3"/>
  <c r="D99" i="5"/>
  <c r="E94" i="5"/>
  <c r="E93" i="5"/>
  <c r="G39" i="4"/>
  <c r="G42" i="4" s="1"/>
  <c r="E93" i="3"/>
  <c r="E94" i="3"/>
  <c r="E38" i="3"/>
  <c r="D50" i="4" l="1"/>
  <c r="G68" i="4" s="1"/>
  <c r="H68" i="4" s="1"/>
  <c r="G95" i="4"/>
  <c r="E95" i="4"/>
  <c r="D103" i="4"/>
  <c r="E110" i="4" s="1"/>
  <c r="F110" i="4" s="1"/>
  <c r="D105" i="4"/>
  <c r="D105" i="3"/>
  <c r="G95" i="5"/>
  <c r="D105" i="5"/>
  <c r="D103" i="5"/>
  <c r="E112" i="5" s="1"/>
  <c r="F112" i="5" s="1"/>
  <c r="E42" i="5"/>
  <c r="D52" i="5"/>
  <c r="E95" i="5"/>
  <c r="D52" i="4"/>
  <c r="E95" i="3"/>
  <c r="D103" i="3"/>
  <c r="E111" i="3" s="1"/>
  <c r="F111" i="3" s="1"/>
  <c r="D51" i="5"/>
  <c r="G71" i="5"/>
  <c r="H71" i="5" s="1"/>
  <c r="G64" i="5"/>
  <c r="H64" i="5" s="1"/>
  <c r="G61" i="5"/>
  <c r="H61" i="5" s="1"/>
  <c r="G67" i="5"/>
  <c r="H67" i="5" s="1"/>
  <c r="G70" i="5"/>
  <c r="H70" i="5" s="1"/>
  <c r="G68" i="5"/>
  <c r="H68" i="5" s="1"/>
  <c r="G66" i="5"/>
  <c r="H66" i="5" s="1"/>
  <c r="G63" i="5"/>
  <c r="H63" i="5" s="1"/>
  <c r="G62" i="5"/>
  <c r="H62" i="5" s="1"/>
  <c r="G65" i="5"/>
  <c r="H65" i="5" s="1"/>
  <c r="G60" i="5"/>
  <c r="G69" i="5"/>
  <c r="H69" i="5" s="1"/>
  <c r="D50" i="3"/>
  <c r="E42" i="3"/>
  <c r="D52" i="3"/>
  <c r="G70" i="4"/>
  <c r="H70" i="4" s="1"/>
  <c r="G63" i="4"/>
  <c r="H63" i="4" s="1"/>
  <c r="G60" i="4"/>
  <c r="G69" i="4"/>
  <c r="H69" i="4" s="1"/>
  <c r="G65" i="4"/>
  <c r="H65" i="4" s="1"/>
  <c r="G62" i="4"/>
  <c r="H62" i="4" s="1"/>
  <c r="G71" i="4"/>
  <c r="H71" i="4" s="1"/>
  <c r="G67" i="4"/>
  <c r="H67" i="4" s="1"/>
  <c r="G64" i="4" l="1"/>
  <c r="H64" i="4" s="1"/>
  <c r="G61" i="4"/>
  <c r="H61" i="4" s="1"/>
  <c r="G66" i="4"/>
  <c r="H66" i="4" s="1"/>
  <c r="D51" i="4"/>
  <c r="D104" i="4"/>
  <c r="E112" i="4"/>
  <c r="F112" i="4" s="1"/>
  <c r="E113" i="4"/>
  <c r="F113" i="4" s="1"/>
  <c r="E109" i="4"/>
  <c r="F109" i="4" s="1"/>
  <c r="E108" i="4"/>
  <c r="E111" i="4"/>
  <c r="F111" i="4" s="1"/>
  <c r="E113" i="3"/>
  <c r="F113" i="3" s="1"/>
  <c r="E112" i="3"/>
  <c r="F112" i="3" s="1"/>
  <c r="E111" i="5"/>
  <c r="F111" i="5" s="1"/>
  <c r="E108" i="5"/>
  <c r="E113" i="5"/>
  <c r="F113" i="5" s="1"/>
  <c r="E109" i="5"/>
  <c r="F109" i="5" s="1"/>
  <c r="E110" i="5"/>
  <c r="F110" i="5" s="1"/>
  <c r="D104" i="5"/>
  <c r="D104" i="3"/>
  <c r="E108" i="3"/>
  <c r="E109" i="3"/>
  <c r="F109" i="3" s="1"/>
  <c r="E110" i="3"/>
  <c r="F110" i="3" s="1"/>
  <c r="H60" i="4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H60" i="5"/>
  <c r="G72" i="5"/>
  <c r="G73" i="5" s="1"/>
  <c r="G74" i="5"/>
  <c r="G72" i="4" l="1"/>
  <c r="G73" i="4" s="1"/>
  <c r="G74" i="4"/>
  <c r="E115" i="4"/>
  <c r="E116" i="4" s="1"/>
  <c r="E119" i="4"/>
  <c r="E117" i="4"/>
  <c r="E120" i="4"/>
  <c r="F108" i="4"/>
  <c r="D125" i="4" s="1"/>
  <c r="E119" i="3"/>
  <c r="E120" i="3"/>
  <c r="E115" i="3"/>
  <c r="E116" i="3" s="1"/>
  <c r="E117" i="3"/>
  <c r="F108" i="3"/>
  <c r="F120" i="3" s="1"/>
  <c r="E120" i="5"/>
  <c r="E119" i="5"/>
  <c r="F108" i="5"/>
  <c r="F117" i="5" s="1"/>
  <c r="E117" i="5"/>
  <c r="E115" i="5"/>
  <c r="E116" i="5" s="1"/>
  <c r="H72" i="4"/>
  <c r="H74" i="4"/>
  <c r="G74" i="3"/>
  <c r="G72" i="3"/>
  <c r="G73" i="3" s="1"/>
  <c r="H60" i="3"/>
  <c r="H74" i="5"/>
  <c r="H72" i="5"/>
  <c r="F115" i="4" l="1"/>
  <c r="G124" i="4" s="1"/>
  <c r="F125" i="4"/>
  <c r="F117" i="4"/>
  <c r="F120" i="4"/>
  <c r="F119" i="4"/>
  <c r="D125" i="3"/>
  <c r="F115" i="3"/>
  <c r="F116" i="3" s="1"/>
  <c r="F117" i="3"/>
  <c r="F125" i="3"/>
  <c r="F119" i="3"/>
  <c r="F120" i="5"/>
  <c r="F125" i="5"/>
  <c r="F119" i="5"/>
  <c r="D125" i="5"/>
  <c r="F115" i="5"/>
  <c r="G124" i="5" s="1"/>
  <c r="H74" i="3"/>
  <c r="H72" i="3"/>
  <c r="H73" i="5"/>
  <c r="G76" i="5"/>
  <c r="G76" i="4"/>
  <c r="H73" i="4"/>
  <c r="F116" i="4" l="1"/>
  <c r="G124" i="3"/>
  <c r="F116" i="5"/>
  <c r="G76" i="3"/>
  <c r="H73" i="3"/>
</calcChain>
</file>

<file path=xl/sharedStrings.xml><?xml version="1.0" encoding="utf-8"?>
<sst xmlns="http://schemas.openxmlformats.org/spreadsheetml/2006/main" count="666" uniqueCount="143">
  <si>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</si>
  <si>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</si>
  <si>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</si>
  <si>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</si>
  <si>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</si>
  <si>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</si>
  <si>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</si>
  <si>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NDQB201707052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</si>
  <si>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</si>
  <si>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</si>
  <si>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</si>
  <si>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</si>
  <si>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09:39:30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</si>
  <si>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</si>
  <si>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</si>
  <si>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</si>
  <si>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</si>
  <si>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</si>
  <si>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</si>
  <si>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</si>
  <si>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</si>
  <si>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</si>
  <si>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</si>
  <si>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</si>
  <si>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</si>
  <si>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</si>
  <si>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</si>
  <si>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</si>
  <si>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</si>
  <si>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</si>
  <si>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</si>
  <si>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</si>
  <si>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</si>
  <si>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</si>
  <si>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</si>
  <si>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</si>
  <si>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</si>
  <si>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</si>
  <si>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</si>
  <si>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</si>
  <si>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</si>
  <si>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</si>
  <si>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</si>
  <si>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</si>
  <si>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</si>
  <si>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</si>
  <si>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</si>
  <si>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</si>
  <si>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</si>
  <si>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</si>
  <si>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</si>
  <si>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</si>
  <si>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</si>
  <si>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</si>
  <si>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</si>
  <si>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</si>
  <si>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</si>
  <si>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</si>
  <si>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</si>
  <si>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</si>
  <si>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</si>
  <si>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</si>
  <si>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</si>
  <si>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</si>
  <si>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</si>
  <si>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</si>
  <si>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</si>
  <si>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</si>
  <si>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</si>
  <si>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</si>
  <si>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</si>
  <si>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</si>
  <si>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</si>
  <si>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</si>
  <si>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</si>
  <si>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</si>
  <si>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</si>
  <si>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</si>
  <si>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</si>
  <si>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</si>
  <si>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</si>
  <si>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</si>
  <si>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</si>
  <si>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</si>
  <si>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</si>
  <si>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</si>
  <si>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</si>
  <si>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</si>
  <si>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</si>
  <si>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</si>
  <si>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</si>
  <si>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</si>
  <si>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</si>
  <si>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</si>
  <si>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</si>
  <si>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</si>
  <si>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</si>
  <si>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</si>
  <si>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</si>
  <si>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</si>
  <si>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</si>
  <si>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</si>
  <si>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</si>
  <si>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</si>
  <si>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</si>
  <si>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</si>
  <si>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</si>
  <si>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</si>
  <si>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</si>
  <si>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</si>
  <si>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</si>
  <si>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</si>
  <si>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</si>
  <si>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</si>
  <si>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</si>
  <si>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</si>
  <si>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</si>
  <si>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</si>
  <si>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</si>
  <si>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</si>
  <si>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</si>
  <si>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</si>
  <si>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</si>
  <si>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</si>
  <si>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</si>
  <si>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</si>
  <si>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</si>
  <si>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</si>
  <si>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</si>
  <si>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</si>
  <si>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</si>
  <si>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</si>
  <si>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</si>
  <si>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LAMIVUDINE, ZIDOVUDINE AND NEVIRAPINE DISPERSIBLE TABLETS</t>
  </si>
  <si>
    <t>NDQB201707038</t>
  </si>
  <si>
    <t>2017-07-19 12:29:00</t>
  </si>
  <si>
    <t>Zidovudine</t>
  </si>
  <si>
    <t>Z1-3</t>
  </si>
  <si>
    <t>Nevirapine</t>
  </si>
  <si>
    <t>DBH027-C16A-160912</t>
  </si>
  <si>
    <t>Peak Resolution (USP)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</si>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</sst>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5" fillId="2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2" fontId="5" fillId="4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6" fillId="2" borderId="0" xfId="0" applyFont="1" applyFill="1"/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9" workbookViewId="0">
      <selection activeCell="F23" sqref="F23:F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5.7109375" style="66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671" t="s">
        <v>0</v>
      </c>
      <c r="B15" s="671"/>
      <c r="C15" s="671"/>
      <c r="D15" s="671"/>
      <c r="E15" s="671"/>
      <c r="F15" s="5"/>
    </row>
    <row r="16" spans="1:7" ht="16.5" customHeight="1" x14ac:dyDescent="0.3">
      <c r="A16" s="6" t="s">
        <v>1</v>
      </c>
      <c r="B16" s="7" t="s">
        <v>2</v>
      </c>
    </row>
    <row r="17" spans="1:7" ht="16.5" customHeight="1" x14ac:dyDescent="0.3">
      <c r="A17" s="8" t="s">
        <v>3</v>
      </c>
      <c r="B17" s="9" t="s">
        <v>133</v>
      </c>
      <c r="D17" s="10"/>
      <c r="E17" s="11"/>
      <c r="F17" s="73"/>
    </row>
    <row r="18" spans="1:7" ht="16.5" customHeight="1" x14ac:dyDescent="0.3">
      <c r="A18" s="12" t="s">
        <v>4</v>
      </c>
      <c r="B18" s="9" t="s">
        <v>134</v>
      </c>
      <c r="C18" s="11"/>
      <c r="D18" s="11"/>
      <c r="E18" s="11"/>
      <c r="F18" s="73"/>
    </row>
    <row r="19" spans="1:7" ht="16.5" customHeight="1" x14ac:dyDescent="0.3">
      <c r="A19" s="12" t="s">
        <v>6</v>
      </c>
      <c r="B19" s="13">
        <v>99.39</v>
      </c>
      <c r="C19" s="11"/>
      <c r="D19" s="11"/>
      <c r="E19" s="11"/>
      <c r="F19" s="73"/>
    </row>
    <row r="20" spans="1:7" ht="16.5" customHeight="1" x14ac:dyDescent="0.3">
      <c r="A20" s="8" t="s">
        <v>8</v>
      </c>
      <c r="B20" s="13">
        <v>14.63</v>
      </c>
      <c r="C20" s="11"/>
      <c r="D20" s="11"/>
      <c r="E20" s="11"/>
      <c r="F20" s="73"/>
    </row>
    <row r="21" spans="1:7" ht="16.5" customHeight="1" x14ac:dyDescent="0.3">
      <c r="A21" s="8" t="s">
        <v>10</v>
      </c>
      <c r="B21" s="14">
        <v>0.14630000000000001</v>
      </c>
      <c r="C21" s="11"/>
      <c r="D21" s="11"/>
      <c r="E21" s="11"/>
      <c r="F21" s="73"/>
    </row>
    <row r="22" spans="1:7" ht="15.75" customHeight="1" x14ac:dyDescent="0.25">
      <c r="A22" s="11"/>
      <c r="B22" s="11" t="s">
        <v>12</v>
      </c>
      <c r="C22" s="11"/>
      <c r="D22" s="11"/>
      <c r="E22" s="11"/>
      <c r="F22" s="73"/>
    </row>
    <row r="23" spans="1:7" ht="16.5" customHeight="1" x14ac:dyDescent="0.3">
      <c r="A23" s="15" t="s">
        <v>13</v>
      </c>
      <c r="B23" s="16" t="s">
        <v>14</v>
      </c>
      <c r="C23" s="15" t="s">
        <v>15</v>
      </c>
      <c r="D23" s="15" t="s">
        <v>16</v>
      </c>
      <c r="E23" s="17" t="s">
        <v>17</v>
      </c>
    </row>
    <row r="24" spans="1:7" ht="16.5" customHeight="1" x14ac:dyDescent="0.3">
      <c r="A24" s="18">
        <v>1</v>
      </c>
      <c r="B24" s="19">
        <v>37564202</v>
      </c>
      <c r="C24" s="19">
        <v>7643.7</v>
      </c>
      <c r="D24" s="20">
        <v>1.1000000000000001</v>
      </c>
      <c r="E24" s="21">
        <v>3.9</v>
      </c>
    </row>
    <row r="25" spans="1:7" ht="16.5" customHeight="1" x14ac:dyDescent="0.3">
      <c r="A25" s="18">
        <v>2</v>
      </c>
      <c r="B25" s="19">
        <v>37515187</v>
      </c>
      <c r="C25" s="19">
        <v>7668.1</v>
      </c>
      <c r="D25" s="20">
        <v>1.1000000000000001</v>
      </c>
      <c r="E25" s="20">
        <v>3.9</v>
      </c>
    </row>
    <row r="26" spans="1:7" ht="16.5" customHeight="1" x14ac:dyDescent="0.3">
      <c r="A26" s="18">
        <v>3</v>
      </c>
      <c r="B26" s="19">
        <v>37550583</v>
      </c>
      <c r="C26" s="19">
        <v>7652.1</v>
      </c>
      <c r="D26" s="20">
        <v>1.1000000000000001</v>
      </c>
      <c r="E26" s="20">
        <v>3.9</v>
      </c>
    </row>
    <row r="27" spans="1:7" ht="16.5" customHeight="1" x14ac:dyDescent="0.3">
      <c r="A27" s="18">
        <v>4</v>
      </c>
      <c r="B27" s="19">
        <v>37559317</v>
      </c>
      <c r="C27" s="19">
        <v>7644.9</v>
      </c>
      <c r="D27" s="20">
        <v>1.1000000000000001</v>
      </c>
      <c r="E27" s="20">
        <v>3.9</v>
      </c>
    </row>
    <row r="28" spans="1:7" ht="16.5" customHeight="1" x14ac:dyDescent="0.3">
      <c r="A28" s="18">
        <v>5</v>
      </c>
      <c r="B28" s="19">
        <v>37452675</v>
      </c>
      <c r="C28" s="19">
        <v>7607</v>
      </c>
      <c r="D28" s="20">
        <v>1.1000000000000001</v>
      </c>
      <c r="E28" s="20">
        <v>3.9</v>
      </c>
    </row>
    <row r="29" spans="1:7" ht="16.5" customHeight="1" x14ac:dyDescent="0.3">
      <c r="A29" s="18">
        <v>6</v>
      </c>
      <c r="B29" s="22">
        <v>37558585</v>
      </c>
      <c r="C29" s="22">
        <v>7598.7</v>
      </c>
      <c r="D29" s="23">
        <v>1.1000000000000001</v>
      </c>
      <c r="E29" s="23">
        <v>3.9</v>
      </c>
    </row>
    <row r="30" spans="1:7" ht="16.5" customHeight="1" x14ac:dyDescent="0.3">
      <c r="A30" s="24" t="s">
        <v>18</v>
      </c>
      <c r="B30" s="25">
        <f>AVERAGE(B24:B29)</f>
        <v>37533424.833333336</v>
      </c>
      <c r="C30" s="26">
        <f>AVERAGE(C24:C29)</f>
        <v>7635.75</v>
      </c>
      <c r="D30" s="27">
        <f>AVERAGE(D24:D29)</f>
        <v>1.0999999999999999</v>
      </c>
      <c r="E30" s="27">
        <f>AVERAGE(E24:E29)</f>
        <v>3.9</v>
      </c>
    </row>
    <row r="31" spans="1:7" ht="16.5" customHeight="1" x14ac:dyDescent="0.3">
      <c r="A31" s="28" t="s">
        <v>19</v>
      </c>
      <c r="B31" s="29">
        <f>(STDEV(B24:B29)/B30)</f>
        <v>1.155100620397012E-3</v>
      </c>
      <c r="C31" s="30"/>
      <c r="D31" s="30"/>
      <c r="E31" s="31"/>
      <c r="F31" s="668"/>
      <c r="G31" s="2"/>
    </row>
    <row r="32" spans="1:7" s="2" customFormat="1" ht="16.5" customHeight="1" x14ac:dyDescent="0.3">
      <c r="A32" s="32" t="s">
        <v>20</v>
      </c>
      <c r="B32" s="33">
        <f>COUNT(B24:B29)</f>
        <v>6</v>
      </c>
      <c r="C32" s="34"/>
      <c r="D32" s="35"/>
      <c r="E32" s="36"/>
      <c r="F32" s="668"/>
    </row>
    <row r="33" spans="1:7" s="2" customFormat="1" ht="15.75" customHeight="1" x14ac:dyDescent="0.25">
      <c r="A33" s="11"/>
      <c r="B33" s="11"/>
      <c r="C33" s="11"/>
      <c r="D33" s="11"/>
      <c r="E33" s="37"/>
      <c r="F33" s="73"/>
    </row>
    <row r="34" spans="1:7" s="2" customFormat="1" ht="16.5" customHeight="1" x14ac:dyDescent="0.3">
      <c r="A34" s="12" t="s">
        <v>21</v>
      </c>
      <c r="B34" s="38" t="s">
        <v>22</v>
      </c>
      <c r="C34" s="39"/>
      <c r="D34" s="39"/>
      <c r="E34" s="40"/>
      <c r="F34" s="40"/>
    </row>
    <row r="35" spans="1:7" ht="16.5" customHeight="1" x14ac:dyDescent="0.3">
      <c r="A35" s="12"/>
      <c r="B35" s="38" t="s">
        <v>23</v>
      </c>
      <c r="C35" s="39"/>
      <c r="D35" s="39"/>
      <c r="E35" s="40"/>
      <c r="F35" s="40"/>
      <c r="G35" s="2"/>
    </row>
    <row r="36" spans="1:7" ht="16.5" customHeight="1" x14ac:dyDescent="0.3">
      <c r="A36" s="12"/>
      <c r="B36" s="41" t="s">
        <v>24</v>
      </c>
      <c r="C36" s="39"/>
      <c r="D36" s="39"/>
      <c r="E36" s="39"/>
      <c r="F36" s="40"/>
    </row>
    <row r="37" spans="1:7" ht="15.75" customHeight="1" x14ac:dyDescent="0.25">
      <c r="A37" s="11"/>
      <c r="B37" s="11"/>
      <c r="C37" s="11"/>
      <c r="D37" s="11"/>
      <c r="E37" s="11"/>
      <c r="F37" s="73"/>
    </row>
    <row r="38" spans="1:7" ht="16.5" customHeight="1" x14ac:dyDescent="0.3">
      <c r="A38" s="6" t="s">
        <v>1</v>
      </c>
      <c r="B38" s="7" t="s">
        <v>25</v>
      </c>
    </row>
    <row r="39" spans="1:7" ht="16.5" customHeight="1" x14ac:dyDescent="0.3">
      <c r="A39" s="12" t="s">
        <v>4</v>
      </c>
      <c r="B39" s="9"/>
      <c r="C39" s="11"/>
      <c r="D39" s="11"/>
      <c r="E39" s="11"/>
      <c r="F39" s="73"/>
    </row>
    <row r="40" spans="1:7" ht="16.5" customHeight="1" x14ac:dyDescent="0.3">
      <c r="A40" s="12" t="s">
        <v>6</v>
      </c>
      <c r="B40" s="13"/>
      <c r="C40" s="11"/>
      <c r="D40" s="11"/>
      <c r="E40" s="11"/>
      <c r="F40" s="73"/>
    </row>
    <row r="41" spans="1:7" ht="16.5" customHeight="1" x14ac:dyDescent="0.3">
      <c r="A41" s="8" t="s">
        <v>8</v>
      </c>
      <c r="B41" s="13"/>
      <c r="C41" s="11"/>
      <c r="D41" s="11"/>
      <c r="E41" s="11"/>
      <c r="F41" s="73"/>
    </row>
    <row r="42" spans="1:7" ht="16.5" customHeight="1" x14ac:dyDescent="0.3">
      <c r="A42" s="8" t="s">
        <v>10</v>
      </c>
      <c r="B42" s="14"/>
      <c r="C42" s="11"/>
      <c r="D42" s="11"/>
      <c r="E42" s="11"/>
      <c r="F42" s="73"/>
    </row>
    <row r="43" spans="1:7" ht="15.75" customHeight="1" x14ac:dyDescent="0.25">
      <c r="A43" s="11"/>
      <c r="B43" s="11"/>
      <c r="C43" s="11"/>
      <c r="D43" s="11"/>
      <c r="E43" s="11"/>
      <c r="F43" s="73"/>
    </row>
    <row r="44" spans="1:7" ht="16.5" customHeight="1" x14ac:dyDescent="0.3">
      <c r="A44" s="15" t="s">
        <v>13</v>
      </c>
      <c r="B44" s="16" t="s">
        <v>14</v>
      </c>
      <c r="C44" s="15" t="s">
        <v>15</v>
      </c>
      <c r="D44" s="15" t="s">
        <v>16</v>
      </c>
      <c r="E44" s="17" t="s">
        <v>17</v>
      </c>
      <c r="F44" s="665"/>
    </row>
    <row r="45" spans="1:7" ht="16.5" customHeight="1" x14ac:dyDescent="0.3">
      <c r="A45" s="18">
        <v>1</v>
      </c>
      <c r="B45" s="19"/>
      <c r="C45" s="19"/>
      <c r="D45" s="20"/>
      <c r="E45" s="21"/>
      <c r="F45" s="666"/>
    </row>
    <row r="46" spans="1:7" ht="16.5" customHeight="1" x14ac:dyDescent="0.3">
      <c r="A46" s="18">
        <v>2</v>
      </c>
      <c r="B46" s="19"/>
      <c r="C46" s="19"/>
      <c r="D46" s="20"/>
      <c r="E46" s="20"/>
      <c r="F46" s="666"/>
    </row>
    <row r="47" spans="1:7" ht="16.5" customHeight="1" x14ac:dyDescent="0.3">
      <c r="A47" s="18">
        <v>3</v>
      </c>
      <c r="B47" s="19"/>
      <c r="C47" s="19"/>
      <c r="D47" s="20"/>
      <c r="E47" s="20"/>
      <c r="F47" s="666"/>
    </row>
    <row r="48" spans="1:7" ht="16.5" customHeight="1" x14ac:dyDescent="0.3">
      <c r="A48" s="18">
        <v>4</v>
      </c>
      <c r="B48" s="19"/>
      <c r="C48" s="19"/>
      <c r="D48" s="20"/>
      <c r="E48" s="20"/>
      <c r="F48" s="666"/>
    </row>
    <row r="49" spans="1:8" ht="16.5" customHeight="1" x14ac:dyDescent="0.3">
      <c r="A49" s="18">
        <v>5</v>
      </c>
      <c r="B49" s="19"/>
      <c r="C49" s="19"/>
      <c r="D49" s="20"/>
      <c r="E49" s="20"/>
      <c r="F49" s="666"/>
    </row>
    <row r="50" spans="1:8" ht="16.5" customHeight="1" x14ac:dyDescent="0.3">
      <c r="A50" s="18">
        <v>6</v>
      </c>
      <c r="B50" s="22"/>
      <c r="C50" s="22"/>
      <c r="D50" s="23"/>
      <c r="E50" s="23"/>
      <c r="F50" s="666"/>
    </row>
    <row r="51" spans="1:8" ht="16.5" customHeight="1" x14ac:dyDescent="0.3">
      <c r="A51" s="24" t="s">
        <v>18</v>
      </c>
      <c r="B51" s="25" t="e">
        <f>AVERAGE(B45:B50)</f>
        <v>#DIV/0!</v>
      </c>
      <c r="C51" s="26" t="e">
        <f>AVERAGE(C45:C50)</f>
        <v>#DIV/0!</v>
      </c>
      <c r="D51" s="27" t="e">
        <f>AVERAGE(D45:D50)</f>
        <v>#DIV/0!</v>
      </c>
      <c r="E51" s="27" t="e">
        <f>AVERAGE(E45:E50)</f>
        <v>#DIV/0!</v>
      </c>
      <c r="F51" s="667"/>
    </row>
    <row r="52" spans="1:8" ht="16.5" customHeight="1" x14ac:dyDescent="0.3">
      <c r="A52" s="28" t="s">
        <v>19</v>
      </c>
      <c r="B52" s="29" t="e">
        <f>(STDEV(B45:B50)/B51)</f>
        <v>#DIV/0!</v>
      </c>
      <c r="C52" s="30"/>
      <c r="D52" s="30"/>
      <c r="E52" s="31"/>
      <c r="F52" s="668"/>
      <c r="G52" s="2"/>
    </row>
    <row r="53" spans="1:8" s="2" customFormat="1" ht="16.5" customHeight="1" x14ac:dyDescent="0.3">
      <c r="A53" s="32" t="s">
        <v>20</v>
      </c>
      <c r="B53" s="33">
        <f>COUNT(B45:B50)</f>
        <v>0</v>
      </c>
      <c r="C53" s="34"/>
      <c r="D53" s="35"/>
      <c r="E53" s="36"/>
      <c r="F53" s="668"/>
    </row>
    <row r="54" spans="1:8" s="2" customFormat="1" ht="15.75" customHeight="1" x14ac:dyDescent="0.25">
      <c r="A54" s="11"/>
      <c r="B54" s="11"/>
      <c r="C54" s="11"/>
      <c r="D54" s="11"/>
      <c r="E54" s="37"/>
      <c r="F54" s="73"/>
    </row>
    <row r="55" spans="1:8" s="2" customFormat="1" ht="16.5" customHeight="1" x14ac:dyDescent="0.3">
      <c r="A55" s="12" t="s">
        <v>21</v>
      </c>
      <c r="B55" s="38" t="s">
        <v>22</v>
      </c>
      <c r="C55" s="39"/>
      <c r="D55" s="39"/>
      <c r="E55" s="40"/>
      <c r="F55" s="40"/>
    </row>
    <row r="56" spans="1:8" ht="16.5" customHeight="1" x14ac:dyDescent="0.3">
      <c r="A56" s="12"/>
      <c r="B56" s="38" t="s">
        <v>23</v>
      </c>
      <c r="C56" s="39"/>
      <c r="D56" s="39"/>
      <c r="E56" s="40"/>
      <c r="F56" s="40"/>
      <c r="G56" s="2"/>
    </row>
    <row r="57" spans="1:8" ht="16.5" customHeight="1" x14ac:dyDescent="0.3">
      <c r="A57" s="12"/>
      <c r="B57" s="41" t="s">
        <v>24</v>
      </c>
      <c r="C57" s="39"/>
      <c r="D57" s="40"/>
      <c r="E57" s="39"/>
      <c r="F57" s="40"/>
    </row>
    <row r="58" spans="1:8" ht="14.25" customHeight="1" x14ac:dyDescent="0.25">
      <c r="A58" s="42"/>
      <c r="B58" s="43"/>
      <c r="D58" s="44"/>
      <c r="G58" s="45"/>
      <c r="H58" s="45"/>
    </row>
    <row r="59" spans="1:8" ht="15" customHeight="1" x14ac:dyDescent="0.3">
      <c r="B59" s="672" t="s">
        <v>26</v>
      </c>
      <c r="C59" s="672"/>
      <c r="E59" s="46" t="s">
        <v>27</v>
      </c>
      <c r="F59" s="46"/>
      <c r="G59" s="47"/>
      <c r="H59" s="46" t="s">
        <v>28</v>
      </c>
    </row>
    <row r="60" spans="1:8" ht="15" customHeight="1" x14ac:dyDescent="0.3">
      <c r="A60" s="48" t="s">
        <v>29</v>
      </c>
      <c r="B60" s="49"/>
      <c r="C60" s="49"/>
      <c r="E60" s="49"/>
      <c r="F60" s="669"/>
      <c r="G60" s="2"/>
      <c r="H60" s="50"/>
    </row>
    <row r="61" spans="1:8" ht="15" customHeight="1" x14ac:dyDescent="0.3">
      <c r="A61" s="48" t="s">
        <v>30</v>
      </c>
      <c r="B61" s="51"/>
      <c r="C61" s="51"/>
      <c r="E61" s="51"/>
      <c r="F61" s="670"/>
      <c r="G61" s="2"/>
      <c r="H61" s="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F30" sqref="F30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45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71" t="s">
        <v>0</v>
      </c>
      <c r="B15" s="671"/>
      <c r="C15" s="671"/>
      <c r="D15" s="671"/>
      <c r="E15" s="671"/>
    </row>
    <row r="16" spans="1:6" ht="16.5" customHeight="1" x14ac:dyDescent="0.3">
      <c r="A16" s="91" t="s">
        <v>1</v>
      </c>
      <c r="B16" s="60" t="s">
        <v>2</v>
      </c>
    </row>
    <row r="17" spans="1:6" ht="16.5" customHeight="1" x14ac:dyDescent="0.3">
      <c r="A17" s="9" t="s">
        <v>3</v>
      </c>
      <c r="B17" s="9" t="s">
        <v>133</v>
      </c>
      <c r="D17" s="10"/>
      <c r="E17" s="73"/>
    </row>
    <row r="18" spans="1:6" ht="16.5" customHeight="1" x14ac:dyDescent="0.3">
      <c r="A18" s="76" t="s">
        <v>4</v>
      </c>
      <c r="B18" s="9" t="s">
        <v>134</v>
      </c>
      <c r="C18" s="73"/>
      <c r="D18" s="73"/>
      <c r="E18" s="73"/>
    </row>
    <row r="19" spans="1:6" ht="16.5" customHeight="1" x14ac:dyDescent="0.3">
      <c r="A19" s="76" t="s">
        <v>6</v>
      </c>
      <c r="B19" s="13">
        <v>99.65</v>
      </c>
      <c r="C19" s="73"/>
      <c r="D19" s="73"/>
      <c r="E19" s="73"/>
    </row>
    <row r="20" spans="1:6" ht="16.5" customHeight="1" x14ac:dyDescent="0.3">
      <c r="A20" s="9" t="s">
        <v>8</v>
      </c>
      <c r="B20" s="13">
        <v>29.6</v>
      </c>
      <c r="C20" s="73"/>
      <c r="D20" s="73"/>
      <c r="E20" s="73"/>
    </row>
    <row r="21" spans="1:6" ht="16.5" customHeight="1" x14ac:dyDescent="0.3">
      <c r="A21" s="9" t="s">
        <v>10</v>
      </c>
      <c r="B21" s="14">
        <v>0.29599999999999999</v>
      </c>
      <c r="C21" s="73"/>
      <c r="D21" s="73"/>
      <c r="E21" s="73"/>
    </row>
    <row r="22" spans="1:6" ht="15.75" customHeight="1" x14ac:dyDescent="0.25">
      <c r="A22" s="73"/>
      <c r="B22" s="73" t="s">
        <v>12</v>
      </c>
      <c r="C22" s="73"/>
      <c r="D22" s="73"/>
      <c r="E22" s="73"/>
    </row>
    <row r="23" spans="1:6" ht="16.5" customHeight="1" x14ac:dyDescent="0.3">
      <c r="A23" s="17" t="s">
        <v>13</v>
      </c>
      <c r="B23" s="16" t="s">
        <v>14</v>
      </c>
      <c r="C23" s="17" t="s">
        <v>15</v>
      </c>
      <c r="D23" s="17" t="s">
        <v>16</v>
      </c>
      <c r="E23" s="17" t="s">
        <v>17</v>
      </c>
      <c r="F23" s="17" t="s">
        <v>140</v>
      </c>
    </row>
    <row r="24" spans="1:6" ht="16.5" customHeight="1" x14ac:dyDescent="0.3">
      <c r="A24" s="18">
        <v>1</v>
      </c>
      <c r="B24" s="19">
        <v>67003804</v>
      </c>
      <c r="C24" s="19">
        <v>8793.2999999999993</v>
      </c>
      <c r="D24" s="20">
        <v>1.1000000000000001</v>
      </c>
      <c r="E24" s="21">
        <v>5.7</v>
      </c>
      <c r="F24" s="21">
        <v>5.7</v>
      </c>
    </row>
    <row r="25" spans="1:6" ht="16.5" customHeight="1" x14ac:dyDescent="0.3">
      <c r="A25" s="18">
        <v>2</v>
      </c>
      <c r="B25" s="19">
        <v>66917929</v>
      </c>
      <c r="C25" s="19">
        <v>8809.2999999999993</v>
      </c>
      <c r="D25" s="20">
        <v>1.1000000000000001</v>
      </c>
      <c r="E25" s="20">
        <v>5.7</v>
      </c>
      <c r="F25" s="20">
        <v>5.7</v>
      </c>
    </row>
    <row r="26" spans="1:6" ht="16.5" customHeight="1" x14ac:dyDescent="0.3">
      <c r="A26" s="18">
        <v>3</v>
      </c>
      <c r="B26" s="19">
        <v>66974919</v>
      </c>
      <c r="C26" s="19">
        <v>8778.2999999999993</v>
      </c>
      <c r="D26" s="20">
        <v>1.1000000000000001</v>
      </c>
      <c r="E26" s="20">
        <v>5.7</v>
      </c>
      <c r="F26" s="20">
        <v>5.7</v>
      </c>
    </row>
    <row r="27" spans="1:6" ht="16.5" customHeight="1" x14ac:dyDescent="0.3">
      <c r="A27" s="18">
        <v>4</v>
      </c>
      <c r="B27" s="19">
        <v>67001546</v>
      </c>
      <c r="C27" s="19">
        <v>8787.7999999999993</v>
      </c>
      <c r="D27" s="20">
        <v>1.1000000000000001</v>
      </c>
      <c r="E27" s="20">
        <v>5.7</v>
      </c>
      <c r="F27" s="20">
        <v>5.7</v>
      </c>
    </row>
    <row r="28" spans="1:6" ht="16.5" customHeight="1" x14ac:dyDescent="0.3">
      <c r="A28" s="18">
        <v>5</v>
      </c>
      <c r="B28" s="19">
        <v>66815267</v>
      </c>
      <c r="C28" s="19">
        <v>8735.9</v>
      </c>
      <c r="D28" s="20">
        <v>1.1000000000000001</v>
      </c>
      <c r="E28" s="20">
        <v>5.7</v>
      </c>
      <c r="F28" s="20">
        <v>5.7</v>
      </c>
    </row>
    <row r="29" spans="1:6" ht="16.5" customHeight="1" x14ac:dyDescent="0.3">
      <c r="A29" s="18">
        <v>6</v>
      </c>
      <c r="B29" s="22">
        <v>67001712</v>
      </c>
      <c r="C29" s="22">
        <v>8714.5</v>
      </c>
      <c r="D29" s="23">
        <v>1.1000000000000001</v>
      </c>
      <c r="E29" s="23">
        <v>5.7</v>
      </c>
      <c r="F29" s="23">
        <v>5.7</v>
      </c>
    </row>
    <row r="30" spans="1:6" ht="16.5" customHeight="1" x14ac:dyDescent="0.3">
      <c r="A30" s="24" t="s">
        <v>18</v>
      </c>
      <c r="B30" s="25">
        <f>AVERAGE(B24:B29)</f>
        <v>66952529.5</v>
      </c>
      <c r="C30" s="26">
        <f>AVERAGE(C24:C29)</f>
        <v>8769.85</v>
      </c>
      <c r="D30" s="27">
        <f>AVERAGE(D24:D29)</f>
        <v>1.0999999999999999</v>
      </c>
      <c r="E30" s="27">
        <f>AVERAGE(E24:E29)</f>
        <v>5.7</v>
      </c>
      <c r="F30" s="27">
        <f>AVERAGE(F24:F29)</f>
        <v>5.7</v>
      </c>
    </row>
    <row r="31" spans="1:6" ht="16.5" customHeight="1" x14ac:dyDescent="0.3">
      <c r="A31" s="28" t="s">
        <v>19</v>
      </c>
      <c r="B31" s="29">
        <f>(STDEV(B24:B29)/B30)</f>
        <v>1.1175067148189713E-3</v>
      </c>
      <c r="C31" s="30"/>
      <c r="D31" s="30"/>
      <c r="E31" s="31"/>
      <c r="F31" s="31"/>
    </row>
    <row r="32" spans="1:6" s="664" customFormat="1" ht="16.5" customHeight="1" x14ac:dyDescent="0.3">
      <c r="A32" s="32" t="s">
        <v>20</v>
      </c>
      <c r="B32" s="33">
        <f>COUNT(B24:B29)</f>
        <v>6</v>
      </c>
      <c r="C32" s="34"/>
      <c r="D32" s="74"/>
      <c r="E32" s="36"/>
      <c r="F32" s="36"/>
    </row>
    <row r="33" spans="1:5" s="664" customFormat="1" ht="15.75" customHeight="1" x14ac:dyDescent="0.25">
      <c r="A33" s="73"/>
      <c r="B33" s="73"/>
      <c r="C33" s="73"/>
      <c r="D33" s="73"/>
      <c r="E33" s="73"/>
    </row>
    <row r="34" spans="1:5" s="664" customFormat="1" ht="16.5" customHeight="1" x14ac:dyDescent="0.3">
      <c r="A34" s="76" t="s">
        <v>21</v>
      </c>
      <c r="B34" s="41" t="s">
        <v>22</v>
      </c>
      <c r="C34" s="40"/>
      <c r="D34" s="40"/>
      <c r="E34" s="40"/>
    </row>
    <row r="35" spans="1:5" ht="16.5" customHeight="1" x14ac:dyDescent="0.3">
      <c r="A35" s="76"/>
      <c r="B35" s="41" t="s">
        <v>23</v>
      </c>
      <c r="C35" s="40"/>
      <c r="D35" s="40"/>
      <c r="E35" s="40"/>
    </row>
    <row r="36" spans="1:5" ht="16.5" customHeight="1" x14ac:dyDescent="0.3">
      <c r="A36" s="76"/>
      <c r="B36" s="41" t="s">
        <v>24</v>
      </c>
      <c r="C36" s="40"/>
      <c r="D36" s="40"/>
      <c r="E36" s="40"/>
    </row>
    <row r="37" spans="1:5" ht="15.75" customHeight="1" x14ac:dyDescent="0.3">
      <c r="A37" s="73"/>
      <c r="B37" s="722" t="s">
        <v>142</v>
      </c>
      <c r="C37" s="73"/>
      <c r="D37" s="73"/>
      <c r="E37" s="73"/>
    </row>
    <row r="38" spans="1:5" ht="16.5" customHeight="1" x14ac:dyDescent="0.3">
      <c r="A38" s="91" t="s">
        <v>1</v>
      </c>
      <c r="B38" s="60" t="s">
        <v>25</v>
      </c>
    </row>
    <row r="39" spans="1:5" ht="16.5" customHeight="1" x14ac:dyDescent="0.3">
      <c r="A39" s="76" t="s">
        <v>4</v>
      </c>
      <c r="B39" s="9"/>
      <c r="C39" s="73"/>
      <c r="D39" s="73"/>
      <c r="E39" s="73"/>
    </row>
    <row r="40" spans="1:5" ht="16.5" customHeight="1" x14ac:dyDescent="0.3">
      <c r="A40" s="76" t="s">
        <v>6</v>
      </c>
      <c r="B40" s="13"/>
      <c r="C40" s="73"/>
      <c r="D40" s="73"/>
      <c r="E40" s="73"/>
    </row>
    <row r="41" spans="1:5" ht="16.5" customHeight="1" x14ac:dyDescent="0.3">
      <c r="A41" s="9" t="s">
        <v>8</v>
      </c>
      <c r="B41" s="13"/>
      <c r="C41" s="73"/>
      <c r="D41" s="73"/>
      <c r="E41" s="73"/>
    </row>
    <row r="42" spans="1:5" ht="16.5" customHeight="1" x14ac:dyDescent="0.3">
      <c r="A42" s="9" t="s">
        <v>10</v>
      </c>
      <c r="B42" s="14"/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17" t="s">
        <v>13</v>
      </c>
      <c r="B44" s="16" t="s">
        <v>14</v>
      </c>
      <c r="C44" s="17" t="s">
        <v>15</v>
      </c>
      <c r="D44" s="17" t="s">
        <v>16</v>
      </c>
      <c r="E44" s="17" t="s">
        <v>17</v>
      </c>
    </row>
    <row r="45" spans="1:5" ht="16.5" customHeight="1" x14ac:dyDescent="0.3">
      <c r="A45" s="18">
        <v>1</v>
      </c>
      <c r="B45" s="19"/>
      <c r="C45" s="19"/>
      <c r="D45" s="20"/>
      <c r="E45" s="21"/>
    </row>
    <row r="46" spans="1:5" ht="16.5" customHeight="1" x14ac:dyDescent="0.3">
      <c r="A46" s="18">
        <v>2</v>
      </c>
      <c r="B46" s="19"/>
      <c r="C46" s="19"/>
      <c r="D46" s="20"/>
      <c r="E46" s="20"/>
    </row>
    <row r="47" spans="1:5" ht="16.5" customHeight="1" x14ac:dyDescent="0.3">
      <c r="A47" s="18">
        <v>3</v>
      </c>
      <c r="B47" s="19"/>
      <c r="C47" s="19"/>
      <c r="D47" s="20"/>
      <c r="E47" s="20"/>
    </row>
    <row r="48" spans="1:5" ht="16.5" customHeight="1" x14ac:dyDescent="0.3">
      <c r="A48" s="18">
        <v>4</v>
      </c>
      <c r="B48" s="19"/>
      <c r="C48" s="19"/>
      <c r="D48" s="20"/>
      <c r="E48" s="20"/>
    </row>
    <row r="49" spans="1:7" ht="16.5" customHeight="1" x14ac:dyDescent="0.3">
      <c r="A49" s="18">
        <v>5</v>
      </c>
      <c r="B49" s="19"/>
      <c r="C49" s="19"/>
      <c r="D49" s="20"/>
      <c r="E49" s="20"/>
    </row>
    <row r="50" spans="1:7" ht="16.5" customHeight="1" x14ac:dyDescent="0.3">
      <c r="A50" s="18">
        <v>6</v>
      </c>
      <c r="B50" s="22"/>
      <c r="C50" s="22"/>
      <c r="D50" s="23"/>
      <c r="E50" s="23"/>
    </row>
    <row r="51" spans="1:7" ht="16.5" customHeight="1" x14ac:dyDescent="0.3">
      <c r="A51" s="24" t="s">
        <v>18</v>
      </c>
      <c r="B51" s="25" t="e">
        <f>AVERAGE(B45:B50)</f>
        <v>#DIV/0!</v>
      </c>
      <c r="C51" s="26" t="e">
        <f>AVERAGE(C45:C50)</f>
        <v>#DIV/0!</v>
      </c>
      <c r="D51" s="27" t="e">
        <f>AVERAGE(D45:D50)</f>
        <v>#DIV/0!</v>
      </c>
      <c r="E51" s="27" t="e">
        <f>AVERAGE(E45:E50)</f>
        <v>#DIV/0!</v>
      </c>
    </row>
    <row r="52" spans="1:7" ht="16.5" customHeight="1" x14ac:dyDescent="0.3">
      <c r="A52" s="28" t="s">
        <v>19</v>
      </c>
      <c r="B52" s="29" t="e">
        <f>(STDEV(B45:B50)/B51)</f>
        <v>#DIV/0!</v>
      </c>
      <c r="C52" s="30"/>
      <c r="D52" s="30"/>
      <c r="E52" s="31"/>
    </row>
    <row r="53" spans="1:7" s="664" customFormat="1" ht="16.5" customHeight="1" x14ac:dyDescent="0.3">
      <c r="A53" s="32" t="s">
        <v>20</v>
      </c>
      <c r="B53" s="33">
        <f>COUNT(B45:B50)</f>
        <v>0</v>
      </c>
      <c r="C53" s="34"/>
      <c r="D53" s="74"/>
      <c r="E53" s="36"/>
    </row>
    <row r="54" spans="1:7" s="664" customFormat="1" ht="15.75" customHeight="1" x14ac:dyDescent="0.25">
      <c r="A54" s="73"/>
      <c r="B54" s="73"/>
      <c r="C54" s="73"/>
      <c r="D54" s="73"/>
      <c r="E54" s="73"/>
    </row>
    <row r="55" spans="1:7" s="664" customFormat="1" ht="16.5" customHeight="1" x14ac:dyDescent="0.3">
      <c r="A55" s="76" t="s">
        <v>21</v>
      </c>
      <c r="B55" s="41" t="s">
        <v>22</v>
      </c>
      <c r="C55" s="40"/>
      <c r="D55" s="40"/>
      <c r="E55" s="40"/>
    </row>
    <row r="56" spans="1:7" ht="16.5" customHeight="1" x14ac:dyDescent="0.3">
      <c r="A56" s="76"/>
      <c r="B56" s="41" t="s">
        <v>23</v>
      </c>
      <c r="C56" s="40"/>
      <c r="D56" s="40"/>
      <c r="E56" s="40"/>
    </row>
    <row r="57" spans="1:7" ht="16.5" customHeight="1" x14ac:dyDescent="0.3">
      <c r="A57" s="76"/>
      <c r="B57" s="41" t="s">
        <v>24</v>
      </c>
      <c r="C57" s="40"/>
      <c r="D57" s="40"/>
      <c r="E57" s="40"/>
    </row>
    <row r="58" spans="1:7" ht="14.25" customHeight="1" thickBot="1" x14ac:dyDescent="0.3">
      <c r="A58" s="42"/>
      <c r="B58" s="663"/>
      <c r="D58" s="44"/>
      <c r="F58" s="45"/>
      <c r="G58" s="45"/>
    </row>
    <row r="59" spans="1:7" ht="15" customHeight="1" x14ac:dyDescent="0.3">
      <c r="B59" s="672" t="s">
        <v>26</v>
      </c>
      <c r="C59" s="672"/>
      <c r="E59" s="46" t="s">
        <v>27</v>
      </c>
      <c r="F59" s="47"/>
      <c r="G59" s="46" t="s">
        <v>28</v>
      </c>
    </row>
    <row r="60" spans="1:7" ht="15" customHeight="1" x14ac:dyDescent="0.3">
      <c r="A60" s="48" t="s">
        <v>29</v>
      </c>
      <c r="B60" s="50"/>
      <c r="C60" s="50"/>
      <c r="E60" s="50"/>
      <c r="G60" s="50"/>
    </row>
    <row r="61" spans="1:7" ht="15" customHeight="1" x14ac:dyDescent="0.3">
      <c r="A61" s="48" t="s">
        <v>30</v>
      </c>
      <c r="B61" s="51"/>
      <c r="C61" s="51"/>
      <c r="E61" s="51"/>
      <c r="G61" s="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7" sqref="B37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45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71" t="s">
        <v>0</v>
      </c>
      <c r="B15" s="671"/>
      <c r="C15" s="671"/>
      <c r="D15" s="671"/>
      <c r="E15" s="671"/>
    </row>
    <row r="16" spans="1:6" ht="16.5" customHeight="1" x14ac:dyDescent="0.3">
      <c r="A16" s="91" t="s">
        <v>1</v>
      </c>
      <c r="B16" s="60" t="s">
        <v>2</v>
      </c>
    </row>
    <row r="17" spans="1:6" ht="16.5" customHeight="1" x14ac:dyDescent="0.3">
      <c r="A17" s="9" t="s">
        <v>3</v>
      </c>
      <c r="B17" s="9" t="s">
        <v>133</v>
      </c>
      <c r="D17" s="10"/>
      <c r="E17" s="73"/>
    </row>
    <row r="18" spans="1:6" ht="16.5" customHeight="1" x14ac:dyDescent="0.3">
      <c r="A18" s="76" t="s">
        <v>4</v>
      </c>
      <c r="B18" s="9" t="s">
        <v>134</v>
      </c>
      <c r="C18" s="73"/>
      <c r="D18" s="73"/>
      <c r="E18" s="73"/>
    </row>
    <row r="19" spans="1:6" ht="16.5" customHeight="1" x14ac:dyDescent="0.3">
      <c r="A19" s="76" t="s">
        <v>6</v>
      </c>
      <c r="B19" s="13">
        <v>99.7</v>
      </c>
      <c r="C19" s="73"/>
      <c r="D19" s="73"/>
      <c r="E19" s="73"/>
    </row>
    <row r="20" spans="1:6" ht="16.5" customHeight="1" x14ac:dyDescent="0.3">
      <c r="A20" s="9" t="s">
        <v>8</v>
      </c>
      <c r="B20" s="13">
        <v>19.04</v>
      </c>
      <c r="C20" s="73"/>
      <c r="D20" s="73"/>
      <c r="E20" s="73"/>
    </row>
    <row r="21" spans="1:6" ht="16.5" customHeight="1" x14ac:dyDescent="0.3">
      <c r="A21" s="9" t="s">
        <v>10</v>
      </c>
      <c r="B21" s="14">
        <v>0.19039999999999999</v>
      </c>
      <c r="C21" s="73"/>
      <c r="D21" s="73"/>
      <c r="E21" s="73"/>
    </row>
    <row r="22" spans="1:6" ht="15.75" customHeight="1" x14ac:dyDescent="0.25">
      <c r="A22" s="73"/>
      <c r="B22" s="73" t="s">
        <v>135</v>
      </c>
      <c r="C22" s="73"/>
      <c r="D22" s="73"/>
      <c r="E22" s="73"/>
    </row>
    <row r="23" spans="1:6" ht="16.5" customHeight="1" x14ac:dyDescent="0.3">
      <c r="A23" s="17" t="s">
        <v>13</v>
      </c>
      <c r="B23" s="16" t="s">
        <v>14</v>
      </c>
      <c r="C23" s="17" t="s">
        <v>15</v>
      </c>
      <c r="D23" s="17" t="s">
        <v>16</v>
      </c>
      <c r="E23" s="17" t="s">
        <v>17</v>
      </c>
      <c r="F23" s="17" t="s">
        <v>140</v>
      </c>
    </row>
    <row r="24" spans="1:6" ht="16.5" customHeight="1" x14ac:dyDescent="0.3">
      <c r="A24" s="18">
        <v>1</v>
      </c>
      <c r="B24" s="19">
        <v>32025323</v>
      </c>
      <c r="C24" s="19">
        <v>8990.6</v>
      </c>
      <c r="D24" s="20">
        <v>1</v>
      </c>
      <c r="E24" s="21">
        <v>10.3</v>
      </c>
      <c r="F24" s="21">
        <v>13.8</v>
      </c>
    </row>
    <row r="25" spans="1:6" ht="16.5" customHeight="1" x14ac:dyDescent="0.3">
      <c r="A25" s="18">
        <v>2</v>
      </c>
      <c r="B25" s="19">
        <v>31978064</v>
      </c>
      <c r="C25" s="19">
        <v>8990.5</v>
      </c>
      <c r="D25" s="20">
        <v>1</v>
      </c>
      <c r="E25" s="20">
        <v>10.4</v>
      </c>
      <c r="F25" s="20">
        <v>13.8</v>
      </c>
    </row>
    <row r="26" spans="1:6" ht="16.5" customHeight="1" x14ac:dyDescent="0.3">
      <c r="A26" s="18">
        <v>3</v>
      </c>
      <c r="B26" s="19">
        <v>32006635</v>
      </c>
      <c r="C26" s="19">
        <v>8991.2000000000007</v>
      </c>
      <c r="D26" s="20">
        <v>1</v>
      </c>
      <c r="E26" s="20">
        <v>10.4</v>
      </c>
      <c r="F26" s="20">
        <v>13.8</v>
      </c>
    </row>
    <row r="27" spans="1:6" ht="16.5" customHeight="1" x14ac:dyDescent="0.3">
      <c r="A27" s="18">
        <v>4</v>
      </c>
      <c r="B27" s="19">
        <v>32017733</v>
      </c>
      <c r="C27" s="19">
        <v>8971.6</v>
      </c>
      <c r="D27" s="20">
        <v>1</v>
      </c>
      <c r="E27" s="20">
        <v>10.4</v>
      </c>
      <c r="F27" s="20">
        <v>13.8</v>
      </c>
    </row>
    <row r="28" spans="1:6" ht="16.5" customHeight="1" x14ac:dyDescent="0.3">
      <c r="A28" s="18">
        <v>5</v>
      </c>
      <c r="B28" s="19">
        <v>31924453</v>
      </c>
      <c r="C28" s="19">
        <v>8966.6</v>
      </c>
      <c r="D28" s="20">
        <v>1</v>
      </c>
      <c r="E28" s="20">
        <v>10.4</v>
      </c>
      <c r="F28" s="20">
        <v>13.8</v>
      </c>
    </row>
    <row r="29" spans="1:6" ht="16.5" customHeight="1" x14ac:dyDescent="0.3">
      <c r="A29" s="18">
        <v>6</v>
      </c>
      <c r="B29" s="22">
        <v>32019642</v>
      </c>
      <c r="C29" s="22">
        <v>8970.2000000000007</v>
      </c>
      <c r="D29" s="23">
        <v>1</v>
      </c>
      <c r="E29" s="23">
        <v>10.4</v>
      </c>
      <c r="F29" s="23">
        <v>13.8</v>
      </c>
    </row>
    <row r="30" spans="1:6" ht="16.5" customHeight="1" x14ac:dyDescent="0.3">
      <c r="A30" s="24" t="s">
        <v>18</v>
      </c>
      <c r="B30" s="25">
        <f>AVERAGE(B24:B29)</f>
        <v>31995308.333333332</v>
      </c>
      <c r="C30" s="26">
        <f>AVERAGE(C24:C29)</f>
        <v>8980.1166666666668</v>
      </c>
      <c r="D30" s="27">
        <f>AVERAGE(D24:D29)</f>
        <v>1</v>
      </c>
      <c r="E30" s="27">
        <f>AVERAGE(E24:E29)</f>
        <v>10.383333333333333</v>
      </c>
      <c r="F30" s="27">
        <f>AVERAGE(F24:F29)</f>
        <v>13.799999999999999</v>
      </c>
    </row>
    <row r="31" spans="1:6" ht="16.5" customHeight="1" x14ac:dyDescent="0.3">
      <c r="A31" s="28" t="s">
        <v>19</v>
      </c>
      <c r="B31" s="29">
        <f>(STDEV(B24:B29)/B30)</f>
        <v>1.2057961087663565E-3</v>
      </c>
      <c r="C31" s="30"/>
      <c r="D31" s="30"/>
      <c r="E31" s="31"/>
      <c r="F31" s="31"/>
    </row>
    <row r="32" spans="1:6" s="664" customFormat="1" ht="16.5" customHeight="1" x14ac:dyDescent="0.3">
      <c r="A32" s="32" t="s">
        <v>20</v>
      </c>
      <c r="B32" s="33">
        <f>COUNT(B24:B29)</f>
        <v>6</v>
      </c>
      <c r="C32" s="34"/>
      <c r="D32" s="74"/>
      <c r="E32" s="36"/>
      <c r="F32" s="36"/>
    </row>
    <row r="33" spans="1:5" s="664" customFormat="1" ht="15.75" customHeight="1" x14ac:dyDescent="0.25">
      <c r="A33" s="73"/>
      <c r="B33" s="73"/>
      <c r="C33" s="73"/>
      <c r="D33" s="73"/>
      <c r="E33" s="73"/>
    </row>
    <row r="34" spans="1:5" s="664" customFormat="1" ht="16.5" customHeight="1" x14ac:dyDescent="0.3">
      <c r="A34" s="76" t="s">
        <v>21</v>
      </c>
      <c r="B34" s="41" t="s">
        <v>22</v>
      </c>
      <c r="C34" s="40"/>
      <c r="D34" s="40"/>
      <c r="E34" s="40"/>
    </row>
    <row r="35" spans="1:5" ht="16.5" customHeight="1" x14ac:dyDescent="0.3">
      <c r="A35" s="76"/>
      <c r="B35" s="41" t="s">
        <v>23</v>
      </c>
      <c r="C35" s="40"/>
      <c r="D35" s="40"/>
      <c r="E35" s="40"/>
    </row>
    <row r="36" spans="1:5" ht="16.5" customHeight="1" x14ac:dyDescent="0.3">
      <c r="A36" s="76"/>
      <c r="B36" s="41" t="s">
        <v>24</v>
      </c>
      <c r="C36" s="40"/>
      <c r="D36" s="40"/>
      <c r="E36" s="40"/>
    </row>
    <row r="37" spans="1:5" ht="15.75" customHeight="1" x14ac:dyDescent="0.3">
      <c r="A37" s="73"/>
      <c r="B37" s="722" t="s">
        <v>141</v>
      </c>
      <c r="C37" s="73"/>
      <c r="D37" s="73"/>
      <c r="E37" s="73"/>
    </row>
    <row r="38" spans="1:5" ht="16.5" customHeight="1" x14ac:dyDescent="0.3">
      <c r="A38" s="91" t="s">
        <v>1</v>
      </c>
      <c r="B38" s="60" t="s">
        <v>25</v>
      </c>
    </row>
    <row r="39" spans="1:5" ht="16.5" customHeight="1" x14ac:dyDescent="0.3">
      <c r="A39" s="76" t="s">
        <v>4</v>
      </c>
      <c r="B39" s="9"/>
      <c r="C39" s="73"/>
      <c r="D39" s="73"/>
      <c r="E39" s="73"/>
    </row>
    <row r="40" spans="1:5" ht="16.5" customHeight="1" x14ac:dyDescent="0.3">
      <c r="A40" s="76" t="s">
        <v>6</v>
      </c>
      <c r="B40" s="13"/>
      <c r="C40" s="73"/>
      <c r="D40" s="73"/>
      <c r="E40" s="73"/>
    </row>
    <row r="41" spans="1:5" ht="16.5" customHeight="1" x14ac:dyDescent="0.3">
      <c r="A41" s="9" t="s">
        <v>8</v>
      </c>
      <c r="B41" s="13"/>
      <c r="C41" s="73"/>
      <c r="D41" s="73"/>
      <c r="E41" s="73"/>
    </row>
    <row r="42" spans="1:5" ht="16.5" customHeight="1" x14ac:dyDescent="0.3">
      <c r="A42" s="9" t="s">
        <v>10</v>
      </c>
      <c r="B42" s="14"/>
      <c r="C42" s="73"/>
      <c r="D42" s="73"/>
      <c r="E42" s="73"/>
    </row>
    <row r="43" spans="1:5" ht="15.75" customHeight="1" x14ac:dyDescent="0.25">
      <c r="A43" s="73"/>
      <c r="B43" s="73"/>
      <c r="C43" s="73"/>
      <c r="D43" s="73"/>
      <c r="E43" s="73"/>
    </row>
    <row r="44" spans="1:5" ht="16.5" customHeight="1" x14ac:dyDescent="0.3">
      <c r="A44" s="17" t="s">
        <v>13</v>
      </c>
      <c r="B44" s="16" t="s">
        <v>14</v>
      </c>
      <c r="C44" s="17" t="s">
        <v>15</v>
      </c>
      <c r="D44" s="17" t="s">
        <v>16</v>
      </c>
      <c r="E44" s="17" t="s">
        <v>17</v>
      </c>
    </row>
    <row r="45" spans="1:5" ht="16.5" customHeight="1" x14ac:dyDescent="0.3">
      <c r="A45" s="18">
        <v>1</v>
      </c>
      <c r="B45" s="19"/>
      <c r="C45" s="19"/>
      <c r="D45" s="20"/>
      <c r="E45" s="21"/>
    </row>
    <row r="46" spans="1:5" ht="16.5" customHeight="1" x14ac:dyDescent="0.3">
      <c r="A46" s="18">
        <v>2</v>
      </c>
      <c r="B46" s="19"/>
      <c r="C46" s="19"/>
      <c r="D46" s="20"/>
      <c r="E46" s="20"/>
    </row>
    <row r="47" spans="1:5" ht="16.5" customHeight="1" x14ac:dyDescent="0.3">
      <c r="A47" s="18">
        <v>3</v>
      </c>
      <c r="B47" s="19"/>
      <c r="C47" s="19"/>
      <c r="D47" s="20"/>
      <c r="E47" s="20"/>
    </row>
    <row r="48" spans="1:5" ht="16.5" customHeight="1" x14ac:dyDescent="0.3">
      <c r="A48" s="18">
        <v>4</v>
      </c>
      <c r="B48" s="19"/>
      <c r="C48" s="19"/>
      <c r="D48" s="20"/>
      <c r="E48" s="20"/>
    </row>
    <row r="49" spans="1:7" ht="16.5" customHeight="1" x14ac:dyDescent="0.3">
      <c r="A49" s="18">
        <v>5</v>
      </c>
      <c r="B49" s="19"/>
      <c r="C49" s="19"/>
      <c r="D49" s="20"/>
      <c r="E49" s="20"/>
    </row>
    <row r="50" spans="1:7" ht="16.5" customHeight="1" x14ac:dyDescent="0.3">
      <c r="A50" s="18">
        <v>6</v>
      </c>
      <c r="B50" s="22"/>
      <c r="C50" s="22"/>
      <c r="D50" s="23"/>
      <c r="E50" s="23"/>
    </row>
    <row r="51" spans="1:7" ht="16.5" customHeight="1" x14ac:dyDescent="0.3">
      <c r="A51" s="24" t="s">
        <v>18</v>
      </c>
      <c r="B51" s="25" t="e">
        <f>AVERAGE(B45:B50)</f>
        <v>#DIV/0!</v>
      </c>
      <c r="C51" s="26" t="e">
        <f>AVERAGE(C45:C50)</f>
        <v>#DIV/0!</v>
      </c>
      <c r="D51" s="27" t="e">
        <f>AVERAGE(D45:D50)</f>
        <v>#DIV/0!</v>
      </c>
      <c r="E51" s="27" t="e">
        <f>AVERAGE(E45:E50)</f>
        <v>#DIV/0!</v>
      </c>
    </row>
    <row r="52" spans="1:7" ht="16.5" customHeight="1" x14ac:dyDescent="0.3">
      <c r="A52" s="28" t="s">
        <v>19</v>
      </c>
      <c r="B52" s="29" t="e">
        <f>(STDEV(B45:B50)/B51)</f>
        <v>#DIV/0!</v>
      </c>
      <c r="C52" s="30"/>
      <c r="D52" s="30"/>
      <c r="E52" s="31"/>
    </row>
    <row r="53" spans="1:7" s="664" customFormat="1" ht="16.5" customHeight="1" x14ac:dyDescent="0.3">
      <c r="A53" s="32" t="s">
        <v>20</v>
      </c>
      <c r="B53" s="33">
        <f>COUNT(B45:B50)</f>
        <v>0</v>
      </c>
      <c r="C53" s="34"/>
      <c r="D53" s="74"/>
      <c r="E53" s="36"/>
    </row>
    <row r="54" spans="1:7" s="664" customFormat="1" ht="15.75" customHeight="1" x14ac:dyDescent="0.25">
      <c r="A54" s="73"/>
      <c r="B54" s="73"/>
      <c r="C54" s="73"/>
      <c r="D54" s="73"/>
      <c r="E54" s="73"/>
    </row>
    <row r="55" spans="1:7" s="664" customFormat="1" ht="16.5" customHeight="1" x14ac:dyDescent="0.3">
      <c r="A55" s="76" t="s">
        <v>21</v>
      </c>
      <c r="B55" s="41" t="s">
        <v>22</v>
      </c>
      <c r="C55" s="40"/>
      <c r="D55" s="40"/>
      <c r="E55" s="40"/>
    </row>
    <row r="56" spans="1:7" ht="16.5" customHeight="1" x14ac:dyDescent="0.3">
      <c r="A56" s="76"/>
      <c r="B56" s="41" t="s">
        <v>23</v>
      </c>
      <c r="C56" s="40"/>
      <c r="D56" s="40"/>
      <c r="E56" s="40"/>
    </row>
    <row r="57" spans="1:7" ht="16.5" customHeight="1" x14ac:dyDescent="0.3">
      <c r="A57" s="76"/>
      <c r="B57" s="41" t="s">
        <v>24</v>
      </c>
      <c r="C57" s="40"/>
      <c r="D57" s="40"/>
      <c r="E57" s="40"/>
    </row>
    <row r="58" spans="1:7" ht="14.25" customHeight="1" thickBot="1" x14ac:dyDescent="0.3">
      <c r="A58" s="42"/>
      <c r="B58" s="663"/>
      <c r="D58" s="44"/>
      <c r="F58" s="45"/>
      <c r="G58" s="45"/>
    </row>
    <row r="59" spans="1:7" ht="15" customHeight="1" x14ac:dyDescent="0.3">
      <c r="B59" s="672" t="s">
        <v>26</v>
      </c>
      <c r="C59" s="672"/>
      <c r="E59" s="46" t="s">
        <v>27</v>
      </c>
      <c r="F59" s="47"/>
      <c r="G59" s="46" t="s">
        <v>28</v>
      </c>
    </row>
    <row r="60" spans="1:7" ht="15" customHeight="1" x14ac:dyDescent="0.3">
      <c r="A60" s="48" t="s">
        <v>29</v>
      </c>
      <c r="B60" s="50"/>
      <c r="C60" s="50"/>
      <c r="E60" s="50"/>
      <c r="G60" s="50"/>
    </row>
    <row r="61" spans="1:7" ht="15" customHeight="1" x14ac:dyDescent="0.3">
      <c r="A61" s="48" t="s">
        <v>30</v>
      </c>
      <c r="B61" s="51"/>
      <c r="C61" s="51"/>
      <c r="E61" s="51"/>
      <c r="G61" s="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76" t="s">
        <v>31</v>
      </c>
      <c r="B11" s="677"/>
      <c r="C11" s="677"/>
      <c r="D11" s="677"/>
      <c r="E11" s="677"/>
      <c r="F11" s="678"/>
      <c r="G11" s="92"/>
    </row>
    <row r="12" spans="1:7" ht="16.5" customHeight="1" x14ac:dyDescent="0.3">
      <c r="A12" s="675" t="s">
        <v>32</v>
      </c>
      <c r="B12" s="675"/>
      <c r="C12" s="675"/>
      <c r="D12" s="675"/>
      <c r="E12" s="675"/>
      <c r="F12" s="675"/>
      <c r="G12" s="91"/>
    </row>
    <row r="14" spans="1:7" ht="16.5" customHeight="1" x14ac:dyDescent="0.3">
      <c r="A14" s="680" t="s">
        <v>33</v>
      </c>
      <c r="B14" s="680"/>
      <c r="C14" s="61" t="s">
        <v>5</v>
      </c>
    </row>
    <row r="15" spans="1:7" ht="16.5" customHeight="1" x14ac:dyDescent="0.3">
      <c r="A15" s="680" t="s">
        <v>34</v>
      </c>
      <c r="B15" s="680"/>
      <c r="C15" s="61" t="s">
        <v>7</v>
      </c>
    </row>
    <row r="16" spans="1:7" ht="16.5" customHeight="1" x14ac:dyDescent="0.3">
      <c r="A16" s="680" t="s">
        <v>35</v>
      </c>
      <c r="B16" s="680"/>
      <c r="C16" s="61" t="s">
        <v>9</v>
      </c>
    </row>
    <row r="17" spans="1:5" ht="16.5" customHeight="1" x14ac:dyDescent="0.3">
      <c r="A17" s="680" t="s">
        <v>36</v>
      </c>
      <c r="B17" s="680"/>
      <c r="C17" s="61" t="s">
        <v>11</v>
      </c>
    </row>
    <row r="18" spans="1:5" ht="16.5" customHeight="1" x14ac:dyDescent="0.3">
      <c r="A18" s="680" t="s">
        <v>37</v>
      </c>
      <c r="B18" s="680"/>
      <c r="C18" s="98" t="s">
        <v>12</v>
      </c>
    </row>
    <row r="19" spans="1:5" ht="16.5" customHeight="1" x14ac:dyDescent="0.3">
      <c r="A19" s="680" t="s">
        <v>38</v>
      </c>
      <c r="B19" s="680"/>
      <c r="C19" s="98" t="e">
        <f>#REF!</f>
        <v>#REF!</v>
      </c>
    </row>
    <row r="20" spans="1:5" ht="16.5" customHeight="1" x14ac:dyDescent="0.3">
      <c r="A20" s="63"/>
      <c r="B20" s="63"/>
      <c r="C20" s="78"/>
    </row>
    <row r="21" spans="1:5" ht="16.5" customHeight="1" x14ac:dyDescent="0.3">
      <c r="A21" s="675" t="s">
        <v>1</v>
      </c>
      <c r="B21" s="675"/>
      <c r="C21" s="60" t="s">
        <v>39</v>
      </c>
      <c r="D21" s="67"/>
    </row>
    <row r="22" spans="1:5" ht="15.75" customHeight="1" x14ac:dyDescent="0.3">
      <c r="A22" s="679"/>
      <c r="B22" s="679"/>
      <c r="C22" s="58"/>
      <c r="D22" s="679"/>
      <c r="E22" s="679"/>
    </row>
    <row r="23" spans="1:5" ht="33.75" customHeight="1" x14ac:dyDescent="0.3">
      <c r="C23" s="87" t="s">
        <v>40</v>
      </c>
      <c r="D23" s="86" t="s">
        <v>41</v>
      </c>
      <c r="E23" s="53"/>
    </row>
    <row r="24" spans="1:5" ht="15.75" customHeight="1" x14ac:dyDescent="0.3">
      <c r="C24" s="96">
        <v>1224.1500000000001</v>
      </c>
      <c r="D24" s="88">
        <f t="shared" ref="D24:D43" si="0">(C24-$C$46)/$C$46</f>
        <v>-1.0616785448150199E-2</v>
      </c>
      <c r="E24" s="54"/>
    </row>
    <row r="25" spans="1:5" ht="15.75" customHeight="1" x14ac:dyDescent="0.3">
      <c r="C25" s="96">
        <v>1254.21</v>
      </c>
      <c r="D25" s="89">
        <f t="shared" si="0"/>
        <v>1.3678324979026657E-2</v>
      </c>
      <c r="E25" s="54"/>
    </row>
    <row r="26" spans="1:5" ht="15.75" customHeight="1" x14ac:dyDescent="0.3">
      <c r="C26" s="96">
        <v>1235.8</v>
      </c>
      <c r="D26" s="89">
        <f t="shared" si="0"/>
        <v>-1.2010157716163471E-3</v>
      </c>
      <c r="E26" s="54"/>
    </row>
    <row r="27" spans="1:5" ht="15.75" customHeight="1" x14ac:dyDescent="0.3">
      <c r="C27" s="96">
        <v>1243.8900000000001</v>
      </c>
      <c r="D27" s="89">
        <f t="shared" si="0"/>
        <v>5.337488664706496E-3</v>
      </c>
      <c r="E27" s="54"/>
    </row>
    <row r="28" spans="1:5" ht="15.75" customHeight="1" x14ac:dyDescent="0.3">
      <c r="C28" s="96">
        <v>1236.04</v>
      </c>
      <c r="D28" s="89">
        <f t="shared" si="0"/>
        <v>-1.0070428340740092E-3</v>
      </c>
      <c r="E28" s="54"/>
    </row>
    <row r="29" spans="1:5" ht="15.75" customHeight="1" x14ac:dyDescent="0.3">
      <c r="C29" s="96">
        <v>1241.1199999999999</v>
      </c>
      <c r="D29" s="89">
        <f t="shared" si="0"/>
        <v>3.098717677238595E-3</v>
      </c>
      <c r="E29" s="54"/>
    </row>
    <row r="30" spans="1:5" ht="15.75" customHeight="1" x14ac:dyDescent="0.3">
      <c r="C30" s="96">
        <v>1224.1300000000001</v>
      </c>
      <c r="D30" s="89">
        <f t="shared" si="0"/>
        <v>-1.0632949859612046E-2</v>
      </c>
      <c r="E30" s="54"/>
    </row>
    <row r="31" spans="1:5" ht="15.75" customHeight="1" x14ac:dyDescent="0.3">
      <c r="C31" s="96">
        <v>1247.5999999999999</v>
      </c>
      <c r="D31" s="89">
        <f t="shared" si="0"/>
        <v>8.3359869908815349E-3</v>
      </c>
      <c r="E31" s="54"/>
    </row>
    <row r="32" spans="1:5" ht="15.75" customHeight="1" x14ac:dyDescent="0.3">
      <c r="C32" s="96">
        <v>1253.57</v>
      </c>
      <c r="D32" s="89">
        <f t="shared" si="0"/>
        <v>1.3161063812247029E-2</v>
      </c>
      <c r="E32" s="54"/>
    </row>
    <row r="33" spans="1:7" ht="15.75" customHeight="1" x14ac:dyDescent="0.3">
      <c r="C33" s="96">
        <v>1228.69</v>
      </c>
      <c r="D33" s="89">
        <f t="shared" si="0"/>
        <v>-6.9474640463078087E-3</v>
      </c>
      <c r="E33" s="54"/>
    </row>
    <row r="34" spans="1:7" ht="15.75" customHeight="1" x14ac:dyDescent="0.3">
      <c r="C34" s="96">
        <v>1226.55</v>
      </c>
      <c r="D34" s="89">
        <f t="shared" si="0"/>
        <v>-8.6770560727270039E-3</v>
      </c>
      <c r="E34" s="54"/>
    </row>
    <row r="35" spans="1:7" ht="15.75" customHeight="1" x14ac:dyDescent="0.3">
      <c r="C35" s="96">
        <v>1224.6099999999999</v>
      </c>
      <c r="D35" s="89">
        <f t="shared" si="0"/>
        <v>-1.0245003984527552E-2</v>
      </c>
      <c r="E35" s="54"/>
    </row>
    <row r="36" spans="1:7" ht="15.75" customHeight="1" x14ac:dyDescent="0.3">
      <c r="C36" s="96">
        <v>1250.6099999999999</v>
      </c>
      <c r="D36" s="89">
        <f t="shared" si="0"/>
        <v>1.0768730915891589E-2</v>
      </c>
      <c r="E36" s="54"/>
    </row>
    <row r="37" spans="1:7" ht="15.75" customHeight="1" x14ac:dyDescent="0.3">
      <c r="C37" s="96">
        <v>1233.74</v>
      </c>
      <c r="D37" s="89">
        <f t="shared" si="0"/>
        <v>-2.8659501521879735E-3</v>
      </c>
      <c r="E37" s="54"/>
    </row>
    <row r="38" spans="1:7" ht="15.75" customHeight="1" x14ac:dyDescent="0.3">
      <c r="C38" s="96">
        <v>1235.07</v>
      </c>
      <c r="D38" s="89">
        <f t="shared" si="0"/>
        <v>-1.7910167899742838E-3</v>
      </c>
      <c r="E38" s="54"/>
    </row>
    <row r="39" spans="1:7" ht="15.75" customHeight="1" x14ac:dyDescent="0.3">
      <c r="C39" s="96">
        <v>1235.23</v>
      </c>
      <c r="D39" s="89">
        <f t="shared" si="0"/>
        <v>-1.6617014982793306E-3</v>
      </c>
      <c r="E39" s="54"/>
    </row>
    <row r="40" spans="1:7" ht="15.75" customHeight="1" x14ac:dyDescent="0.3">
      <c r="C40" s="96">
        <v>1239.03</v>
      </c>
      <c r="D40" s="89">
        <f t="shared" si="0"/>
        <v>1.4095366794741994E-3</v>
      </c>
      <c r="E40" s="54"/>
    </row>
    <row r="41" spans="1:7" ht="15.75" customHeight="1" x14ac:dyDescent="0.3">
      <c r="C41" s="96">
        <v>1260.07</v>
      </c>
      <c r="D41" s="89">
        <f t="shared" si="0"/>
        <v>1.8414497537351814E-2</v>
      </c>
      <c r="E41" s="54"/>
    </row>
    <row r="42" spans="1:7" ht="15.75" customHeight="1" x14ac:dyDescent="0.3">
      <c r="C42" s="96">
        <v>1228.77</v>
      </c>
      <c r="D42" s="89">
        <f t="shared" si="0"/>
        <v>-6.8828064004604235E-3</v>
      </c>
      <c r="E42" s="54"/>
    </row>
    <row r="43" spans="1:7" ht="16.5" customHeight="1" x14ac:dyDescent="0.3">
      <c r="C43" s="97">
        <v>1222.8399999999999</v>
      </c>
      <c r="D43" s="90">
        <f t="shared" si="0"/>
        <v>-1.1675554398902227E-2</v>
      </c>
      <c r="E43" s="54"/>
    </row>
    <row r="44" spans="1:7" ht="16.5" customHeight="1" x14ac:dyDescent="0.3">
      <c r="C44" s="55"/>
      <c r="D44" s="54"/>
      <c r="E44" s="56"/>
    </row>
    <row r="45" spans="1:7" ht="16.5" customHeight="1" x14ac:dyDescent="0.3">
      <c r="B45" s="83" t="s">
        <v>42</v>
      </c>
      <c r="C45" s="84">
        <f>SUM(C24:C44)</f>
        <v>24745.72</v>
      </c>
      <c r="D45" s="79"/>
      <c r="E45" s="55"/>
    </row>
    <row r="46" spans="1:7" ht="17.25" customHeight="1" x14ac:dyDescent="0.3">
      <c r="B46" s="83" t="s">
        <v>43</v>
      </c>
      <c r="C46" s="85">
        <f>AVERAGE(C24:C44)</f>
        <v>1237.2860000000001</v>
      </c>
      <c r="E46" s="57"/>
    </row>
    <row r="47" spans="1:7" ht="17.25" customHeight="1" x14ac:dyDescent="0.3">
      <c r="A47" s="61"/>
      <c r="B47" s="80"/>
      <c r="D47" s="59"/>
      <c r="E47" s="57"/>
    </row>
    <row r="48" spans="1:7" ht="33.75" customHeight="1" x14ac:dyDescent="0.3">
      <c r="B48" s="93" t="s">
        <v>43</v>
      </c>
      <c r="C48" s="86" t="s">
        <v>44</v>
      </c>
      <c r="D48" s="81"/>
      <c r="G48" s="59"/>
    </row>
    <row r="49" spans="1:6" ht="17.25" customHeight="1" x14ac:dyDescent="0.3">
      <c r="B49" s="673">
        <f>C46</f>
        <v>1237.2860000000001</v>
      </c>
      <c r="C49" s="94">
        <f>-IF(C46&lt;=80,10%,IF(C46&lt;250,7.5%,5%))</f>
        <v>-0.05</v>
      </c>
      <c r="D49" s="82">
        <f>IF(C46&lt;=80,C46*0.9,IF(C46&lt;250,C46*0.925,C46*0.95))</f>
        <v>1175.4217000000001</v>
      </c>
    </row>
    <row r="50" spans="1:6" ht="17.25" customHeight="1" x14ac:dyDescent="0.3">
      <c r="B50" s="674"/>
      <c r="C50" s="95">
        <f>IF(C46&lt;=80, 10%, IF(C46&lt;250, 7.5%, 5%))</f>
        <v>0.05</v>
      </c>
      <c r="D50" s="82">
        <f>IF(C46&lt;=80, C46*1.1, IF(C46&lt;250, C46*1.075, C46*1.05))</f>
        <v>1299.1503</v>
      </c>
    </row>
    <row r="51" spans="1:6" ht="16.5" customHeight="1" x14ac:dyDescent="0.3">
      <c r="A51" s="64"/>
      <c r="B51" s="65"/>
      <c r="C51" s="61"/>
      <c r="D51" s="66"/>
      <c r="E51" s="61"/>
      <c r="F51" s="67"/>
    </row>
    <row r="52" spans="1:6" ht="16.5" customHeight="1" x14ac:dyDescent="0.3">
      <c r="A52" s="61"/>
      <c r="B52" s="68" t="s">
        <v>26</v>
      </c>
      <c r="C52" s="68"/>
      <c r="D52" s="69" t="s">
        <v>27</v>
      </c>
      <c r="E52" s="70"/>
      <c r="F52" s="69" t="s">
        <v>28</v>
      </c>
    </row>
    <row r="53" spans="1:6" ht="34.5" customHeight="1" x14ac:dyDescent="0.3">
      <c r="A53" s="71" t="s">
        <v>29</v>
      </c>
      <c r="B53" s="72"/>
      <c r="C53" s="73"/>
      <c r="D53" s="72"/>
      <c r="E53" s="62"/>
      <c r="F53" s="74"/>
    </row>
    <row r="54" spans="1:6" ht="34.5" customHeight="1" x14ac:dyDescent="0.3">
      <c r="A54" s="71" t="s">
        <v>30</v>
      </c>
      <c r="B54" s="75"/>
      <c r="C54" s="76"/>
      <c r="D54" s="75"/>
      <c r="E54" s="62"/>
      <c r="F54" s="77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55" zoomScaleNormal="40" zoomScaleSheetLayoutView="55" zoomScalePageLayoutView="50" workbookViewId="0">
      <selection activeCell="B86" sqref="B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1" t="s">
        <v>45</v>
      </c>
      <c r="B1" s="681"/>
      <c r="C1" s="681"/>
      <c r="D1" s="681"/>
      <c r="E1" s="681"/>
      <c r="F1" s="681"/>
      <c r="G1" s="681"/>
      <c r="H1" s="681"/>
      <c r="I1" s="681"/>
    </row>
    <row r="2" spans="1:9" ht="18.75" customHeight="1" x14ac:dyDescent="0.25">
      <c r="A2" s="681"/>
      <c r="B2" s="681"/>
      <c r="C2" s="681"/>
      <c r="D2" s="681"/>
      <c r="E2" s="681"/>
      <c r="F2" s="681"/>
      <c r="G2" s="681"/>
      <c r="H2" s="681"/>
      <c r="I2" s="681"/>
    </row>
    <row r="3" spans="1:9" ht="18.75" customHeight="1" x14ac:dyDescent="0.25">
      <c r="A3" s="681"/>
      <c r="B3" s="681"/>
      <c r="C3" s="681"/>
      <c r="D3" s="681"/>
      <c r="E3" s="681"/>
      <c r="F3" s="681"/>
      <c r="G3" s="681"/>
      <c r="H3" s="681"/>
      <c r="I3" s="681"/>
    </row>
    <row r="4" spans="1:9" ht="18.75" customHeight="1" x14ac:dyDescent="0.25">
      <c r="A4" s="681"/>
      <c r="B4" s="681"/>
      <c r="C4" s="681"/>
      <c r="D4" s="681"/>
      <c r="E4" s="681"/>
      <c r="F4" s="681"/>
      <c r="G4" s="681"/>
      <c r="H4" s="681"/>
      <c r="I4" s="681"/>
    </row>
    <row r="5" spans="1:9" ht="18.75" customHeight="1" x14ac:dyDescent="0.25">
      <c r="A5" s="681"/>
      <c r="B5" s="681"/>
      <c r="C5" s="681"/>
      <c r="D5" s="681"/>
      <c r="E5" s="681"/>
      <c r="F5" s="681"/>
      <c r="G5" s="681"/>
      <c r="H5" s="681"/>
      <c r="I5" s="681"/>
    </row>
    <row r="6" spans="1:9" ht="18.75" customHeight="1" x14ac:dyDescent="0.25">
      <c r="A6" s="681"/>
      <c r="B6" s="681"/>
      <c r="C6" s="681"/>
      <c r="D6" s="681"/>
      <c r="E6" s="681"/>
      <c r="F6" s="681"/>
      <c r="G6" s="681"/>
      <c r="H6" s="681"/>
      <c r="I6" s="681"/>
    </row>
    <row r="7" spans="1:9" ht="18.75" customHeight="1" x14ac:dyDescent="0.25">
      <c r="A7" s="681"/>
      <c r="B7" s="681"/>
      <c r="C7" s="681"/>
      <c r="D7" s="681"/>
      <c r="E7" s="681"/>
      <c r="F7" s="681"/>
      <c r="G7" s="681"/>
      <c r="H7" s="681"/>
      <c r="I7" s="681"/>
    </row>
    <row r="8" spans="1:9" x14ac:dyDescent="0.25">
      <c r="A8" s="682" t="s">
        <v>46</v>
      </c>
      <c r="B8" s="682"/>
      <c r="C8" s="682"/>
      <c r="D8" s="682"/>
      <c r="E8" s="682"/>
      <c r="F8" s="682"/>
      <c r="G8" s="682"/>
      <c r="H8" s="682"/>
      <c r="I8" s="682"/>
    </row>
    <row r="9" spans="1:9" x14ac:dyDescent="0.25">
      <c r="A9" s="682"/>
      <c r="B9" s="682"/>
      <c r="C9" s="682"/>
      <c r="D9" s="682"/>
      <c r="E9" s="682"/>
      <c r="F9" s="682"/>
      <c r="G9" s="682"/>
      <c r="H9" s="682"/>
      <c r="I9" s="682"/>
    </row>
    <row r="10" spans="1:9" x14ac:dyDescent="0.25">
      <c r="A10" s="682"/>
      <c r="B10" s="682"/>
      <c r="C10" s="682"/>
      <c r="D10" s="682"/>
      <c r="E10" s="682"/>
      <c r="F10" s="682"/>
      <c r="G10" s="682"/>
      <c r="H10" s="682"/>
      <c r="I10" s="682"/>
    </row>
    <row r="11" spans="1:9" x14ac:dyDescent="0.25">
      <c r="A11" s="682"/>
      <c r="B11" s="682"/>
      <c r="C11" s="682"/>
      <c r="D11" s="682"/>
      <c r="E11" s="682"/>
      <c r="F11" s="682"/>
      <c r="G11" s="682"/>
      <c r="H11" s="682"/>
      <c r="I11" s="682"/>
    </row>
    <row r="12" spans="1:9" x14ac:dyDescent="0.25">
      <c r="A12" s="682"/>
      <c r="B12" s="682"/>
      <c r="C12" s="682"/>
      <c r="D12" s="682"/>
      <c r="E12" s="682"/>
      <c r="F12" s="682"/>
      <c r="G12" s="682"/>
      <c r="H12" s="682"/>
      <c r="I12" s="682"/>
    </row>
    <row r="13" spans="1:9" x14ac:dyDescent="0.25">
      <c r="A13" s="682"/>
      <c r="B13" s="682"/>
      <c r="C13" s="682"/>
      <c r="D13" s="682"/>
      <c r="E13" s="682"/>
      <c r="F13" s="682"/>
      <c r="G13" s="682"/>
      <c r="H13" s="682"/>
      <c r="I13" s="682"/>
    </row>
    <row r="14" spans="1:9" x14ac:dyDescent="0.25">
      <c r="A14" s="682"/>
      <c r="B14" s="682"/>
      <c r="C14" s="682"/>
      <c r="D14" s="682"/>
      <c r="E14" s="682"/>
      <c r="F14" s="682"/>
      <c r="G14" s="682"/>
      <c r="H14" s="682"/>
      <c r="I14" s="682"/>
    </row>
    <row r="15" spans="1:9" ht="19.5" customHeight="1" x14ac:dyDescent="0.3">
      <c r="A15" s="99"/>
    </row>
    <row r="16" spans="1:9" ht="19.5" customHeight="1" x14ac:dyDescent="0.3">
      <c r="A16" s="714" t="s">
        <v>31</v>
      </c>
      <c r="B16" s="715"/>
      <c r="C16" s="715"/>
      <c r="D16" s="715"/>
      <c r="E16" s="715"/>
      <c r="F16" s="715"/>
      <c r="G16" s="715"/>
      <c r="H16" s="716"/>
    </row>
    <row r="17" spans="1:14" ht="20.25" customHeight="1" x14ac:dyDescent="0.25">
      <c r="A17" s="717" t="s">
        <v>47</v>
      </c>
      <c r="B17" s="717"/>
      <c r="C17" s="717"/>
      <c r="D17" s="717"/>
      <c r="E17" s="717"/>
      <c r="F17" s="717"/>
      <c r="G17" s="717"/>
      <c r="H17" s="717"/>
    </row>
    <row r="18" spans="1:14" ht="26.25" customHeight="1" x14ac:dyDescent="0.4">
      <c r="A18" s="101" t="s">
        <v>33</v>
      </c>
      <c r="B18" s="713" t="s">
        <v>5</v>
      </c>
      <c r="C18" s="713"/>
      <c r="D18" s="247"/>
      <c r="E18" s="102"/>
      <c r="F18" s="103"/>
      <c r="G18" s="103"/>
      <c r="H18" s="103"/>
    </row>
    <row r="19" spans="1:14" ht="26.25" customHeight="1" x14ac:dyDescent="0.4">
      <c r="A19" s="101" t="s">
        <v>34</v>
      </c>
      <c r="B19" s="104" t="s">
        <v>7</v>
      </c>
      <c r="C19" s="256">
        <v>1</v>
      </c>
      <c r="D19" s="103"/>
      <c r="E19" s="103"/>
      <c r="F19" s="103"/>
      <c r="G19" s="103"/>
      <c r="H19" s="103"/>
    </row>
    <row r="20" spans="1:14" ht="26.25" customHeight="1" x14ac:dyDescent="0.4">
      <c r="A20" s="101" t="s">
        <v>35</v>
      </c>
      <c r="B20" s="718" t="s">
        <v>131</v>
      </c>
      <c r="C20" s="718"/>
      <c r="D20" s="103"/>
      <c r="E20" s="103"/>
      <c r="F20" s="103"/>
      <c r="G20" s="103"/>
      <c r="H20" s="103"/>
    </row>
    <row r="21" spans="1:14" ht="26.25" customHeight="1" x14ac:dyDescent="0.4">
      <c r="A21" s="101" t="s">
        <v>36</v>
      </c>
      <c r="B21" s="718" t="s">
        <v>11</v>
      </c>
      <c r="C21" s="718"/>
      <c r="D21" s="718"/>
      <c r="E21" s="718"/>
      <c r="F21" s="718"/>
      <c r="G21" s="718"/>
      <c r="H21" s="718"/>
      <c r="I21" s="105"/>
    </row>
    <row r="22" spans="1:14" ht="26.25" customHeight="1" x14ac:dyDescent="0.4">
      <c r="A22" s="101" t="s">
        <v>37</v>
      </c>
      <c r="B22" s="106">
        <v>42975</v>
      </c>
      <c r="C22" s="103"/>
      <c r="D22" s="103"/>
      <c r="E22" s="103"/>
      <c r="F22" s="103"/>
      <c r="G22" s="103"/>
      <c r="H22" s="103"/>
    </row>
    <row r="23" spans="1:14" ht="26.25" customHeight="1" x14ac:dyDescent="0.4">
      <c r="A23" s="101" t="s">
        <v>38</v>
      </c>
      <c r="B23" s="106">
        <v>42978</v>
      </c>
      <c r="C23" s="103"/>
      <c r="D23" s="103"/>
      <c r="E23" s="103"/>
      <c r="F23" s="103"/>
      <c r="G23" s="103"/>
      <c r="H23" s="103"/>
    </row>
    <row r="24" spans="1:14" ht="18.75" x14ac:dyDescent="0.3">
      <c r="A24" s="101"/>
      <c r="B24" s="107"/>
    </row>
    <row r="25" spans="1:14" ht="18.75" x14ac:dyDescent="0.3">
      <c r="A25" s="108" t="s">
        <v>1</v>
      </c>
      <c r="B25" s="107"/>
    </row>
    <row r="26" spans="1:14" ht="26.25" customHeight="1" x14ac:dyDescent="0.4">
      <c r="A26" s="109" t="s">
        <v>4</v>
      </c>
      <c r="B26" s="713" t="s">
        <v>131</v>
      </c>
      <c r="C26" s="713"/>
    </row>
    <row r="27" spans="1:14" ht="26.25" customHeight="1" x14ac:dyDescent="0.4">
      <c r="A27" s="110" t="s">
        <v>48</v>
      </c>
      <c r="B27" s="719" t="s">
        <v>132</v>
      </c>
      <c r="C27" s="719"/>
    </row>
    <row r="28" spans="1:14" ht="27" customHeight="1" x14ac:dyDescent="0.4">
      <c r="A28" s="110" t="s">
        <v>6</v>
      </c>
      <c r="B28" s="111">
        <v>99.39</v>
      </c>
    </row>
    <row r="29" spans="1:14" s="15" customFormat="1" ht="27" customHeight="1" x14ac:dyDescent="0.4">
      <c r="A29" s="110" t="s">
        <v>49</v>
      </c>
      <c r="B29" s="112">
        <v>0</v>
      </c>
      <c r="C29" s="689" t="s">
        <v>50</v>
      </c>
      <c r="D29" s="690"/>
      <c r="E29" s="690"/>
      <c r="F29" s="690"/>
      <c r="G29" s="691"/>
      <c r="I29" s="113"/>
      <c r="J29" s="113"/>
      <c r="K29" s="113"/>
      <c r="L29" s="113"/>
    </row>
    <row r="30" spans="1:14" s="15" customFormat="1" ht="19.5" customHeight="1" x14ac:dyDescent="0.3">
      <c r="A30" s="110" t="s">
        <v>51</v>
      </c>
      <c r="B30" s="114">
        <f>B28-B29</f>
        <v>99.39</v>
      </c>
      <c r="C30" s="115"/>
      <c r="D30" s="115"/>
      <c r="E30" s="115"/>
      <c r="F30" s="115"/>
      <c r="G30" s="116"/>
      <c r="I30" s="113"/>
      <c r="J30" s="113"/>
      <c r="K30" s="113"/>
      <c r="L30" s="113"/>
    </row>
    <row r="31" spans="1:14" s="15" customFormat="1" ht="27" customHeight="1" x14ac:dyDescent="0.4">
      <c r="A31" s="110" t="s">
        <v>52</v>
      </c>
      <c r="B31" s="117">
        <v>1</v>
      </c>
      <c r="C31" s="692" t="s">
        <v>53</v>
      </c>
      <c r="D31" s="693"/>
      <c r="E31" s="693"/>
      <c r="F31" s="693"/>
      <c r="G31" s="693"/>
      <c r="H31" s="694"/>
      <c r="I31" s="113"/>
      <c r="J31" s="113"/>
      <c r="K31" s="113"/>
      <c r="L31" s="113"/>
    </row>
    <row r="32" spans="1:14" s="15" customFormat="1" ht="27" customHeight="1" x14ac:dyDescent="0.4">
      <c r="A32" s="110" t="s">
        <v>54</v>
      </c>
      <c r="B32" s="117">
        <v>1</v>
      </c>
      <c r="C32" s="692" t="s">
        <v>55</v>
      </c>
      <c r="D32" s="693"/>
      <c r="E32" s="693"/>
      <c r="F32" s="693"/>
      <c r="G32" s="693"/>
      <c r="H32" s="694"/>
      <c r="I32" s="113"/>
      <c r="J32" s="113"/>
      <c r="K32" s="113"/>
      <c r="L32" s="118"/>
      <c r="M32" s="118"/>
      <c r="N32" s="119"/>
    </row>
    <row r="33" spans="1:14" s="15" customFormat="1" ht="17.25" customHeight="1" x14ac:dyDescent="0.3">
      <c r="A33" s="110"/>
      <c r="B33" s="120"/>
      <c r="C33" s="121"/>
      <c r="D33" s="121"/>
      <c r="E33" s="121"/>
      <c r="F33" s="121"/>
      <c r="G33" s="121"/>
      <c r="H33" s="121"/>
      <c r="I33" s="113"/>
      <c r="J33" s="113"/>
      <c r="K33" s="113"/>
      <c r="L33" s="118"/>
      <c r="M33" s="118"/>
      <c r="N33" s="119"/>
    </row>
    <row r="34" spans="1:14" s="15" customFormat="1" ht="18.75" x14ac:dyDescent="0.3">
      <c r="A34" s="110" t="s">
        <v>56</v>
      </c>
      <c r="B34" s="122">
        <f>B31/B32</f>
        <v>1</v>
      </c>
      <c r="C34" s="100" t="s">
        <v>57</v>
      </c>
      <c r="D34" s="100"/>
      <c r="E34" s="100"/>
      <c r="F34" s="100"/>
      <c r="G34" s="100"/>
      <c r="I34" s="113"/>
      <c r="J34" s="113"/>
      <c r="K34" s="113"/>
      <c r="L34" s="118"/>
      <c r="M34" s="118"/>
      <c r="N34" s="119"/>
    </row>
    <row r="35" spans="1:14" s="15" customFormat="1" ht="19.5" customHeight="1" x14ac:dyDescent="0.3">
      <c r="A35" s="110"/>
      <c r="B35" s="114"/>
      <c r="G35" s="100"/>
      <c r="I35" s="113"/>
      <c r="J35" s="113"/>
      <c r="K35" s="113"/>
      <c r="L35" s="118"/>
      <c r="M35" s="118"/>
      <c r="N35" s="119"/>
    </row>
    <row r="36" spans="1:14" s="15" customFormat="1" ht="27" customHeight="1" x14ac:dyDescent="0.4">
      <c r="A36" s="123" t="s">
        <v>58</v>
      </c>
      <c r="B36" s="124">
        <v>20</v>
      </c>
      <c r="C36" s="100"/>
      <c r="D36" s="695" t="s">
        <v>59</v>
      </c>
      <c r="E36" s="720"/>
      <c r="F36" s="695" t="s">
        <v>60</v>
      </c>
      <c r="G36" s="696"/>
      <c r="J36" s="113"/>
      <c r="K36" s="113"/>
      <c r="L36" s="118"/>
      <c r="M36" s="118"/>
      <c r="N36" s="119"/>
    </row>
    <row r="37" spans="1:14" s="15" customFormat="1" ht="27" customHeight="1" x14ac:dyDescent="0.4">
      <c r="A37" s="125" t="s">
        <v>61</v>
      </c>
      <c r="B37" s="126">
        <v>4</v>
      </c>
      <c r="C37" s="127" t="s">
        <v>62</v>
      </c>
      <c r="D37" s="128" t="s">
        <v>63</v>
      </c>
      <c r="E37" s="129" t="s">
        <v>64</v>
      </c>
      <c r="F37" s="128" t="s">
        <v>63</v>
      </c>
      <c r="G37" s="130" t="s">
        <v>64</v>
      </c>
      <c r="I37" s="131" t="s">
        <v>65</v>
      </c>
      <c r="J37" s="113"/>
      <c r="K37" s="113"/>
      <c r="L37" s="118"/>
      <c r="M37" s="118"/>
      <c r="N37" s="119"/>
    </row>
    <row r="38" spans="1:14" s="15" customFormat="1" ht="26.25" customHeight="1" x14ac:dyDescent="0.4">
      <c r="A38" s="125" t="s">
        <v>66</v>
      </c>
      <c r="B38" s="126">
        <v>20</v>
      </c>
      <c r="C38" s="132">
        <v>1</v>
      </c>
      <c r="D38" s="133">
        <v>37471617</v>
      </c>
      <c r="E38" s="134">
        <f>IF(ISBLANK(D38),"-",$D$48/$D$45*D38)</f>
        <v>38655088.933815479</v>
      </c>
      <c r="F38" s="133">
        <v>41247300</v>
      </c>
      <c r="G38" s="135">
        <f>IF(ISBLANK(F38),"-",$D$48/$F$45*F38)</f>
        <v>38833860.974903867</v>
      </c>
      <c r="I38" s="136"/>
      <c r="J38" s="113"/>
      <c r="K38" s="113"/>
      <c r="L38" s="118"/>
      <c r="M38" s="118"/>
      <c r="N38" s="119"/>
    </row>
    <row r="39" spans="1:14" s="15" customFormat="1" ht="26.25" customHeight="1" x14ac:dyDescent="0.4">
      <c r="A39" s="125" t="s">
        <v>67</v>
      </c>
      <c r="B39" s="126">
        <v>1</v>
      </c>
      <c r="C39" s="137">
        <v>2</v>
      </c>
      <c r="D39" s="138">
        <v>37551505</v>
      </c>
      <c r="E39" s="139">
        <f>IF(ISBLANK(D39),"-",$D$48/$D$45*D39)</f>
        <v>38737500.049000204</v>
      </c>
      <c r="F39" s="138">
        <v>40958430</v>
      </c>
      <c r="G39" s="140">
        <f>IF(ISBLANK(F39),"-",$D$48/$F$45*F39)</f>
        <v>38561893.175318912</v>
      </c>
      <c r="I39" s="697">
        <f>ABS((F43/D43*D42)-F42)/D42</f>
        <v>1.4979321251840593E-3</v>
      </c>
      <c r="J39" s="113"/>
      <c r="K39" s="113"/>
      <c r="L39" s="118"/>
      <c r="M39" s="118"/>
      <c r="N39" s="119"/>
    </row>
    <row r="40" spans="1:14" ht="26.25" customHeight="1" x14ac:dyDescent="0.4">
      <c r="A40" s="125" t="s">
        <v>68</v>
      </c>
      <c r="B40" s="126">
        <v>1</v>
      </c>
      <c r="C40" s="137">
        <v>3</v>
      </c>
      <c r="D40" s="138">
        <v>37533070</v>
      </c>
      <c r="E40" s="139">
        <f>IF(ISBLANK(D40),"-",$D$48/$D$45*D40)</f>
        <v>38718482.813515142</v>
      </c>
      <c r="F40" s="138">
        <v>41289991</v>
      </c>
      <c r="G40" s="140">
        <f>IF(ISBLANK(F40),"-",$D$48/$F$45*F40)</f>
        <v>38874054.062909134</v>
      </c>
      <c r="I40" s="697"/>
      <c r="L40" s="118"/>
      <c r="M40" s="118"/>
      <c r="N40" s="141"/>
    </row>
    <row r="41" spans="1:14" ht="27" customHeight="1" x14ac:dyDescent="0.4">
      <c r="A41" s="125" t="s">
        <v>69</v>
      </c>
      <c r="B41" s="126">
        <v>1</v>
      </c>
      <c r="C41" s="142">
        <v>4</v>
      </c>
      <c r="D41" s="143"/>
      <c r="E41" s="144" t="str">
        <f>IF(ISBLANK(D41),"-",$D$48/$D$45*D41)</f>
        <v>-</v>
      </c>
      <c r="F41" s="143"/>
      <c r="G41" s="145" t="str">
        <f>IF(ISBLANK(F41),"-",$D$48/$F$45*F41)</f>
        <v>-</v>
      </c>
      <c r="I41" s="146"/>
      <c r="L41" s="118"/>
      <c r="M41" s="118"/>
      <c r="N41" s="141"/>
    </row>
    <row r="42" spans="1:14" ht="27" customHeight="1" x14ac:dyDescent="0.4">
      <c r="A42" s="125" t="s">
        <v>70</v>
      </c>
      <c r="B42" s="126">
        <v>1</v>
      </c>
      <c r="C42" s="147" t="s">
        <v>71</v>
      </c>
      <c r="D42" s="148">
        <f>AVERAGE(D38:D41)</f>
        <v>37518730.666666664</v>
      </c>
      <c r="E42" s="149">
        <f>AVERAGE(E38:E41)</f>
        <v>38703690.598776944</v>
      </c>
      <c r="F42" s="148">
        <f>AVERAGE(F38:F41)</f>
        <v>41165240.333333336</v>
      </c>
      <c r="G42" s="150">
        <f>AVERAGE(G38:G41)</f>
        <v>38756602.737710632</v>
      </c>
      <c r="H42" s="151"/>
    </row>
    <row r="43" spans="1:14" ht="26.25" customHeight="1" x14ac:dyDescent="0.4">
      <c r="A43" s="125" t="s">
        <v>72</v>
      </c>
      <c r="B43" s="126">
        <v>1</v>
      </c>
      <c r="C43" s="152" t="s">
        <v>73</v>
      </c>
      <c r="D43" s="153">
        <v>14.63</v>
      </c>
      <c r="E43" s="141"/>
      <c r="F43" s="153">
        <v>16.03</v>
      </c>
      <c r="H43" s="151"/>
    </row>
    <row r="44" spans="1:14" ht="26.25" customHeight="1" x14ac:dyDescent="0.4">
      <c r="A44" s="125" t="s">
        <v>74</v>
      </c>
      <c r="B44" s="126">
        <v>1</v>
      </c>
      <c r="C44" s="154" t="s">
        <v>75</v>
      </c>
      <c r="D44" s="155">
        <f>D43*$B$34</f>
        <v>14.63</v>
      </c>
      <c r="E44" s="156"/>
      <c r="F44" s="155">
        <f>F43*$B$34</f>
        <v>16.03</v>
      </c>
      <c r="H44" s="151"/>
    </row>
    <row r="45" spans="1:14" ht="19.5" customHeight="1" x14ac:dyDescent="0.3">
      <c r="A45" s="125" t="s">
        <v>76</v>
      </c>
      <c r="B45" s="157">
        <f>(B44/B43)*(B42/B41)*(B40/B39)*(B38/B37)*B36</f>
        <v>100</v>
      </c>
      <c r="C45" s="154" t="s">
        <v>77</v>
      </c>
      <c r="D45" s="158">
        <f>D44*$B$30/100</f>
        <v>14.540757000000001</v>
      </c>
      <c r="E45" s="159"/>
      <c r="F45" s="158">
        <f>F44*$B$30/100</f>
        <v>15.932217000000001</v>
      </c>
      <c r="H45" s="151"/>
    </row>
    <row r="46" spans="1:14" ht="19.5" customHeight="1" x14ac:dyDescent="0.3">
      <c r="A46" s="683" t="s">
        <v>78</v>
      </c>
      <c r="B46" s="684"/>
      <c r="C46" s="154" t="s">
        <v>79</v>
      </c>
      <c r="D46" s="160">
        <f>D45/$B$45</f>
        <v>0.14540757000000001</v>
      </c>
      <c r="E46" s="161"/>
      <c r="F46" s="162">
        <f>F45/$B$45</f>
        <v>0.15932217000000001</v>
      </c>
      <c r="H46" s="151"/>
    </row>
    <row r="47" spans="1:14" ht="27" customHeight="1" x14ac:dyDescent="0.4">
      <c r="A47" s="685"/>
      <c r="B47" s="686"/>
      <c r="C47" s="163" t="s">
        <v>80</v>
      </c>
      <c r="D47" s="164">
        <v>0.15</v>
      </c>
      <c r="E47" s="165"/>
      <c r="F47" s="161"/>
      <c r="H47" s="151"/>
    </row>
    <row r="48" spans="1:14" ht="18.75" x14ac:dyDescent="0.3">
      <c r="C48" s="166" t="s">
        <v>81</v>
      </c>
      <c r="D48" s="158">
        <f>D47*$B$45</f>
        <v>15</v>
      </c>
      <c r="F48" s="167"/>
      <c r="H48" s="151"/>
    </row>
    <row r="49" spans="1:12" ht="19.5" customHeight="1" x14ac:dyDescent="0.3">
      <c r="C49" s="168" t="s">
        <v>82</v>
      </c>
      <c r="D49" s="169">
        <f>D48/B34</f>
        <v>15</v>
      </c>
      <c r="F49" s="167"/>
      <c r="H49" s="151"/>
    </row>
    <row r="50" spans="1:12" ht="18.75" x14ac:dyDescent="0.3">
      <c r="C50" s="123" t="s">
        <v>83</v>
      </c>
      <c r="D50" s="170">
        <f>AVERAGE(E38:E41,G38:G41)</f>
        <v>38730146.668243788</v>
      </c>
      <c r="F50" s="171"/>
      <c r="H50" s="151"/>
    </row>
    <row r="51" spans="1:12" ht="18.75" x14ac:dyDescent="0.3">
      <c r="C51" s="125" t="s">
        <v>84</v>
      </c>
      <c r="D51" s="172">
        <f>STDEV(E38:E41,G38:G41)/D50</f>
        <v>2.9574302755628729E-3</v>
      </c>
      <c r="F51" s="171"/>
      <c r="H51" s="151"/>
    </row>
    <row r="52" spans="1:12" ht="19.5" customHeight="1" x14ac:dyDescent="0.3">
      <c r="C52" s="173" t="s">
        <v>20</v>
      </c>
      <c r="D52" s="174">
        <f>COUNT(E38:E41,G38:G41)</f>
        <v>6</v>
      </c>
      <c r="F52" s="171"/>
    </row>
    <row r="54" spans="1:12" ht="18.75" x14ac:dyDescent="0.3">
      <c r="A54" s="175" t="s">
        <v>1</v>
      </c>
      <c r="B54" s="176" t="s">
        <v>85</v>
      </c>
    </row>
    <row r="55" spans="1:12" ht="18.75" x14ac:dyDescent="0.3">
      <c r="A55" s="100" t="s">
        <v>86</v>
      </c>
      <c r="B55" s="177" t="str">
        <f>B21</f>
        <v>Each Film Coated Tablet Contains Lamivudine USP 150MG, Nevirapine USP 200MG, Zidovudine USP 300MG</v>
      </c>
    </row>
    <row r="56" spans="1:12" ht="26.25" customHeight="1" x14ac:dyDescent="0.4">
      <c r="A56" s="178" t="s">
        <v>87</v>
      </c>
      <c r="B56" s="179">
        <v>150</v>
      </c>
      <c r="C56" s="100" t="str">
        <f>B20</f>
        <v>Lamivudine</v>
      </c>
      <c r="H56" s="180"/>
    </row>
    <row r="57" spans="1:12" ht="18.75" x14ac:dyDescent="0.3">
      <c r="A57" s="177" t="s">
        <v>88</v>
      </c>
      <c r="B57" s="248">
        <f>Uniformity!C46</f>
        <v>1237.2860000000001</v>
      </c>
      <c r="H57" s="180"/>
    </row>
    <row r="58" spans="1:12" ht="19.5" customHeight="1" x14ac:dyDescent="0.3">
      <c r="H58" s="180"/>
    </row>
    <row r="59" spans="1:12" s="15" customFormat="1" ht="27" customHeight="1" x14ac:dyDescent="0.4">
      <c r="A59" s="123" t="s">
        <v>89</v>
      </c>
      <c r="B59" s="124">
        <v>100</v>
      </c>
      <c r="C59" s="100"/>
      <c r="D59" s="181" t="s">
        <v>90</v>
      </c>
      <c r="E59" s="182" t="s">
        <v>62</v>
      </c>
      <c r="F59" s="182" t="s">
        <v>63</v>
      </c>
      <c r="G59" s="182" t="s">
        <v>91</v>
      </c>
      <c r="H59" s="127" t="s">
        <v>92</v>
      </c>
      <c r="L59" s="113"/>
    </row>
    <row r="60" spans="1:12" s="15" customFormat="1" ht="26.25" customHeight="1" x14ac:dyDescent="0.4">
      <c r="A60" s="125" t="s">
        <v>93</v>
      </c>
      <c r="B60" s="126">
        <v>10</v>
      </c>
      <c r="C60" s="700" t="s">
        <v>94</v>
      </c>
      <c r="D60" s="703">
        <v>1235.18</v>
      </c>
      <c r="E60" s="183">
        <v>1</v>
      </c>
      <c r="F60" s="184">
        <v>38466293</v>
      </c>
      <c r="G60" s="249">
        <f>IF(ISBLANK(F60),"-",(F60/$D$50*$D$47*$B$68)*($B$57/$D$60))</f>
        <v>149.23211725725335</v>
      </c>
      <c r="H60" s="267">
        <f t="shared" ref="H60:H71" si="0">IF(ISBLANK(F60),"-",(G60/$B$56)*100)</f>
        <v>99.488078171502238</v>
      </c>
      <c r="L60" s="113"/>
    </row>
    <row r="61" spans="1:12" s="15" customFormat="1" ht="26.25" customHeight="1" x14ac:dyDescent="0.4">
      <c r="A61" s="125" t="s">
        <v>95</v>
      </c>
      <c r="B61" s="126">
        <v>100</v>
      </c>
      <c r="C61" s="701"/>
      <c r="D61" s="704"/>
      <c r="E61" s="185">
        <v>2</v>
      </c>
      <c r="F61" s="138">
        <v>38507871</v>
      </c>
      <c r="G61" s="250">
        <f>IF(ISBLANK(F61),"-",(F61/$D$50*$D$47*$B$68)*($B$57/$D$60))</f>
        <v>149.39342141441045</v>
      </c>
      <c r="H61" s="268">
        <f t="shared" si="0"/>
        <v>99.595614276273636</v>
      </c>
      <c r="L61" s="113"/>
    </row>
    <row r="62" spans="1:12" s="15" customFormat="1" ht="26.25" customHeight="1" x14ac:dyDescent="0.4">
      <c r="A62" s="125" t="s">
        <v>96</v>
      </c>
      <c r="B62" s="126">
        <v>1</v>
      </c>
      <c r="C62" s="701"/>
      <c r="D62" s="704"/>
      <c r="E62" s="185">
        <v>3</v>
      </c>
      <c r="F62" s="186">
        <v>38515747</v>
      </c>
      <c r="G62" s="250">
        <f>IF(ISBLANK(F62),"-",(F62/$D$50*$D$47*$B$68)*($B$57/$D$60))</f>
        <v>149.42397679325907</v>
      </c>
      <c r="H62" s="268">
        <f t="shared" si="0"/>
        <v>99.615984528839391</v>
      </c>
      <c r="L62" s="113"/>
    </row>
    <row r="63" spans="1:12" ht="27" customHeight="1" x14ac:dyDescent="0.4">
      <c r="A63" s="125" t="s">
        <v>97</v>
      </c>
      <c r="B63" s="126">
        <v>1</v>
      </c>
      <c r="C63" s="710"/>
      <c r="D63" s="705"/>
      <c r="E63" s="187">
        <v>4</v>
      </c>
      <c r="F63" s="188"/>
      <c r="G63" s="250" t="str">
        <f>IF(ISBLANK(F63),"-",(F63/$D$50*$D$47*$B$68)*($B$57/$D$60))</f>
        <v>-</v>
      </c>
      <c r="H63" s="268" t="str">
        <f t="shared" si="0"/>
        <v>-</v>
      </c>
    </row>
    <row r="64" spans="1:12" ht="26.25" customHeight="1" x14ac:dyDescent="0.4">
      <c r="A64" s="125" t="s">
        <v>98</v>
      </c>
      <c r="B64" s="126">
        <v>1</v>
      </c>
      <c r="C64" s="700" t="s">
        <v>99</v>
      </c>
      <c r="D64" s="703">
        <v>1245.8900000000001</v>
      </c>
      <c r="E64" s="183">
        <v>1</v>
      </c>
      <c r="F64" s="184">
        <v>39005566</v>
      </c>
      <c r="G64" s="249">
        <f>IF(ISBLANK(F64),"-",(F64/$D$50*$D$47*$B$68)*($B$57/$D$64))</f>
        <v>150.02343343280094</v>
      </c>
      <c r="H64" s="267">
        <f t="shared" si="0"/>
        <v>100.01562228853396</v>
      </c>
    </row>
    <row r="65" spans="1:8" ht="26.25" customHeight="1" x14ac:dyDescent="0.4">
      <c r="A65" s="125" t="s">
        <v>100</v>
      </c>
      <c r="B65" s="126">
        <v>1</v>
      </c>
      <c r="C65" s="701"/>
      <c r="D65" s="704"/>
      <c r="E65" s="185">
        <v>2</v>
      </c>
      <c r="F65" s="138">
        <v>39123445</v>
      </c>
      <c r="G65" s="250">
        <f>IF(ISBLANK(F65),"-",(F65/$D$50*$D$47*$B$68)*($B$57/$D$64))</f>
        <v>150.47682032403654</v>
      </c>
      <c r="H65" s="268">
        <f t="shared" si="0"/>
        <v>100.31788021602436</v>
      </c>
    </row>
    <row r="66" spans="1:8" ht="26.25" customHeight="1" x14ac:dyDescent="0.4">
      <c r="A66" s="125" t="s">
        <v>101</v>
      </c>
      <c r="B66" s="126">
        <v>1</v>
      </c>
      <c r="C66" s="701"/>
      <c r="D66" s="704"/>
      <c r="E66" s="185">
        <v>3</v>
      </c>
      <c r="F66" s="138">
        <v>39170353</v>
      </c>
      <c r="G66" s="250">
        <f>IF(ISBLANK(F66),"-",(F66/$D$50*$D$47*$B$68)*($B$57/$D$64))</f>
        <v>150.65723814480256</v>
      </c>
      <c r="H66" s="268">
        <f t="shared" si="0"/>
        <v>100.4381587632017</v>
      </c>
    </row>
    <row r="67" spans="1:8" ht="27" customHeight="1" x14ac:dyDescent="0.4">
      <c r="A67" s="125" t="s">
        <v>102</v>
      </c>
      <c r="B67" s="126">
        <v>1</v>
      </c>
      <c r="C67" s="710"/>
      <c r="D67" s="705"/>
      <c r="E67" s="187">
        <v>4</v>
      </c>
      <c r="F67" s="188"/>
      <c r="G67" s="266" t="str">
        <f>IF(ISBLANK(F67),"-",(F67/$D$50*$D$47*$B$68)*($B$57/$D$64))</f>
        <v>-</v>
      </c>
      <c r="H67" s="269" t="str">
        <f t="shared" si="0"/>
        <v>-</v>
      </c>
    </row>
    <row r="68" spans="1:8" ht="26.25" customHeight="1" x14ac:dyDescent="0.4">
      <c r="A68" s="125" t="s">
        <v>103</v>
      </c>
      <c r="B68" s="189">
        <f>(B67/B66)*(B65/B64)*(B63/B62)*(B61/B60)*B59</f>
        <v>1000</v>
      </c>
      <c r="C68" s="700" t="s">
        <v>104</v>
      </c>
      <c r="D68" s="703">
        <v>1229.8</v>
      </c>
      <c r="E68" s="183">
        <v>1</v>
      </c>
      <c r="F68" s="184">
        <v>38496193</v>
      </c>
      <c r="G68" s="249">
        <f>IF(ISBLANK(F68),"-",(F68/$D$50*$D$47*$B$68)*($B$57/$D$68))</f>
        <v>150.00146843266356</v>
      </c>
      <c r="H68" s="268">
        <f t="shared" si="0"/>
        <v>100.00097895510905</v>
      </c>
    </row>
    <row r="69" spans="1:8" ht="27" customHeight="1" x14ac:dyDescent="0.4">
      <c r="A69" s="173" t="s">
        <v>105</v>
      </c>
      <c r="B69" s="190">
        <f>(D47*B68)/B56*B57</f>
        <v>1237.2860000000001</v>
      </c>
      <c r="C69" s="701"/>
      <c r="D69" s="704"/>
      <c r="E69" s="185">
        <v>2</v>
      </c>
      <c r="F69" s="138">
        <v>38310288</v>
      </c>
      <c r="G69" s="250">
        <f>IF(ISBLANK(F69),"-",(F69/$D$50*$D$47*$B$68)*($B$57/$D$68))</f>
        <v>149.27708451789633</v>
      </c>
      <c r="H69" s="268">
        <f t="shared" si="0"/>
        <v>99.518056345264213</v>
      </c>
    </row>
    <row r="70" spans="1:8" ht="26.25" customHeight="1" x14ac:dyDescent="0.4">
      <c r="A70" s="706" t="s">
        <v>78</v>
      </c>
      <c r="B70" s="707"/>
      <c r="C70" s="701"/>
      <c r="D70" s="704"/>
      <c r="E70" s="185">
        <v>3</v>
      </c>
      <c r="F70" s="138">
        <v>38331487</v>
      </c>
      <c r="G70" s="250">
        <f>IF(ISBLANK(F70),"-",(F70/$D$50*$D$47*$B$68)*($B$57/$D$68))</f>
        <v>149.35968700093417</v>
      </c>
      <c r="H70" s="268">
        <f t="shared" si="0"/>
        <v>99.573124667289449</v>
      </c>
    </row>
    <row r="71" spans="1:8" ht="27" customHeight="1" x14ac:dyDescent="0.4">
      <c r="A71" s="708"/>
      <c r="B71" s="709"/>
      <c r="C71" s="702"/>
      <c r="D71" s="705"/>
      <c r="E71" s="187">
        <v>4</v>
      </c>
      <c r="F71" s="188"/>
      <c r="G71" s="266" t="str">
        <f>IF(ISBLANK(F71),"-",(F71/$D$50*$D$47*$B$68)*($B$57/$D$68))</f>
        <v>-</v>
      </c>
      <c r="H71" s="269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193" t="s">
        <v>71</v>
      </c>
      <c r="G72" s="255">
        <f>AVERAGE(G60:G71)</f>
        <v>149.76058303533966</v>
      </c>
      <c r="H72" s="270">
        <f>AVERAGE(H60:H71)</f>
        <v>99.840388690226447</v>
      </c>
    </row>
    <row r="73" spans="1:8" ht="26.25" customHeight="1" x14ac:dyDescent="0.4">
      <c r="C73" s="191"/>
      <c r="D73" s="191"/>
      <c r="E73" s="191"/>
      <c r="F73" s="194" t="s">
        <v>84</v>
      </c>
      <c r="G73" s="254">
        <f>STDEV(G60:G71)/G72</f>
        <v>3.6313061222072512E-3</v>
      </c>
      <c r="H73" s="254">
        <f>STDEV(H60:H71)/H72</f>
        <v>3.6313061222072369E-3</v>
      </c>
    </row>
    <row r="74" spans="1:8" ht="27" customHeight="1" x14ac:dyDescent="0.4">
      <c r="A74" s="191"/>
      <c r="B74" s="191"/>
      <c r="C74" s="192"/>
      <c r="D74" s="192"/>
      <c r="E74" s="195"/>
      <c r="F74" s="196" t="s">
        <v>20</v>
      </c>
      <c r="G74" s="197">
        <f>COUNT(G60:G71)</f>
        <v>9</v>
      </c>
      <c r="H74" s="197">
        <f>COUNT(H60:H71)</f>
        <v>9</v>
      </c>
    </row>
    <row r="76" spans="1:8" ht="26.25" customHeight="1" x14ac:dyDescent="0.4">
      <c r="A76" s="109" t="s">
        <v>106</v>
      </c>
      <c r="B76" s="198" t="s">
        <v>107</v>
      </c>
      <c r="C76" s="687" t="str">
        <f>B26</f>
        <v>Lamivudine</v>
      </c>
      <c r="D76" s="687"/>
      <c r="E76" s="199" t="s">
        <v>108</v>
      </c>
      <c r="F76" s="199"/>
      <c r="G76" s="286">
        <f>H72</f>
        <v>99.840388690226447</v>
      </c>
      <c r="H76" s="201"/>
    </row>
    <row r="77" spans="1:8" ht="18.75" x14ac:dyDescent="0.3">
      <c r="A77" s="108" t="s">
        <v>109</v>
      </c>
      <c r="B77" s="108" t="s">
        <v>110</v>
      </c>
    </row>
    <row r="78" spans="1:8" ht="18.75" x14ac:dyDescent="0.3">
      <c r="A78" s="108"/>
      <c r="B78" s="108"/>
    </row>
    <row r="79" spans="1:8" ht="26.25" customHeight="1" x14ac:dyDescent="0.4">
      <c r="A79" s="109" t="s">
        <v>4</v>
      </c>
      <c r="B79" s="721" t="str">
        <f>B26</f>
        <v>Lamivudine</v>
      </c>
      <c r="C79" s="721"/>
    </row>
    <row r="80" spans="1:8" ht="26.25" customHeight="1" x14ac:dyDescent="0.4">
      <c r="A80" s="110" t="s">
        <v>48</v>
      </c>
      <c r="B80" s="721" t="str">
        <f>B27</f>
        <v>L3-10</v>
      </c>
      <c r="C80" s="721"/>
    </row>
    <row r="81" spans="1:12" ht="27" customHeight="1" x14ac:dyDescent="0.4">
      <c r="A81" s="110" t="s">
        <v>6</v>
      </c>
      <c r="B81" s="202">
        <f>B28</f>
        <v>99.39</v>
      </c>
    </row>
    <row r="82" spans="1:12" s="15" customFormat="1" ht="27" customHeight="1" x14ac:dyDescent="0.4">
      <c r="A82" s="110" t="s">
        <v>49</v>
      </c>
      <c r="B82" s="112">
        <v>0</v>
      </c>
      <c r="C82" s="689" t="s">
        <v>50</v>
      </c>
      <c r="D82" s="690"/>
      <c r="E82" s="690"/>
      <c r="F82" s="690"/>
      <c r="G82" s="691"/>
      <c r="I82" s="113"/>
      <c r="J82" s="113"/>
      <c r="K82" s="113"/>
      <c r="L82" s="113"/>
    </row>
    <row r="83" spans="1:12" s="15" customFormat="1" ht="19.5" customHeight="1" x14ac:dyDescent="0.3">
      <c r="A83" s="110" t="s">
        <v>51</v>
      </c>
      <c r="B83" s="114">
        <f>B81-B82</f>
        <v>99.39</v>
      </c>
      <c r="C83" s="115"/>
      <c r="D83" s="115"/>
      <c r="E83" s="115"/>
      <c r="F83" s="115"/>
      <c r="G83" s="116"/>
      <c r="I83" s="113"/>
      <c r="J83" s="113"/>
      <c r="K83" s="113"/>
      <c r="L83" s="113"/>
    </row>
    <row r="84" spans="1:12" s="15" customFormat="1" ht="27" customHeight="1" x14ac:dyDescent="0.4">
      <c r="A84" s="110" t="s">
        <v>52</v>
      </c>
      <c r="B84" s="117">
        <v>1</v>
      </c>
      <c r="C84" s="692" t="s">
        <v>111</v>
      </c>
      <c r="D84" s="693"/>
      <c r="E84" s="693"/>
      <c r="F84" s="693"/>
      <c r="G84" s="693"/>
      <c r="H84" s="694"/>
      <c r="I84" s="113"/>
      <c r="J84" s="113"/>
      <c r="K84" s="113"/>
      <c r="L84" s="113"/>
    </row>
    <row r="85" spans="1:12" s="15" customFormat="1" ht="27" customHeight="1" x14ac:dyDescent="0.4">
      <c r="A85" s="110" t="s">
        <v>54</v>
      </c>
      <c r="B85" s="117">
        <v>1</v>
      </c>
      <c r="C85" s="692" t="s">
        <v>112</v>
      </c>
      <c r="D85" s="693"/>
      <c r="E85" s="693"/>
      <c r="F85" s="693"/>
      <c r="G85" s="693"/>
      <c r="H85" s="694"/>
      <c r="I85" s="113"/>
      <c r="J85" s="113"/>
      <c r="K85" s="113"/>
      <c r="L85" s="113"/>
    </row>
    <row r="86" spans="1:12" s="15" customFormat="1" ht="18.75" x14ac:dyDescent="0.3">
      <c r="A86" s="110"/>
      <c r="B86" s="120"/>
      <c r="C86" s="121"/>
      <c r="D86" s="121"/>
      <c r="E86" s="121"/>
      <c r="F86" s="121"/>
      <c r="G86" s="121"/>
      <c r="H86" s="121"/>
      <c r="I86" s="113"/>
      <c r="J86" s="113"/>
      <c r="K86" s="113"/>
      <c r="L86" s="113"/>
    </row>
    <row r="87" spans="1:12" s="15" customFormat="1" ht="18.75" x14ac:dyDescent="0.3">
      <c r="A87" s="110" t="s">
        <v>56</v>
      </c>
      <c r="B87" s="122">
        <f>B84/B85</f>
        <v>1</v>
      </c>
      <c r="C87" s="100" t="s">
        <v>57</v>
      </c>
      <c r="D87" s="100"/>
      <c r="E87" s="100"/>
      <c r="F87" s="100"/>
      <c r="G87" s="100"/>
      <c r="I87" s="113"/>
      <c r="J87" s="113"/>
      <c r="K87" s="113"/>
      <c r="L87" s="113"/>
    </row>
    <row r="88" spans="1:12" ht="19.5" customHeight="1" x14ac:dyDescent="0.3">
      <c r="A88" s="108"/>
      <c r="B88" s="108"/>
    </row>
    <row r="89" spans="1:12" ht="27" customHeight="1" x14ac:dyDescent="0.4">
      <c r="A89" s="123" t="s">
        <v>58</v>
      </c>
      <c r="B89" s="124">
        <v>20</v>
      </c>
      <c r="D89" s="203" t="s">
        <v>59</v>
      </c>
      <c r="E89" s="204"/>
      <c r="F89" s="695" t="s">
        <v>60</v>
      </c>
      <c r="G89" s="696"/>
    </row>
    <row r="90" spans="1:12" ht="27" customHeight="1" x14ac:dyDescent="0.4">
      <c r="A90" s="125" t="s">
        <v>61</v>
      </c>
      <c r="B90" s="126">
        <v>4</v>
      </c>
      <c r="C90" s="205" t="s">
        <v>62</v>
      </c>
      <c r="D90" s="128" t="s">
        <v>63</v>
      </c>
      <c r="E90" s="129" t="s">
        <v>64</v>
      </c>
      <c r="F90" s="128" t="s">
        <v>63</v>
      </c>
      <c r="G90" s="206" t="s">
        <v>64</v>
      </c>
      <c r="I90" s="131" t="s">
        <v>65</v>
      </c>
    </row>
    <row r="91" spans="1:12" ht="26.25" customHeight="1" x14ac:dyDescent="0.4">
      <c r="A91" s="125" t="s">
        <v>66</v>
      </c>
      <c r="B91" s="126">
        <v>20</v>
      </c>
      <c r="C91" s="207">
        <v>1</v>
      </c>
      <c r="D91" s="133">
        <v>37471617</v>
      </c>
      <c r="E91" s="134">
        <f>IF(ISBLANK(D91),"-",$D$101/$D$98*D91)</f>
        <v>42950098.815350525</v>
      </c>
      <c r="F91" s="133">
        <v>41247300</v>
      </c>
      <c r="G91" s="135">
        <f>IF(ISBLANK(F91),"-",$D$101/$F$98*F91)</f>
        <v>43148734.416559845</v>
      </c>
      <c r="I91" s="136"/>
    </row>
    <row r="92" spans="1:12" ht="26.25" customHeight="1" x14ac:dyDescent="0.4">
      <c r="A92" s="125" t="s">
        <v>67</v>
      </c>
      <c r="B92" s="126">
        <v>1</v>
      </c>
      <c r="C92" s="192">
        <v>2</v>
      </c>
      <c r="D92" s="138">
        <v>37551505</v>
      </c>
      <c r="E92" s="139">
        <f>IF(ISBLANK(D92),"-",$D$101/$D$98*D92)</f>
        <v>43041666.721111327</v>
      </c>
      <c r="F92" s="138">
        <v>40958430</v>
      </c>
      <c r="G92" s="140">
        <f>IF(ISBLANK(F92),"-",$D$101/$F$98*F92)</f>
        <v>42846547.972576566</v>
      </c>
      <c r="I92" s="697">
        <f>ABS((F96/D96*D95)-F95)/D95</f>
        <v>1.4979321251840593E-3</v>
      </c>
    </row>
    <row r="93" spans="1:12" ht="26.25" customHeight="1" x14ac:dyDescent="0.4">
      <c r="A93" s="125" t="s">
        <v>68</v>
      </c>
      <c r="B93" s="126">
        <v>1</v>
      </c>
      <c r="C93" s="192">
        <v>3</v>
      </c>
      <c r="D93" s="138">
        <v>37533070</v>
      </c>
      <c r="E93" s="139">
        <f>IF(ISBLANK(D93),"-",$D$101/$D$98*D93)</f>
        <v>43020536.459461264</v>
      </c>
      <c r="F93" s="138">
        <v>41289991</v>
      </c>
      <c r="G93" s="140">
        <f>IF(ISBLANK(F93),"-",$D$101/$F$98*F93)</f>
        <v>43193393.403232366</v>
      </c>
      <c r="I93" s="697"/>
    </row>
    <row r="94" spans="1:12" ht="27" customHeight="1" x14ac:dyDescent="0.4">
      <c r="A94" s="125" t="s">
        <v>69</v>
      </c>
      <c r="B94" s="126">
        <v>1</v>
      </c>
      <c r="C94" s="208">
        <v>4</v>
      </c>
      <c r="D94" s="143"/>
      <c r="E94" s="144" t="str">
        <f>IF(ISBLANK(D94),"-",$D$101/$D$98*D94)</f>
        <v>-</v>
      </c>
      <c r="F94" s="209"/>
      <c r="G94" s="145" t="str">
        <f>IF(ISBLANK(F94),"-",$D$101/$F$98*F94)</f>
        <v>-</v>
      </c>
      <c r="I94" s="146"/>
    </row>
    <row r="95" spans="1:12" ht="27" customHeight="1" x14ac:dyDescent="0.4">
      <c r="A95" s="125" t="s">
        <v>70</v>
      </c>
      <c r="B95" s="126">
        <v>1</v>
      </c>
      <c r="C95" s="210" t="s">
        <v>71</v>
      </c>
      <c r="D95" s="211">
        <f>AVERAGE(D91:D94)</f>
        <v>37518730.666666664</v>
      </c>
      <c r="E95" s="149">
        <f>AVERAGE(E91:E94)</f>
        <v>43004100.665307708</v>
      </c>
      <c r="F95" s="212">
        <f>AVERAGE(F91:F94)</f>
        <v>41165240.333333336</v>
      </c>
      <c r="G95" s="213">
        <f>AVERAGE(G91:G94)</f>
        <v>43062891.93078959</v>
      </c>
    </row>
    <row r="96" spans="1:12" ht="26.25" customHeight="1" x14ac:dyDescent="0.4">
      <c r="A96" s="125" t="s">
        <v>72</v>
      </c>
      <c r="B96" s="111">
        <v>1</v>
      </c>
      <c r="C96" s="214" t="s">
        <v>113</v>
      </c>
      <c r="D96" s="215">
        <v>14.63</v>
      </c>
      <c r="E96" s="141"/>
      <c r="F96" s="153">
        <v>16.03</v>
      </c>
    </row>
    <row r="97" spans="1:10" ht="26.25" customHeight="1" x14ac:dyDescent="0.4">
      <c r="A97" s="125" t="s">
        <v>74</v>
      </c>
      <c r="B97" s="111">
        <v>1</v>
      </c>
      <c r="C97" s="216" t="s">
        <v>114</v>
      </c>
      <c r="D97" s="217">
        <f>D96*$B$87</f>
        <v>14.63</v>
      </c>
      <c r="E97" s="156"/>
      <c r="F97" s="155">
        <f>F96*$B$87</f>
        <v>16.03</v>
      </c>
    </row>
    <row r="98" spans="1:10" ht="19.5" customHeight="1" x14ac:dyDescent="0.3">
      <c r="A98" s="125" t="s">
        <v>76</v>
      </c>
      <c r="B98" s="218">
        <f>(B97/B96)*(B95/B94)*(B93/B92)*(B91/B90)*B89</f>
        <v>100</v>
      </c>
      <c r="C98" s="216" t="s">
        <v>115</v>
      </c>
      <c r="D98" s="219">
        <f>D97*$B$83/100</f>
        <v>14.540757000000001</v>
      </c>
      <c r="E98" s="159"/>
      <c r="F98" s="158">
        <f>F97*$B$83/100</f>
        <v>15.932217000000001</v>
      </c>
    </row>
    <row r="99" spans="1:10" ht="19.5" customHeight="1" x14ac:dyDescent="0.3">
      <c r="A99" s="683" t="s">
        <v>78</v>
      </c>
      <c r="B99" s="698"/>
      <c r="C99" s="216" t="s">
        <v>116</v>
      </c>
      <c r="D99" s="220">
        <f>D98/$B$98</f>
        <v>0.14540757000000001</v>
      </c>
      <c r="E99" s="159"/>
      <c r="F99" s="162">
        <f>F98/$B$98</f>
        <v>0.15932217000000001</v>
      </c>
      <c r="G99" s="221"/>
      <c r="H99" s="151"/>
    </row>
    <row r="100" spans="1:10" ht="19.5" customHeight="1" x14ac:dyDescent="0.3">
      <c r="A100" s="685"/>
      <c r="B100" s="699"/>
      <c r="C100" s="216" t="s">
        <v>80</v>
      </c>
      <c r="D100" s="222">
        <f>$B$56/$B$116</f>
        <v>0.16666666666666666</v>
      </c>
      <c r="F100" s="167"/>
      <c r="G100" s="223"/>
      <c r="H100" s="151"/>
    </row>
    <row r="101" spans="1:10" ht="18.75" x14ac:dyDescent="0.3">
      <c r="C101" s="216" t="s">
        <v>81</v>
      </c>
      <c r="D101" s="217">
        <f>D100*$B$98</f>
        <v>16.666666666666664</v>
      </c>
      <c r="F101" s="167"/>
      <c r="G101" s="221"/>
      <c r="H101" s="151"/>
    </row>
    <row r="102" spans="1:10" ht="19.5" customHeight="1" x14ac:dyDescent="0.3">
      <c r="C102" s="224" t="s">
        <v>82</v>
      </c>
      <c r="D102" s="225">
        <f>D101/B34</f>
        <v>16.666666666666664</v>
      </c>
      <c r="F102" s="171"/>
      <c r="G102" s="221"/>
      <c r="H102" s="151"/>
      <c r="J102" s="226"/>
    </row>
    <row r="103" spans="1:10" ht="18.75" x14ac:dyDescent="0.3">
      <c r="C103" s="227" t="s">
        <v>117</v>
      </c>
      <c r="D103" s="228">
        <f>AVERAGE(E91:E94,G91:G94)</f>
        <v>43033496.298048653</v>
      </c>
      <c r="F103" s="171"/>
      <c r="G103" s="229"/>
      <c r="H103" s="151"/>
      <c r="J103" s="230"/>
    </row>
    <row r="104" spans="1:10" ht="18.75" x14ac:dyDescent="0.3">
      <c r="C104" s="194" t="s">
        <v>84</v>
      </c>
      <c r="D104" s="231">
        <f>STDEV(E91:E94,G91:G94)/D103</f>
        <v>2.9574302755628547E-3</v>
      </c>
      <c r="F104" s="171"/>
      <c r="G104" s="221"/>
      <c r="H104" s="151"/>
      <c r="J104" s="230"/>
    </row>
    <row r="105" spans="1:10" ht="19.5" customHeight="1" x14ac:dyDescent="0.3">
      <c r="C105" s="196" t="s">
        <v>20</v>
      </c>
      <c r="D105" s="232">
        <f>COUNT(E91:E94,G91:G94)</f>
        <v>6</v>
      </c>
      <c r="F105" s="171"/>
      <c r="G105" s="221"/>
      <c r="H105" s="151"/>
      <c r="J105" s="230"/>
    </row>
    <row r="106" spans="1:10" ht="19.5" customHeight="1" x14ac:dyDescent="0.3">
      <c r="A106" s="175"/>
      <c r="B106" s="175"/>
      <c r="C106" s="175"/>
      <c r="D106" s="175"/>
      <c r="E106" s="175"/>
    </row>
    <row r="107" spans="1:10" ht="27" customHeight="1" x14ac:dyDescent="0.4">
      <c r="A107" s="123" t="s">
        <v>118</v>
      </c>
      <c r="B107" s="124">
        <v>900</v>
      </c>
      <c r="C107" s="271" t="s">
        <v>119</v>
      </c>
      <c r="D107" s="271" t="s">
        <v>63</v>
      </c>
      <c r="E107" s="271" t="s">
        <v>120</v>
      </c>
      <c r="F107" s="233" t="s">
        <v>121</v>
      </c>
    </row>
    <row r="108" spans="1:10" ht="26.25" customHeight="1" x14ac:dyDescent="0.4">
      <c r="A108" s="125" t="s">
        <v>122</v>
      </c>
      <c r="B108" s="126">
        <v>1</v>
      </c>
      <c r="C108" s="276">
        <v>1</v>
      </c>
      <c r="D108" s="277">
        <v>43300333</v>
      </c>
      <c r="E108" s="251">
        <f t="shared" ref="E108:E113" si="1">IF(ISBLANK(D108),"-",D108/$D$103*$D$100*$B$116)</f>
        <v>150.93010117085271</v>
      </c>
      <c r="F108" s="278">
        <f t="shared" ref="F108:F113" si="2">IF(ISBLANK(D108), "-", (E108/$B$56)*100)</f>
        <v>100.62006744723513</v>
      </c>
    </row>
    <row r="109" spans="1:10" ht="26.25" customHeight="1" x14ac:dyDescent="0.4">
      <c r="A109" s="125" t="s">
        <v>95</v>
      </c>
      <c r="B109" s="126">
        <v>1</v>
      </c>
      <c r="C109" s="272">
        <v>2</v>
      </c>
      <c r="D109" s="274">
        <v>43111141</v>
      </c>
      <c r="E109" s="252">
        <f t="shared" si="1"/>
        <v>150.27064278514663</v>
      </c>
      <c r="F109" s="279">
        <f t="shared" si="2"/>
        <v>100.1804285234311</v>
      </c>
    </row>
    <row r="110" spans="1:10" ht="26.25" customHeight="1" x14ac:dyDescent="0.4">
      <c r="A110" s="125" t="s">
        <v>96</v>
      </c>
      <c r="B110" s="126">
        <v>1</v>
      </c>
      <c r="C110" s="272">
        <v>3</v>
      </c>
      <c r="D110" s="274">
        <v>43426849</v>
      </c>
      <c r="E110" s="252">
        <f t="shared" si="1"/>
        <v>151.37109252950421</v>
      </c>
      <c r="F110" s="279">
        <f t="shared" si="2"/>
        <v>100.91406168633614</v>
      </c>
    </row>
    <row r="111" spans="1:10" ht="26.25" customHeight="1" x14ac:dyDescent="0.4">
      <c r="A111" s="125" t="s">
        <v>97</v>
      </c>
      <c r="B111" s="126">
        <v>1</v>
      </c>
      <c r="C111" s="272">
        <v>4</v>
      </c>
      <c r="D111" s="274">
        <v>43673670</v>
      </c>
      <c r="E111" s="252">
        <f t="shared" si="1"/>
        <v>152.23142583227792</v>
      </c>
      <c r="F111" s="279">
        <f t="shared" si="2"/>
        <v>101.48761722151862</v>
      </c>
    </row>
    <row r="112" spans="1:10" ht="26.25" customHeight="1" x14ac:dyDescent="0.4">
      <c r="A112" s="125" t="s">
        <v>98</v>
      </c>
      <c r="B112" s="126">
        <v>1</v>
      </c>
      <c r="C112" s="272">
        <v>5</v>
      </c>
      <c r="D112" s="274">
        <v>44361026</v>
      </c>
      <c r="E112" s="252">
        <f t="shared" si="1"/>
        <v>154.62731296368619</v>
      </c>
      <c r="F112" s="279">
        <f t="shared" si="2"/>
        <v>103.08487530912413</v>
      </c>
    </row>
    <row r="113" spans="1:10" ht="27" customHeight="1" x14ac:dyDescent="0.4">
      <c r="A113" s="125" t="s">
        <v>100</v>
      </c>
      <c r="B113" s="126">
        <v>1</v>
      </c>
      <c r="C113" s="273">
        <v>6</v>
      </c>
      <c r="D113" s="275">
        <v>44537352</v>
      </c>
      <c r="E113" s="253">
        <f t="shared" si="1"/>
        <v>155.2419248887042</v>
      </c>
      <c r="F113" s="280">
        <f t="shared" si="2"/>
        <v>103.49461659246948</v>
      </c>
    </row>
    <row r="114" spans="1:10" ht="27" customHeight="1" x14ac:dyDescent="0.4">
      <c r="A114" s="125" t="s">
        <v>101</v>
      </c>
      <c r="B114" s="126">
        <v>1</v>
      </c>
      <c r="C114" s="234"/>
      <c r="D114" s="192"/>
      <c r="E114" s="99"/>
      <c r="F114" s="281"/>
    </row>
    <row r="115" spans="1:10" ht="26.25" customHeight="1" x14ac:dyDescent="0.4">
      <c r="A115" s="125" t="s">
        <v>102</v>
      </c>
      <c r="B115" s="126">
        <v>1</v>
      </c>
      <c r="C115" s="234"/>
      <c r="D115" s="258" t="s">
        <v>71</v>
      </c>
      <c r="E115" s="260">
        <f>AVERAGE(E108:E113)</f>
        <v>152.44541669502863</v>
      </c>
      <c r="F115" s="282">
        <f>AVERAGE(F108:F113)</f>
        <v>101.63027779668577</v>
      </c>
    </row>
    <row r="116" spans="1:10" ht="27" customHeight="1" x14ac:dyDescent="0.4">
      <c r="A116" s="125" t="s">
        <v>103</v>
      </c>
      <c r="B116" s="157">
        <f>(B115/B114)*(B113/B112)*(B111/B110)*(B109/B108)*B107</f>
        <v>900</v>
      </c>
      <c r="C116" s="235"/>
      <c r="D116" s="259" t="s">
        <v>84</v>
      </c>
      <c r="E116" s="257">
        <f>STDEV(E108:E113)/E115</f>
        <v>1.3381490476103907E-2</v>
      </c>
      <c r="F116" s="236">
        <f>STDEV(F108:F113)/F115</f>
        <v>1.3381490476103926E-2</v>
      </c>
      <c r="I116" s="99"/>
    </row>
    <row r="117" spans="1:10" ht="27" customHeight="1" x14ac:dyDescent="0.4">
      <c r="A117" s="683" t="s">
        <v>78</v>
      </c>
      <c r="B117" s="684"/>
      <c r="C117" s="237"/>
      <c r="D117" s="196" t="s">
        <v>20</v>
      </c>
      <c r="E117" s="262">
        <f>COUNT(E108:E113)</f>
        <v>6</v>
      </c>
      <c r="F117" s="263">
        <f>COUNT(F108:F113)</f>
        <v>6</v>
      </c>
      <c r="I117" s="99"/>
      <c r="J117" s="230"/>
    </row>
    <row r="118" spans="1:10" ht="26.25" customHeight="1" x14ac:dyDescent="0.3">
      <c r="A118" s="685"/>
      <c r="B118" s="686"/>
      <c r="C118" s="99"/>
      <c r="D118" s="261"/>
      <c r="E118" s="711" t="s">
        <v>123</v>
      </c>
      <c r="F118" s="712"/>
      <c r="G118" s="99"/>
      <c r="H118" s="99"/>
      <c r="I118" s="99"/>
    </row>
    <row r="119" spans="1:10" ht="25.5" customHeight="1" x14ac:dyDescent="0.4">
      <c r="A119" s="246"/>
      <c r="B119" s="121"/>
      <c r="C119" s="99"/>
      <c r="D119" s="259" t="s">
        <v>124</v>
      </c>
      <c r="E119" s="264">
        <f>MIN(E108:E113)</f>
        <v>150.27064278514663</v>
      </c>
      <c r="F119" s="283">
        <f>MIN(F108:F113)</f>
        <v>100.1804285234311</v>
      </c>
      <c r="G119" s="99"/>
      <c r="H119" s="99"/>
      <c r="I119" s="99"/>
    </row>
    <row r="120" spans="1:10" ht="24" customHeight="1" x14ac:dyDescent="0.4">
      <c r="A120" s="246"/>
      <c r="B120" s="121"/>
      <c r="C120" s="99"/>
      <c r="D120" s="168" t="s">
        <v>125</v>
      </c>
      <c r="E120" s="265">
        <f>MAX(E108:E113)</f>
        <v>155.2419248887042</v>
      </c>
      <c r="F120" s="284">
        <f>MAX(F108:F113)</f>
        <v>103.49461659246948</v>
      </c>
      <c r="G120" s="99"/>
      <c r="H120" s="99"/>
      <c r="I120" s="99"/>
    </row>
    <row r="121" spans="1:10" ht="27" customHeight="1" x14ac:dyDescent="0.3">
      <c r="A121" s="246"/>
      <c r="B121" s="121"/>
      <c r="C121" s="99"/>
      <c r="D121" s="99"/>
      <c r="E121" s="99"/>
      <c r="F121" s="192"/>
      <c r="G121" s="99"/>
      <c r="H121" s="99"/>
      <c r="I121" s="99"/>
    </row>
    <row r="122" spans="1:10" ht="25.5" customHeight="1" x14ac:dyDescent="0.3">
      <c r="A122" s="246"/>
      <c r="B122" s="121"/>
      <c r="C122" s="99"/>
      <c r="D122" s="99"/>
      <c r="E122" s="99"/>
      <c r="F122" s="192"/>
      <c r="G122" s="99"/>
      <c r="H122" s="99"/>
      <c r="I122" s="99"/>
    </row>
    <row r="123" spans="1:10" ht="18.75" x14ac:dyDescent="0.3">
      <c r="A123" s="246"/>
      <c r="B123" s="121"/>
      <c r="C123" s="99"/>
      <c r="D123" s="99"/>
      <c r="E123" s="99"/>
      <c r="F123" s="192"/>
      <c r="G123" s="99"/>
      <c r="H123" s="99"/>
      <c r="I123" s="99"/>
    </row>
    <row r="124" spans="1:10" ht="45.75" customHeight="1" x14ac:dyDescent="0.65">
      <c r="A124" s="109" t="s">
        <v>106</v>
      </c>
      <c r="B124" s="198" t="s">
        <v>126</v>
      </c>
      <c r="C124" s="687" t="str">
        <f>B26</f>
        <v>Lamivudine</v>
      </c>
      <c r="D124" s="687"/>
      <c r="E124" s="199" t="s">
        <v>127</v>
      </c>
      <c r="F124" s="199"/>
      <c r="G124" s="285">
        <f>F115</f>
        <v>101.63027779668577</v>
      </c>
      <c r="H124" s="99"/>
      <c r="I124" s="99"/>
    </row>
    <row r="125" spans="1:10" ht="45.75" customHeight="1" x14ac:dyDescent="0.65">
      <c r="A125" s="109"/>
      <c r="B125" s="198" t="s">
        <v>128</v>
      </c>
      <c r="C125" s="110" t="s">
        <v>129</v>
      </c>
      <c r="D125" s="285">
        <f>MIN(F108:F113)</f>
        <v>100.1804285234311</v>
      </c>
      <c r="E125" s="210" t="s">
        <v>130</v>
      </c>
      <c r="F125" s="285">
        <f>MAX(F108:F113)</f>
        <v>103.49461659246948</v>
      </c>
      <c r="G125" s="200"/>
      <c r="H125" s="99"/>
      <c r="I125" s="99"/>
    </row>
    <row r="126" spans="1:10" ht="19.5" customHeight="1" x14ac:dyDescent="0.3">
      <c r="A126" s="238"/>
      <c r="B126" s="238"/>
      <c r="C126" s="239"/>
      <c r="D126" s="239"/>
      <c r="E126" s="239"/>
      <c r="F126" s="239"/>
      <c r="G126" s="239"/>
      <c r="H126" s="239"/>
    </row>
    <row r="127" spans="1:10" ht="18.75" x14ac:dyDescent="0.3">
      <c r="B127" s="688" t="s">
        <v>26</v>
      </c>
      <c r="C127" s="688"/>
      <c r="E127" s="205" t="s">
        <v>27</v>
      </c>
      <c r="F127" s="240"/>
      <c r="G127" s="688" t="s">
        <v>28</v>
      </c>
      <c r="H127" s="688"/>
    </row>
    <row r="128" spans="1:10" ht="69.95" customHeight="1" x14ac:dyDescent="0.3">
      <c r="A128" s="241" t="s">
        <v>29</v>
      </c>
      <c r="B128" s="242"/>
      <c r="C128" s="242"/>
      <c r="E128" s="242"/>
      <c r="F128" s="99"/>
      <c r="G128" s="243"/>
      <c r="H128" s="243"/>
    </row>
    <row r="129" spans="1:9" ht="69.95" customHeight="1" x14ac:dyDescent="0.3">
      <c r="A129" s="241" t="s">
        <v>30</v>
      </c>
      <c r="B129" s="244"/>
      <c r="C129" s="244"/>
      <c r="E129" s="244"/>
      <c r="F129" s="99"/>
      <c r="G129" s="245"/>
      <c r="H129" s="245"/>
    </row>
    <row r="130" spans="1:9" ht="18.75" x14ac:dyDescent="0.3">
      <c r="A130" s="191"/>
      <c r="B130" s="191"/>
      <c r="C130" s="192"/>
      <c r="D130" s="192"/>
      <c r="E130" s="192"/>
      <c r="F130" s="195"/>
      <c r="G130" s="192"/>
      <c r="H130" s="192"/>
      <c r="I130" s="99"/>
    </row>
    <row r="131" spans="1:9" ht="18.75" x14ac:dyDescent="0.3">
      <c r="A131" s="191"/>
      <c r="B131" s="191"/>
      <c r="C131" s="192"/>
      <c r="D131" s="192"/>
      <c r="E131" s="192"/>
      <c r="F131" s="195"/>
      <c r="G131" s="192"/>
      <c r="H131" s="192"/>
      <c r="I131" s="99"/>
    </row>
    <row r="132" spans="1:9" ht="18.75" x14ac:dyDescent="0.3">
      <c r="A132" s="191"/>
      <c r="B132" s="191"/>
      <c r="C132" s="192"/>
      <c r="D132" s="192"/>
      <c r="E132" s="192"/>
      <c r="F132" s="195"/>
      <c r="G132" s="192"/>
      <c r="H132" s="192"/>
      <c r="I132" s="99"/>
    </row>
    <row r="133" spans="1:9" ht="18.75" x14ac:dyDescent="0.3">
      <c r="A133" s="191"/>
      <c r="B133" s="191"/>
      <c r="C133" s="192"/>
      <c r="D133" s="192"/>
      <c r="E133" s="192"/>
      <c r="F133" s="195"/>
      <c r="G133" s="192"/>
      <c r="H133" s="192"/>
      <c r="I133" s="99"/>
    </row>
    <row r="134" spans="1:9" ht="18.75" x14ac:dyDescent="0.3">
      <c r="A134" s="191"/>
      <c r="B134" s="191"/>
      <c r="C134" s="192"/>
      <c r="D134" s="192"/>
      <c r="E134" s="192"/>
      <c r="F134" s="195"/>
      <c r="G134" s="192"/>
      <c r="H134" s="192"/>
      <c r="I134" s="99"/>
    </row>
    <row r="135" spans="1:9" ht="18.75" x14ac:dyDescent="0.3">
      <c r="A135" s="191"/>
      <c r="B135" s="191"/>
      <c r="C135" s="192"/>
      <c r="D135" s="192"/>
      <c r="E135" s="192"/>
      <c r="F135" s="195"/>
      <c r="G135" s="192"/>
      <c r="H135" s="192"/>
      <c r="I135" s="99"/>
    </row>
    <row r="136" spans="1:9" ht="18.75" x14ac:dyDescent="0.3">
      <c r="A136" s="191"/>
      <c r="B136" s="191"/>
      <c r="C136" s="192"/>
      <c r="D136" s="192"/>
      <c r="E136" s="192"/>
      <c r="F136" s="195"/>
      <c r="G136" s="192"/>
      <c r="H136" s="192"/>
      <c r="I136" s="99"/>
    </row>
    <row r="137" spans="1:9" ht="18.75" x14ac:dyDescent="0.3">
      <c r="A137" s="191"/>
      <c r="B137" s="191"/>
      <c r="C137" s="192"/>
      <c r="D137" s="192"/>
      <c r="E137" s="192"/>
      <c r="F137" s="195"/>
      <c r="G137" s="192"/>
      <c r="H137" s="192"/>
      <c r="I137" s="99"/>
    </row>
    <row r="138" spans="1:9" ht="18.75" x14ac:dyDescent="0.3">
      <c r="A138" s="191"/>
      <c r="B138" s="191"/>
      <c r="C138" s="192"/>
      <c r="D138" s="192"/>
      <c r="E138" s="192"/>
      <c r="F138" s="195"/>
      <c r="G138" s="192"/>
      <c r="H138" s="192"/>
      <c r="I138" s="9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6" zoomScale="60" zoomScaleNormal="40" zoomScalePageLayoutView="50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1" t="s">
        <v>45</v>
      </c>
      <c r="B1" s="681"/>
      <c r="C1" s="681"/>
      <c r="D1" s="681"/>
      <c r="E1" s="681"/>
      <c r="F1" s="681"/>
      <c r="G1" s="681"/>
      <c r="H1" s="681"/>
      <c r="I1" s="681"/>
    </row>
    <row r="2" spans="1:9" ht="18.75" customHeight="1" x14ac:dyDescent="0.25">
      <c r="A2" s="681"/>
      <c r="B2" s="681"/>
      <c r="C2" s="681"/>
      <c r="D2" s="681"/>
      <c r="E2" s="681"/>
      <c r="F2" s="681"/>
      <c r="G2" s="681"/>
      <c r="H2" s="681"/>
      <c r="I2" s="681"/>
    </row>
    <row r="3" spans="1:9" ht="18.75" customHeight="1" x14ac:dyDescent="0.25">
      <c r="A3" s="681"/>
      <c r="B3" s="681"/>
      <c r="C3" s="681"/>
      <c r="D3" s="681"/>
      <c r="E3" s="681"/>
      <c r="F3" s="681"/>
      <c r="G3" s="681"/>
      <c r="H3" s="681"/>
      <c r="I3" s="681"/>
    </row>
    <row r="4" spans="1:9" ht="18.75" customHeight="1" x14ac:dyDescent="0.25">
      <c r="A4" s="681"/>
      <c r="B4" s="681"/>
      <c r="C4" s="681"/>
      <c r="D4" s="681"/>
      <c r="E4" s="681"/>
      <c r="F4" s="681"/>
      <c r="G4" s="681"/>
      <c r="H4" s="681"/>
      <c r="I4" s="681"/>
    </row>
    <row r="5" spans="1:9" ht="18.75" customHeight="1" x14ac:dyDescent="0.25">
      <c r="A5" s="681"/>
      <c r="B5" s="681"/>
      <c r="C5" s="681"/>
      <c r="D5" s="681"/>
      <c r="E5" s="681"/>
      <c r="F5" s="681"/>
      <c r="G5" s="681"/>
      <c r="H5" s="681"/>
      <c r="I5" s="681"/>
    </row>
    <row r="6" spans="1:9" ht="18.75" customHeight="1" x14ac:dyDescent="0.25">
      <c r="A6" s="681"/>
      <c r="B6" s="681"/>
      <c r="C6" s="681"/>
      <c r="D6" s="681"/>
      <c r="E6" s="681"/>
      <c r="F6" s="681"/>
      <c r="G6" s="681"/>
      <c r="H6" s="681"/>
      <c r="I6" s="681"/>
    </row>
    <row r="7" spans="1:9" ht="18.75" customHeight="1" x14ac:dyDescent="0.25">
      <c r="A7" s="681"/>
      <c r="B7" s="681"/>
      <c r="C7" s="681"/>
      <c r="D7" s="681"/>
      <c r="E7" s="681"/>
      <c r="F7" s="681"/>
      <c r="G7" s="681"/>
      <c r="H7" s="681"/>
      <c r="I7" s="681"/>
    </row>
    <row r="8" spans="1:9" x14ac:dyDescent="0.25">
      <c r="A8" s="682" t="s">
        <v>46</v>
      </c>
      <c r="B8" s="682"/>
      <c r="C8" s="682"/>
      <c r="D8" s="682"/>
      <c r="E8" s="682"/>
      <c r="F8" s="682"/>
      <c r="G8" s="682"/>
      <c r="H8" s="682"/>
      <c r="I8" s="682"/>
    </row>
    <row r="9" spans="1:9" x14ac:dyDescent="0.25">
      <c r="A9" s="682"/>
      <c r="B9" s="682"/>
      <c r="C9" s="682"/>
      <c r="D9" s="682"/>
      <c r="E9" s="682"/>
      <c r="F9" s="682"/>
      <c r="G9" s="682"/>
      <c r="H9" s="682"/>
      <c r="I9" s="682"/>
    </row>
    <row r="10" spans="1:9" x14ac:dyDescent="0.25">
      <c r="A10" s="682"/>
      <c r="B10" s="682"/>
      <c r="C10" s="682"/>
      <c r="D10" s="682"/>
      <c r="E10" s="682"/>
      <c r="F10" s="682"/>
      <c r="G10" s="682"/>
      <c r="H10" s="682"/>
      <c r="I10" s="682"/>
    </row>
    <row r="11" spans="1:9" x14ac:dyDescent="0.25">
      <c r="A11" s="682"/>
      <c r="B11" s="682"/>
      <c r="C11" s="682"/>
      <c r="D11" s="682"/>
      <c r="E11" s="682"/>
      <c r="F11" s="682"/>
      <c r="G11" s="682"/>
      <c r="H11" s="682"/>
      <c r="I11" s="682"/>
    </row>
    <row r="12" spans="1:9" x14ac:dyDescent="0.25">
      <c r="A12" s="682"/>
      <c r="B12" s="682"/>
      <c r="C12" s="682"/>
      <c r="D12" s="682"/>
      <c r="E12" s="682"/>
      <c r="F12" s="682"/>
      <c r="G12" s="682"/>
      <c r="H12" s="682"/>
      <c r="I12" s="682"/>
    </row>
    <row r="13" spans="1:9" x14ac:dyDescent="0.25">
      <c r="A13" s="682"/>
      <c r="B13" s="682"/>
      <c r="C13" s="682"/>
      <c r="D13" s="682"/>
      <c r="E13" s="682"/>
      <c r="F13" s="682"/>
      <c r="G13" s="682"/>
      <c r="H13" s="682"/>
      <c r="I13" s="682"/>
    </row>
    <row r="14" spans="1:9" x14ac:dyDescent="0.25">
      <c r="A14" s="682"/>
      <c r="B14" s="682"/>
      <c r="C14" s="682"/>
      <c r="D14" s="682"/>
      <c r="E14" s="682"/>
      <c r="F14" s="682"/>
      <c r="G14" s="682"/>
      <c r="H14" s="682"/>
      <c r="I14" s="682"/>
    </row>
    <row r="15" spans="1:9" ht="19.5" customHeight="1" x14ac:dyDescent="0.3">
      <c r="A15" s="287"/>
    </row>
    <row r="16" spans="1:9" ht="19.5" customHeight="1" x14ac:dyDescent="0.3">
      <c r="A16" s="714" t="s">
        <v>31</v>
      </c>
      <c r="B16" s="715"/>
      <c r="C16" s="715"/>
      <c r="D16" s="715"/>
      <c r="E16" s="715"/>
      <c r="F16" s="715"/>
      <c r="G16" s="715"/>
      <c r="H16" s="716"/>
    </row>
    <row r="17" spans="1:14" ht="20.25" customHeight="1" x14ac:dyDescent="0.25">
      <c r="A17" s="717" t="s">
        <v>47</v>
      </c>
      <c r="B17" s="717"/>
      <c r="C17" s="717"/>
      <c r="D17" s="717"/>
      <c r="E17" s="717"/>
      <c r="F17" s="717"/>
      <c r="G17" s="717"/>
      <c r="H17" s="717"/>
    </row>
    <row r="18" spans="1:14" ht="26.25" customHeight="1" x14ac:dyDescent="0.4">
      <c r="A18" s="289" t="s">
        <v>33</v>
      </c>
      <c r="B18" s="713" t="s">
        <v>5</v>
      </c>
      <c r="C18" s="713"/>
      <c r="D18" s="435"/>
      <c r="E18" s="290"/>
      <c r="F18" s="291"/>
      <c r="G18" s="291"/>
      <c r="H18" s="291"/>
    </row>
    <row r="19" spans="1:14" ht="26.25" customHeight="1" x14ac:dyDescent="0.4">
      <c r="A19" s="289" t="s">
        <v>34</v>
      </c>
      <c r="B19" s="292" t="s">
        <v>7</v>
      </c>
      <c r="C19" s="444">
        <v>1</v>
      </c>
      <c r="D19" s="291"/>
      <c r="E19" s="291"/>
      <c r="F19" s="291"/>
      <c r="G19" s="291"/>
      <c r="H19" s="291"/>
    </row>
    <row r="20" spans="1:14" ht="26.25" customHeight="1" x14ac:dyDescent="0.4">
      <c r="A20" s="289" t="s">
        <v>35</v>
      </c>
      <c r="B20" s="718" t="s">
        <v>138</v>
      </c>
      <c r="C20" s="718"/>
      <c r="D20" s="291"/>
      <c r="E20" s="291"/>
      <c r="F20" s="291"/>
      <c r="G20" s="291"/>
      <c r="H20" s="291"/>
    </row>
    <row r="21" spans="1:14" ht="26.25" customHeight="1" x14ac:dyDescent="0.4">
      <c r="A21" s="289" t="s">
        <v>36</v>
      </c>
      <c r="B21" s="718" t="s">
        <v>11</v>
      </c>
      <c r="C21" s="718"/>
      <c r="D21" s="718"/>
      <c r="E21" s="718"/>
      <c r="F21" s="718"/>
      <c r="G21" s="718"/>
      <c r="H21" s="718"/>
      <c r="I21" s="293"/>
    </row>
    <row r="22" spans="1:14" ht="26.25" customHeight="1" x14ac:dyDescent="0.4">
      <c r="A22" s="289" t="s">
        <v>37</v>
      </c>
      <c r="B22" s="294">
        <v>42975</v>
      </c>
      <c r="C22" s="291"/>
      <c r="D22" s="291"/>
      <c r="E22" s="291"/>
      <c r="F22" s="291"/>
      <c r="G22" s="291"/>
      <c r="H22" s="291"/>
    </row>
    <row r="23" spans="1:14" ht="26.25" customHeight="1" x14ac:dyDescent="0.4">
      <c r="A23" s="289" t="s">
        <v>38</v>
      </c>
      <c r="B23" s="294">
        <v>42978</v>
      </c>
      <c r="C23" s="291"/>
      <c r="D23" s="291"/>
      <c r="E23" s="291"/>
      <c r="F23" s="291"/>
      <c r="G23" s="291"/>
      <c r="H23" s="291"/>
    </row>
    <row r="24" spans="1:14" ht="18.75" x14ac:dyDescent="0.3">
      <c r="A24" s="289"/>
      <c r="B24" s="295"/>
    </row>
    <row r="25" spans="1:14" ht="18.75" x14ac:dyDescent="0.3">
      <c r="A25" s="296" t="s">
        <v>1</v>
      </c>
      <c r="B25" s="295"/>
    </row>
    <row r="26" spans="1:14" ht="26.25" customHeight="1" x14ac:dyDescent="0.4">
      <c r="A26" s="297" t="s">
        <v>4</v>
      </c>
      <c r="B26" s="713" t="s">
        <v>138</v>
      </c>
      <c r="C26" s="713"/>
    </row>
    <row r="27" spans="1:14" ht="26.25" customHeight="1" x14ac:dyDescent="0.4">
      <c r="A27" s="298" t="s">
        <v>48</v>
      </c>
      <c r="B27" s="719" t="s">
        <v>139</v>
      </c>
      <c r="C27" s="719"/>
    </row>
    <row r="28" spans="1:14" ht="27" customHeight="1" x14ac:dyDescent="0.4">
      <c r="A28" s="298" t="s">
        <v>6</v>
      </c>
      <c r="B28" s="299">
        <v>99.7</v>
      </c>
    </row>
    <row r="29" spans="1:14" s="15" customFormat="1" ht="27" customHeight="1" x14ac:dyDescent="0.4">
      <c r="A29" s="298" t="s">
        <v>49</v>
      </c>
      <c r="B29" s="300"/>
      <c r="C29" s="689" t="s">
        <v>50</v>
      </c>
      <c r="D29" s="690"/>
      <c r="E29" s="690"/>
      <c r="F29" s="690"/>
      <c r="G29" s="691"/>
      <c r="I29" s="301"/>
      <c r="J29" s="301"/>
      <c r="K29" s="301"/>
      <c r="L29" s="301"/>
    </row>
    <row r="30" spans="1:14" s="15" customFormat="1" ht="19.5" customHeight="1" x14ac:dyDescent="0.3">
      <c r="A30" s="298" t="s">
        <v>51</v>
      </c>
      <c r="B30" s="302">
        <f>B28-B29</f>
        <v>99.7</v>
      </c>
      <c r="C30" s="303"/>
      <c r="D30" s="303"/>
      <c r="E30" s="303"/>
      <c r="F30" s="303"/>
      <c r="G30" s="304"/>
      <c r="I30" s="301"/>
      <c r="J30" s="301"/>
      <c r="K30" s="301"/>
      <c r="L30" s="301"/>
    </row>
    <row r="31" spans="1:14" s="15" customFormat="1" ht="27" customHeight="1" x14ac:dyDescent="0.4">
      <c r="A31" s="298" t="s">
        <v>52</v>
      </c>
      <c r="B31" s="305">
        <v>1</v>
      </c>
      <c r="C31" s="692" t="s">
        <v>53</v>
      </c>
      <c r="D31" s="693"/>
      <c r="E31" s="693"/>
      <c r="F31" s="693"/>
      <c r="G31" s="693"/>
      <c r="H31" s="694"/>
      <c r="I31" s="301"/>
      <c r="J31" s="301"/>
      <c r="K31" s="301"/>
      <c r="L31" s="301"/>
    </row>
    <row r="32" spans="1:14" s="15" customFormat="1" ht="27" customHeight="1" x14ac:dyDescent="0.4">
      <c r="A32" s="298" t="s">
        <v>54</v>
      </c>
      <c r="B32" s="305">
        <v>1</v>
      </c>
      <c r="C32" s="692" t="s">
        <v>55</v>
      </c>
      <c r="D32" s="693"/>
      <c r="E32" s="693"/>
      <c r="F32" s="693"/>
      <c r="G32" s="693"/>
      <c r="H32" s="694"/>
      <c r="I32" s="301"/>
      <c r="J32" s="301"/>
      <c r="K32" s="301"/>
      <c r="L32" s="306"/>
      <c r="M32" s="306"/>
      <c r="N32" s="307"/>
    </row>
    <row r="33" spans="1:14" s="15" customFormat="1" ht="17.25" customHeight="1" x14ac:dyDescent="0.3">
      <c r="A33" s="298"/>
      <c r="B33" s="308"/>
      <c r="C33" s="309"/>
      <c r="D33" s="309"/>
      <c r="E33" s="309"/>
      <c r="F33" s="309"/>
      <c r="G33" s="309"/>
      <c r="H33" s="309"/>
      <c r="I33" s="301"/>
      <c r="J33" s="301"/>
      <c r="K33" s="301"/>
      <c r="L33" s="306"/>
      <c r="M33" s="306"/>
      <c r="N33" s="307"/>
    </row>
    <row r="34" spans="1:14" s="15" customFormat="1" ht="18.75" x14ac:dyDescent="0.3">
      <c r="A34" s="298" t="s">
        <v>56</v>
      </c>
      <c r="B34" s="310">
        <f>B31/B32</f>
        <v>1</v>
      </c>
      <c r="C34" s="288" t="s">
        <v>57</v>
      </c>
      <c r="D34" s="288"/>
      <c r="E34" s="288"/>
      <c r="F34" s="288"/>
      <c r="G34" s="288"/>
      <c r="I34" s="301"/>
      <c r="J34" s="301"/>
      <c r="K34" s="301"/>
      <c r="L34" s="306"/>
      <c r="M34" s="306"/>
      <c r="N34" s="307"/>
    </row>
    <row r="35" spans="1:14" s="15" customFormat="1" ht="19.5" customHeight="1" x14ac:dyDescent="0.3">
      <c r="A35" s="298"/>
      <c r="B35" s="302"/>
      <c r="G35" s="288"/>
      <c r="I35" s="301"/>
      <c r="J35" s="301"/>
      <c r="K35" s="301"/>
      <c r="L35" s="306"/>
      <c r="M35" s="306"/>
      <c r="N35" s="307"/>
    </row>
    <row r="36" spans="1:14" s="15" customFormat="1" ht="27" customHeight="1" x14ac:dyDescent="0.4">
      <c r="A36" s="311" t="s">
        <v>58</v>
      </c>
      <c r="B36" s="312">
        <v>20</v>
      </c>
      <c r="C36" s="288"/>
      <c r="D36" s="695" t="s">
        <v>59</v>
      </c>
      <c r="E36" s="720"/>
      <c r="F36" s="695" t="s">
        <v>60</v>
      </c>
      <c r="G36" s="696"/>
      <c r="J36" s="301"/>
      <c r="K36" s="301"/>
      <c r="L36" s="306"/>
      <c r="M36" s="306"/>
      <c r="N36" s="307"/>
    </row>
    <row r="37" spans="1:14" s="15" customFormat="1" ht="27" customHeight="1" x14ac:dyDescent="0.4">
      <c r="A37" s="313" t="s">
        <v>61</v>
      </c>
      <c r="B37" s="314">
        <v>4</v>
      </c>
      <c r="C37" s="315" t="s">
        <v>62</v>
      </c>
      <c r="D37" s="316" t="s">
        <v>63</v>
      </c>
      <c r="E37" s="317" t="s">
        <v>64</v>
      </c>
      <c r="F37" s="316" t="s">
        <v>63</v>
      </c>
      <c r="G37" s="318" t="s">
        <v>64</v>
      </c>
      <c r="I37" s="319" t="s">
        <v>65</v>
      </c>
      <c r="J37" s="301"/>
      <c r="K37" s="301"/>
      <c r="L37" s="306"/>
      <c r="M37" s="306"/>
      <c r="N37" s="307"/>
    </row>
    <row r="38" spans="1:14" s="15" customFormat="1" ht="26.25" customHeight="1" x14ac:dyDescent="0.4">
      <c r="A38" s="313" t="s">
        <v>66</v>
      </c>
      <c r="B38" s="314">
        <v>20</v>
      </c>
      <c r="C38" s="320">
        <v>1</v>
      </c>
      <c r="D38" s="321">
        <v>31946376</v>
      </c>
      <c r="E38" s="322">
        <f>IF(ISBLANK(D38),"-",$D$48/$D$45*D38)</f>
        <v>33658091.922827303</v>
      </c>
      <c r="F38" s="321">
        <v>34168944</v>
      </c>
      <c r="G38" s="323">
        <f>IF(ISBLANK(F38),"-",$D$48/$F$45*F38)</f>
        <v>33682318.700573459</v>
      </c>
      <c r="I38" s="324"/>
      <c r="J38" s="301"/>
      <c r="K38" s="301"/>
      <c r="L38" s="306"/>
      <c r="M38" s="306"/>
      <c r="N38" s="307"/>
    </row>
    <row r="39" spans="1:14" s="15" customFormat="1" ht="26.25" customHeight="1" x14ac:dyDescent="0.4">
      <c r="A39" s="313" t="s">
        <v>67</v>
      </c>
      <c r="B39" s="314">
        <v>1</v>
      </c>
      <c r="C39" s="325">
        <v>2</v>
      </c>
      <c r="D39" s="326">
        <v>32007140</v>
      </c>
      <c r="E39" s="327">
        <f>IF(ISBLANK(D39),"-",$D$48/$D$45*D39)</f>
        <v>33722111.713291131</v>
      </c>
      <c r="F39" s="326">
        <v>33925307</v>
      </c>
      <c r="G39" s="328">
        <f>IF(ISBLANK(F39),"-",$D$48/$F$45*F39)</f>
        <v>33442151.515972976</v>
      </c>
      <c r="I39" s="697">
        <f>ABS((F43/D43*D42)-F42)/D42</f>
        <v>2.5666607355213028E-3</v>
      </c>
      <c r="J39" s="301"/>
      <c r="K39" s="301"/>
      <c r="L39" s="306"/>
      <c r="M39" s="306"/>
      <c r="N39" s="307"/>
    </row>
    <row r="40" spans="1:14" ht="26.25" customHeight="1" x14ac:dyDescent="0.4">
      <c r="A40" s="313" t="s">
        <v>68</v>
      </c>
      <c r="B40" s="314">
        <v>1</v>
      </c>
      <c r="C40" s="325">
        <v>3</v>
      </c>
      <c r="D40" s="326">
        <v>31988576</v>
      </c>
      <c r="E40" s="327">
        <f>IF(ISBLANK(D40),"-",$D$48/$D$45*D40)</f>
        <v>33702553.037263043</v>
      </c>
      <c r="F40" s="326">
        <v>34202648</v>
      </c>
      <c r="G40" s="328">
        <f>IF(ISBLANK(F40),"-",$D$48/$F$45*F40)</f>
        <v>33715542.696886726</v>
      </c>
      <c r="I40" s="697"/>
      <c r="L40" s="306"/>
      <c r="M40" s="306"/>
      <c r="N40" s="329"/>
    </row>
    <row r="41" spans="1:14" ht="27" customHeight="1" x14ac:dyDescent="0.4">
      <c r="A41" s="313" t="s">
        <v>69</v>
      </c>
      <c r="B41" s="314">
        <v>1</v>
      </c>
      <c r="C41" s="330">
        <v>4</v>
      </c>
      <c r="D41" s="331"/>
      <c r="E41" s="332" t="str">
        <f>IF(ISBLANK(D41),"-",$D$48/$D$45*D41)</f>
        <v>-</v>
      </c>
      <c r="F41" s="331"/>
      <c r="G41" s="333" t="str">
        <f>IF(ISBLANK(F41),"-",$D$48/$F$45*F41)</f>
        <v>-</v>
      </c>
      <c r="I41" s="334"/>
      <c r="L41" s="306"/>
      <c r="M41" s="306"/>
      <c r="N41" s="329"/>
    </row>
    <row r="42" spans="1:14" ht="27" customHeight="1" x14ac:dyDescent="0.4">
      <c r="A42" s="313" t="s">
        <v>70</v>
      </c>
      <c r="B42" s="314">
        <v>1</v>
      </c>
      <c r="C42" s="335" t="s">
        <v>71</v>
      </c>
      <c r="D42" s="336">
        <f>AVERAGE(D38:D41)</f>
        <v>31980697.333333332</v>
      </c>
      <c r="E42" s="337">
        <f>AVERAGE(E38:E41)</f>
        <v>33694252.22446049</v>
      </c>
      <c r="F42" s="336">
        <f>AVERAGE(F38:F41)</f>
        <v>34098966.333333336</v>
      </c>
      <c r="G42" s="338">
        <f>AVERAGE(G38:G41)</f>
        <v>33613337.637811057</v>
      </c>
      <c r="H42" s="339"/>
    </row>
    <row r="43" spans="1:14" ht="26.25" customHeight="1" x14ac:dyDescent="0.4">
      <c r="A43" s="313" t="s">
        <v>72</v>
      </c>
      <c r="B43" s="314">
        <v>1</v>
      </c>
      <c r="C43" s="340" t="s">
        <v>73</v>
      </c>
      <c r="D43" s="341">
        <v>19.04</v>
      </c>
      <c r="E43" s="329"/>
      <c r="F43" s="341">
        <v>20.350000000000001</v>
      </c>
      <c r="H43" s="339"/>
    </row>
    <row r="44" spans="1:14" ht="26.25" customHeight="1" x14ac:dyDescent="0.4">
      <c r="A44" s="313" t="s">
        <v>74</v>
      </c>
      <c r="B44" s="314">
        <v>1</v>
      </c>
      <c r="C44" s="342" t="s">
        <v>75</v>
      </c>
      <c r="D44" s="343">
        <f>D43*$B$34</f>
        <v>19.04</v>
      </c>
      <c r="E44" s="344"/>
      <c r="F44" s="343">
        <f>F43*$B$34</f>
        <v>20.350000000000001</v>
      </c>
      <c r="H44" s="339"/>
    </row>
    <row r="45" spans="1:14" ht="19.5" customHeight="1" x14ac:dyDescent="0.3">
      <c r="A45" s="313" t="s">
        <v>76</v>
      </c>
      <c r="B45" s="345">
        <f>(B44/B43)*(B42/B41)*(B40/B39)*(B38/B37)*B36</f>
        <v>100</v>
      </c>
      <c r="C45" s="342" t="s">
        <v>77</v>
      </c>
      <c r="D45" s="346">
        <f>D44*$B$30/100</f>
        <v>18.982880000000002</v>
      </c>
      <c r="E45" s="347"/>
      <c r="F45" s="346">
        <f>F44*$B$30/100</f>
        <v>20.288950000000003</v>
      </c>
      <c r="H45" s="339"/>
    </row>
    <row r="46" spans="1:14" ht="19.5" customHeight="1" x14ac:dyDescent="0.3">
      <c r="A46" s="683" t="s">
        <v>78</v>
      </c>
      <c r="B46" s="684"/>
      <c r="C46" s="342" t="s">
        <v>79</v>
      </c>
      <c r="D46" s="348">
        <f>D45/$B$45</f>
        <v>0.18982880000000002</v>
      </c>
      <c r="E46" s="349"/>
      <c r="F46" s="350">
        <f>F45/$B$45</f>
        <v>0.20288950000000003</v>
      </c>
      <c r="H46" s="339"/>
    </row>
    <row r="47" spans="1:14" ht="27" customHeight="1" x14ac:dyDescent="0.4">
      <c r="A47" s="685"/>
      <c r="B47" s="686"/>
      <c r="C47" s="351" t="s">
        <v>80</v>
      </c>
      <c r="D47" s="352">
        <v>0.2</v>
      </c>
      <c r="E47" s="353"/>
      <c r="F47" s="349"/>
      <c r="H47" s="339"/>
    </row>
    <row r="48" spans="1:14" ht="18.75" x14ac:dyDescent="0.3">
      <c r="C48" s="354" t="s">
        <v>81</v>
      </c>
      <c r="D48" s="346">
        <f>D47*$B$45</f>
        <v>20</v>
      </c>
      <c r="F48" s="355"/>
      <c r="H48" s="339"/>
    </row>
    <row r="49" spans="1:12" ht="19.5" customHeight="1" x14ac:dyDescent="0.3">
      <c r="C49" s="356" t="s">
        <v>82</v>
      </c>
      <c r="D49" s="357">
        <f>D48/B34</f>
        <v>20</v>
      </c>
      <c r="F49" s="355"/>
      <c r="H49" s="339"/>
    </row>
    <row r="50" spans="1:12" ht="18.75" x14ac:dyDescent="0.3">
      <c r="C50" s="311" t="s">
        <v>83</v>
      </c>
      <c r="D50" s="358">
        <f>AVERAGE(E38:E41,G38:G41)</f>
        <v>33653794.931135774</v>
      </c>
      <c r="F50" s="359"/>
      <c r="H50" s="339"/>
    </row>
    <row r="51" spans="1:12" ht="18.75" x14ac:dyDescent="0.3">
      <c r="C51" s="313" t="s">
        <v>84</v>
      </c>
      <c r="D51" s="360">
        <f>STDEV(E38:E41,G38:G41)/D50</f>
        <v>3.1581826549436699E-3</v>
      </c>
      <c r="F51" s="359"/>
      <c r="H51" s="339"/>
    </row>
    <row r="52" spans="1:12" ht="19.5" customHeight="1" x14ac:dyDescent="0.3">
      <c r="C52" s="361" t="s">
        <v>20</v>
      </c>
      <c r="D52" s="362">
        <f>COUNT(E38:E41,G38:G41)</f>
        <v>6</v>
      </c>
      <c r="F52" s="359"/>
    </row>
    <row r="54" spans="1:12" ht="18.75" x14ac:dyDescent="0.3">
      <c r="A54" s="363" t="s">
        <v>1</v>
      </c>
      <c r="B54" s="364" t="s">
        <v>85</v>
      </c>
    </row>
    <row r="55" spans="1:12" ht="18.75" x14ac:dyDescent="0.3">
      <c r="A55" s="288" t="s">
        <v>86</v>
      </c>
      <c r="B55" s="365" t="str">
        <f>B21</f>
        <v>Each Film Coated Tablet Contains Lamivudine USP 150MG, Nevirapine USP 200MG, Zidovudine USP 300MG</v>
      </c>
    </row>
    <row r="56" spans="1:12" ht="26.25" customHeight="1" x14ac:dyDescent="0.4">
      <c r="A56" s="366" t="s">
        <v>87</v>
      </c>
      <c r="B56" s="367">
        <v>200</v>
      </c>
      <c r="C56" s="288" t="str">
        <f>B20</f>
        <v>Nevirapine</v>
      </c>
      <c r="H56" s="368"/>
    </row>
    <row r="57" spans="1:12" ht="18.75" x14ac:dyDescent="0.3">
      <c r="A57" s="365" t="s">
        <v>88</v>
      </c>
      <c r="B57" s="436">
        <f>Uniformity!C46</f>
        <v>1237.2860000000001</v>
      </c>
      <c r="H57" s="368"/>
    </row>
    <row r="58" spans="1:12" ht="19.5" customHeight="1" x14ac:dyDescent="0.3">
      <c r="H58" s="368"/>
    </row>
    <row r="59" spans="1:12" s="15" customFormat="1" ht="27" customHeight="1" x14ac:dyDescent="0.4">
      <c r="A59" s="311" t="s">
        <v>89</v>
      </c>
      <c r="B59" s="312">
        <v>100</v>
      </c>
      <c r="C59" s="288"/>
      <c r="D59" s="369" t="s">
        <v>90</v>
      </c>
      <c r="E59" s="370" t="s">
        <v>62</v>
      </c>
      <c r="F59" s="370" t="s">
        <v>63</v>
      </c>
      <c r="G59" s="370" t="s">
        <v>91</v>
      </c>
      <c r="H59" s="315" t="s">
        <v>92</v>
      </c>
      <c r="L59" s="301"/>
    </row>
    <row r="60" spans="1:12" s="15" customFormat="1" ht="26.25" customHeight="1" x14ac:dyDescent="0.4">
      <c r="A60" s="313" t="s">
        <v>93</v>
      </c>
      <c r="B60" s="314">
        <v>10</v>
      </c>
      <c r="C60" s="700" t="s">
        <v>94</v>
      </c>
      <c r="D60" s="703">
        <v>1235.18</v>
      </c>
      <c r="E60" s="371">
        <v>1</v>
      </c>
      <c r="F60" s="372">
        <v>32089901</v>
      </c>
      <c r="G60" s="437">
        <f>IF(ISBLANK(F60),"-",(F60/$D$50*$D$47*$B$68)*($B$57/$D$60))</f>
        <v>191.03114413823437</v>
      </c>
      <c r="H60" s="455">
        <f t="shared" ref="H60:H71" si="0">IF(ISBLANK(F60),"-",(G60/$B$56)*100)</f>
        <v>95.515572069117184</v>
      </c>
      <c r="L60" s="301"/>
    </row>
    <row r="61" spans="1:12" s="15" customFormat="1" ht="26.25" customHeight="1" x14ac:dyDescent="0.4">
      <c r="A61" s="313" t="s">
        <v>95</v>
      </c>
      <c r="B61" s="314">
        <v>100</v>
      </c>
      <c r="C61" s="701"/>
      <c r="D61" s="704"/>
      <c r="E61" s="373">
        <v>2</v>
      </c>
      <c r="F61" s="326">
        <v>32126718</v>
      </c>
      <c r="G61" s="438">
        <f>IF(ISBLANK(F61),"-",(F61/$D$50*$D$47*$B$68)*($B$57/$D$60))</f>
        <v>191.25031569734068</v>
      </c>
      <c r="H61" s="456">
        <f t="shared" si="0"/>
        <v>95.625157848670341</v>
      </c>
      <c r="L61" s="301"/>
    </row>
    <row r="62" spans="1:12" s="15" customFormat="1" ht="26.25" customHeight="1" x14ac:dyDescent="0.4">
      <c r="A62" s="313" t="s">
        <v>96</v>
      </c>
      <c r="B62" s="314">
        <v>1</v>
      </c>
      <c r="C62" s="701"/>
      <c r="D62" s="704"/>
      <c r="E62" s="373">
        <v>3</v>
      </c>
      <c r="F62" s="374">
        <v>32129076</v>
      </c>
      <c r="G62" s="438">
        <f>IF(ISBLANK(F62),"-",(F62/$D$50*$D$47*$B$68)*($B$57/$D$60))</f>
        <v>191.26435286865754</v>
      </c>
      <c r="H62" s="456">
        <f t="shared" si="0"/>
        <v>95.63217643432877</v>
      </c>
      <c r="L62" s="301"/>
    </row>
    <row r="63" spans="1:12" ht="27" customHeight="1" thickBot="1" x14ac:dyDescent="0.45">
      <c r="A63" s="313" t="s">
        <v>97</v>
      </c>
      <c r="B63" s="314">
        <v>1</v>
      </c>
      <c r="C63" s="710"/>
      <c r="D63" s="705"/>
      <c r="E63" s="375">
        <v>4</v>
      </c>
      <c r="F63" s="376"/>
      <c r="G63" s="438" t="str">
        <f>IF(ISBLANK(F63),"-",(F63/$D$50*$D$47*$B$68)*($B$57/$D$60))</f>
        <v>-</v>
      </c>
      <c r="H63" s="456" t="str">
        <f t="shared" si="0"/>
        <v>-</v>
      </c>
    </row>
    <row r="64" spans="1:12" ht="26.25" customHeight="1" x14ac:dyDescent="0.4">
      <c r="A64" s="313" t="s">
        <v>98</v>
      </c>
      <c r="B64" s="314">
        <v>1</v>
      </c>
      <c r="C64" s="700" t="s">
        <v>99</v>
      </c>
      <c r="D64" s="703">
        <v>1245.8900000000001</v>
      </c>
      <c r="E64" s="371">
        <v>1</v>
      </c>
      <c r="F64" s="372">
        <v>32451928</v>
      </c>
      <c r="G64" s="437">
        <f>IF(ISBLANK(F64),"-",(F64/$D$50*$D$47*$B$68)*($B$57/$D$64))</f>
        <v>191.5256100033169</v>
      </c>
      <c r="H64" s="455">
        <f>IF(ISBLANK(F64),"-",(G64/$B$56)*100)</f>
        <v>95.76280500165845</v>
      </c>
    </row>
    <row r="65" spans="1:8" ht="26.25" customHeight="1" x14ac:dyDescent="0.4">
      <c r="A65" s="313" t="s">
        <v>100</v>
      </c>
      <c r="B65" s="314">
        <v>1</v>
      </c>
      <c r="C65" s="701"/>
      <c r="D65" s="704"/>
      <c r="E65" s="373">
        <v>2</v>
      </c>
      <c r="F65" s="326">
        <v>32540167</v>
      </c>
      <c r="G65" s="438">
        <f>IF(ISBLANK(F65),"-",(F65/$D$50*$D$47*$B$68)*($B$57/$D$64))</f>
        <v>192.04638116677697</v>
      </c>
      <c r="H65" s="456">
        <f t="shared" si="0"/>
        <v>96.023190583388484</v>
      </c>
    </row>
    <row r="66" spans="1:8" ht="26.25" customHeight="1" x14ac:dyDescent="0.4">
      <c r="A66" s="313" t="s">
        <v>101</v>
      </c>
      <c r="B66" s="314">
        <v>1</v>
      </c>
      <c r="C66" s="701"/>
      <c r="D66" s="704"/>
      <c r="E66" s="373">
        <v>3</v>
      </c>
      <c r="F66" s="326">
        <v>32579493</v>
      </c>
      <c r="G66" s="438">
        <f>IF(ISBLANK(F66),"-",(F66/$D$50*$D$47*$B$68)*($B$57/$D$64))</f>
        <v>192.27847634888727</v>
      </c>
      <c r="H66" s="456">
        <f>IF(ISBLANK(F66),"-",(G66/$B$56)*100)</f>
        <v>96.139238174443634</v>
      </c>
    </row>
    <row r="67" spans="1:8" ht="27" customHeight="1" thickBot="1" x14ac:dyDescent="0.45">
      <c r="A67" s="313" t="s">
        <v>102</v>
      </c>
      <c r="B67" s="314">
        <v>1</v>
      </c>
      <c r="C67" s="710"/>
      <c r="D67" s="705"/>
      <c r="E67" s="375">
        <v>4</v>
      </c>
      <c r="F67" s="376"/>
      <c r="G67" s="454" t="str">
        <f>IF(ISBLANK(F67),"-",(F67/$D$50*$D$47*$B$68)*($B$57/$D$64))</f>
        <v>-</v>
      </c>
      <c r="H67" s="457" t="str">
        <f t="shared" si="0"/>
        <v>-</v>
      </c>
    </row>
    <row r="68" spans="1:8" ht="26.25" customHeight="1" x14ac:dyDescent="0.4">
      <c r="A68" s="313" t="s">
        <v>103</v>
      </c>
      <c r="B68" s="377">
        <f>(B67/B66)*(B65/B64)*(B63/B62)*(B61/B60)*B59</f>
        <v>1000</v>
      </c>
      <c r="C68" s="700" t="s">
        <v>104</v>
      </c>
      <c r="D68" s="703">
        <v>1229.8</v>
      </c>
      <c r="E68" s="371">
        <v>1</v>
      </c>
      <c r="F68" s="372">
        <v>32438543</v>
      </c>
      <c r="G68" s="437">
        <f>IF(ISBLANK(F68),"-",(F68/$D$50*$D$47*$B$68)*($B$57/$D$68))</f>
        <v>193.95139210083528</v>
      </c>
      <c r="H68" s="456">
        <f t="shared" si="0"/>
        <v>96.975696050417639</v>
      </c>
    </row>
    <row r="69" spans="1:8" ht="27" customHeight="1" x14ac:dyDescent="0.4">
      <c r="A69" s="361" t="s">
        <v>105</v>
      </c>
      <c r="B69" s="378">
        <f>(D47*B68)/B56*B57</f>
        <v>1237.2860000000001</v>
      </c>
      <c r="C69" s="701"/>
      <c r="D69" s="704"/>
      <c r="E69" s="373">
        <v>2</v>
      </c>
      <c r="F69" s="326">
        <v>32266910</v>
      </c>
      <c r="G69" s="438">
        <f>IF(ISBLANK(F69),"-",(F69/$D$50*$D$47*$B$68)*($B$57/$D$68))</f>
        <v>192.92519128532876</v>
      </c>
      <c r="H69" s="456">
        <f t="shared" si="0"/>
        <v>96.462595642664382</v>
      </c>
    </row>
    <row r="70" spans="1:8" ht="26.25" customHeight="1" x14ac:dyDescent="0.4">
      <c r="A70" s="706" t="s">
        <v>78</v>
      </c>
      <c r="B70" s="707"/>
      <c r="C70" s="701"/>
      <c r="D70" s="704"/>
      <c r="E70" s="373">
        <v>3</v>
      </c>
      <c r="F70" s="326">
        <v>32264253</v>
      </c>
      <c r="G70" s="438">
        <f>IF(ISBLANK(F70),"-",(F70/$D$50*$D$47*$B$68)*($B$57/$D$68))</f>
        <v>192.9093049722841</v>
      </c>
      <c r="H70" s="456">
        <f t="shared" si="0"/>
        <v>96.454652486142052</v>
      </c>
    </row>
    <row r="71" spans="1:8" ht="27" customHeight="1" x14ac:dyDescent="0.4">
      <c r="A71" s="708"/>
      <c r="B71" s="709"/>
      <c r="C71" s="702"/>
      <c r="D71" s="705"/>
      <c r="E71" s="375">
        <v>4</v>
      </c>
      <c r="F71" s="376"/>
      <c r="G71" s="454" t="str">
        <f>IF(ISBLANK(F71),"-",(F71/$D$50*$D$47*$B$68)*($B$57/$D$68))</f>
        <v>-</v>
      </c>
      <c r="H71" s="457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43">
        <f>AVERAGE(G60:G71)</f>
        <v>192.13135206462914</v>
      </c>
      <c r="H72" s="458">
        <f>AVERAGE(H60:H71)</f>
        <v>96.06567603231457</v>
      </c>
    </row>
    <row r="73" spans="1:8" ht="26.25" customHeight="1" x14ac:dyDescent="0.4">
      <c r="C73" s="379"/>
      <c r="D73" s="379"/>
      <c r="E73" s="379"/>
      <c r="F73" s="382" t="s">
        <v>84</v>
      </c>
      <c r="G73" s="442">
        <f>STDEV(G60:G71)/G72</f>
        <v>5.1003108217348454E-3</v>
      </c>
      <c r="H73" s="442">
        <f>STDEV(H60:H71)/H72</f>
        <v>5.1003108217348454E-3</v>
      </c>
    </row>
    <row r="74" spans="1:8" ht="27" customHeight="1" x14ac:dyDescent="0.4">
      <c r="A74" s="379"/>
      <c r="B74" s="379"/>
      <c r="C74" s="380"/>
      <c r="D74" s="380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7" t="s">
        <v>106</v>
      </c>
      <c r="B76" s="386" t="s">
        <v>107</v>
      </c>
      <c r="C76" s="687" t="str">
        <f>B26</f>
        <v>Nevirapine</v>
      </c>
      <c r="D76" s="687"/>
      <c r="E76" s="387" t="s">
        <v>108</v>
      </c>
      <c r="F76" s="387"/>
      <c r="G76" s="474">
        <f>H72</f>
        <v>96.06567603231457</v>
      </c>
      <c r="H76" s="389"/>
    </row>
    <row r="77" spans="1:8" ht="18.75" x14ac:dyDescent="0.3">
      <c r="A77" s="296" t="s">
        <v>109</v>
      </c>
      <c r="B77" s="296" t="s">
        <v>110</v>
      </c>
    </row>
    <row r="78" spans="1:8" ht="18.75" x14ac:dyDescent="0.3">
      <c r="A78" s="296"/>
      <c r="B78" s="296"/>
    </row>
    <row r="79" spans="1:8" ht="26.25" customHeight="1" x14ac:dyDescent="0.4">
      <c r="A79" s="297" t="s">
        <v>4</v>
      </c>
      <c r="B79" s="721" t="str">
        <f>B26</f>
        <v>Nevirapine</v>
      </c>
      <c r="C79" s="721"/>
    </row>
    <row r="80" spans="1:8" ht="26.25" customHeight="1" x14ac:dyDescent="0.4">
      <c r="A80" s="298" t="s">
        <v>48</v>
      </c>
      <c r="B80" s="721" t="str">
        <f>B27</f>
        <v>DBH027-C16A-160912</v>
      </c>
      <c r="C80" s="721"/>
    </row>
    <row r="81" spans="1:12" ht="27" customHeight="1" x14ac:dyDescent="0.4">
      <c r="A81" s="298" t="s">
        <v>6</v>
      </c>
      <c r="B81" s="390">
        <f>B28</f>
        <v>99.7</v>
      </c>
    </row>
    <row r="82" spans="1:12" s="15" customFormat="1" ht="27" customHeight="1" x14ac:dyDescent="0.4">
      <c r="A82" s="298" t="s">
        <v>49</v>
      </c>
      <c r="B82" s="300">
        <v>0</v>
      </c>
      <c r="C82" s="689" t="s">
        <v>50</v>
      </c>
      <c r="D82" s="690"/>
      <c r="E82" s="690"/>
      <c r="F82" s="690"/>
      <c r="G82" s="691"/>
      <c r="I82" s="301"/>
      <c r="J82" s="301"/>
      <c r="K82" s="301"/>
      <c r="L82" s="301"/>
    </row>
    <row r="83" spans="1:12" s="15" customFormat="1" ht="19.5" customHeight="1" x14ac:dyDescent="0.3">
      <c r="A83" s="298" t="s">
        <v>51</v>
      </c>
      <c r="B83" s="302">
        <f>B81-B82</f>
        <v>99.7</v>
      </c>
      <c r="C83" s="303"/>
      <c r="D83" s="303"/>
      <c r="E83" s="303"/>
      <c r="F83" s="303"/>
      <c r="G83" s="304"/>
      <c r="I83" s="301"/>
      <c r="J83" s="301"/>
      <c r="K83" s="301"/>
      <c r="L83" s="301"/>
    </row>
    <row r="84" spans="1:12" s="15" customFormat="1" ht="27" customHeight="1" x14ac:dyDescent="0.4">
      <c r="A84" s="298" t="s">
        <v>52</v>
      </c>
      <c r="B84" s="305">
        <v>1</v>
      </c>
      <c r="C84" s="692" t="s">
        <v>111</v>
      </c>
      <c r="D84" s="693"/>
      <c r="E84" s="693"/>
      <c r="F84" s="693"/>
      <c r="G84" s="693"/>
      <c r="H84" s="694"/>
      <c r="I84" s="301"/>
      <c r="J84" s="301"/>
      <c r="K84" s="301"/>
      <c r="L84" s="301"/>
    </row>
    <row r="85" spans="1:12" s="15" customFormat="1" ht="27" customHeight="1" x14ac:dyDescent="0.4">
      <c r="A85" s="298" t="s">
        <v>54</v>
      </c>
      <c r="B85" s="305">
        <v>1</v>
      </c>
      <c r="C85" s="692" t="s">
        <v>112</v>
      </c>
      <c r="D85" s="693"/>
      <c r="E85" s="693"/>
      <c r="F85" s="693"/>
      <c r="G85" s="693"/>
      <c r="H85" s="694"/>
      <c r="I85" s="301"/>
      <c r="J85" s="301"/>
      <c r="K85" s="301"/>
      <c r="L85" s="301"/>
    </row>
    <row r="86" spans="1:12" s="15" customFormat="1" ht="18.75" x14ac:dyDescent="0.3">
      <c r="A86" s="298"/>
      <c r="B86" s="308"/>
      <c r="C86" s="309"/>
      <c r="D86" s="309"/>
      <c r="E86" s="309"/>
      <c r="F86" s="309"/>
      <c r="G86" s="309"/>
      <c r="H86" s="309"/>
      <c r="I86" s="301"/>
      <c r="J86" s="301"/>
      <c r="K86" s="301"/>
      <c r="L86" s="301"/>
    </row>
    <row r="87" spans="1:12" s="15" customFormat="1" ht="18.75" x14ac:dyDescent="0.3">
      <c r="A87" s="298" t="s">
        <v>56</v>
      </c>
      <c r="B87" s="310">
        <f>B84/B85</f>
        <v>1</v>
      </c>
      <c r="C87" s="288" t="s">
        <v>57</v>
      </c>
      <c r="D87" s="288"/>
      <c r="E87" s="288"/>
      <c r="F87" s="288"/>
      <c r="G87" s="288"/>
      <c r="I87" s="301"/>
      <c r="J87" s="301"/>
      <c r="K87" s="301"/>
      <c r="L87" s="301"/>
    </row>
    <row r="88" spans="1:12" ht="19.5" customHeight="1" x14ac:dyDescent="0.3">
      <c r="A88" s="296"/>
      <c r="B88" s="296"/>
    </row>
    <row r="89" spans="1:12" ht="27" customHeight="1" x14ac:dyDescent="0.4">
      <c r="A89" s="311" t="s">
        <v>58</v>
      </c>
      <c r="B89" s="312">
        <v>20</v>
      </c>
      <c r="D89" s="391" t="s">
        <v>59</v>
      </c>
      <c r="E89" s="392"/>
      <c r="F89" s="695" t="s">
        <v>60</v>
      </c>
      <c r="G89" s="696"/>
    </row>
    <row r="90" spans="1:12" ht="27" customHeight="1" x14ac:dyDescent="0.4">
      <c r="A90" s="313" t="s">
        <v>61</v>
      </c>
      <c r="B90" s="314">
        <v>4</v>
      </c>
      <c r="C90" s="393" t="s">
        <v>62</v>
      </c>
      <c r="D90" s="316" t="s">
        <v>63</v>
      </c>
      <c r="E90" s="317" t="s">
        <v>64</v>
      </c>
      <c r="F90" s="316" t="s">
        <v>63</v>
      </c>
      <c r="G90" s="394" t="s">
        <v>64</v>
      </c>
      <c r="I90" s="319" t="s">
        <v>65</v>
      </c>
    </row>
    <row r="91" spans="1:12" ht="26.25" customHeight="1" x14ac:dyDescent="0.4">
      <c r="A91" s="313" t="s">
        <v>66</v>
      </c>
      <c r="B91" s="314">
        <v>20</v>
      </c>
      <c r="C91" s="395">
        <v>1</v>
      </c>
      <c r="D91" s="321">
        <v>31946376</v>
      </c>
      <c r="E91" s="322">
        <f>IF(ISBLANK(D91),"-",$D$101/$D$98*D91)</f>
        <v>37397879.914252557</v>
      </c>
      <c r="F91" s="321">
        <v>34168944</v>
      </c>
      <c r="G91" s="323">
        <f>IF(ISBLANK(F91),"-",$D$101/$F$98*F91)</f>
        <v>37424798.556192726</v>
      </c>
      <c r="I91" s="324"/>
    </row>
    <row r="92" spans="1:12" ht="26.25" customHeight="1" x14ac:dyDescent="0.4">
      <c r="A92" s="313" t="s">
        <v>67</v>
      </c>
      <c r="B92" s="314">
        <v>1</v>
      </c>
      <c r="C92" s="380">
        <v>2</v>
      </c>
      <c r="D92" s="326">
        <v>32007140</v>
      </c>
      <c r="E92" s="327">
        <f>IF(ISBLANK(D92),"-",$D$101/$D$98*D92)</f>
        <v>37469013.014767922</v>
      </c>
      <c r="F92" s="326">
        <v>33925307</v>
      </c>
      <c r="G92" s="328">
        <f>IF(ISBLANK(F92),"-",$D$101/$F$98*F92)</f>
        <v>37157946.128858857</v>
      </c>
      <c r="I92" s="697">
        <f>ABS((F96/D96*D95)-F95)/D95</f>
        <v>2.5666607355213028E-3</v>
      </c>
    </row>
    <row r="93" spans="1:12" ht="26.25" customHeight="1" x14ac:dyDescent="0.4">
      <c r="A93" s="313" t="s">
        <v>68</v>
      </c>
      <c r="B93" s="314">
        <v>1</v>
      </c>
      <c r="C93" s="380">
        <v>3</v>
      </c>
      <c r="D93" s="326">
        <v>31988576</v>
      </c>
      <c r="E93" s="327">
        <f>IF(ISBLANK(D93),"-",$D$101/$D$98*D93)</f>
        <v>37447281.152514495</v>
      </c>
      <c r="F93" s="326">
        <v>34202648</v>
      </c>
      <c r="G93" s="328">
        <f>IF(ISBLANK(F93),"-",$D$101/$F$98*F93)</f>
        <v>37461714.107651912</v>
      </c>
      <c r="I93" s="697"/>
    </row>
    <row r="94" spans="1:12" ht="27" customHeight="1" x14ac:dyDescent="0.4">
      <c r="A94" s="313" t="s">
        <v>69</v>
      </c>
      <c r="B94" s="314">
        <v>1</v>
      </c>
      <c r="C94" s="396">
        <v>4</v>
      </c>
      <c r="D94" s="331"/>
      <c r="E94" s="332" t="str">
        <f>IF(ISBLANK(D94),"-",$D$101/$D$98*D94)</f>
        <v>-</v>
      </c>
      <c r="F94" s="397"/>
      <c r="G94" s="333" t="str">
        <f>IF(ISBLANK(F94),"-",$D$101/$F$98*F94)</f>
        <v>-</v>
      </c>
      <c r="I94" s="334"/>
    </row>
    <row r="95" spans="1:12" ht="27" customHeight="1" x14ac:dyDescent="0.4">
      <c r="A95" s="313" t="s">
        <v>70</v>
      </c>
      <c r="B95" s="314">
        <v>1</v>
      </c>
      <c r="C95" s="398" t="s">
        <v>71</v>
      </c>
      <c r="D95" s="399">
        <f>AVERAGE(D91:D94)</f>
        <v>31980697.333333332</v>
      </c>
      <c r="E95" s="337">
        <f>AVERAGE(E91:E94)</f>
        <v>37438058.027178325</v>
      </c>
      <c r="F95" s="400">
        <f>AVERAGE(F91:F94)</f>
        <v>34098966.333333336</v>
      </c>
      <c r="G95" s="401">
        <f>AVERAGE(G91:G94)</f>
        <v>37348152.93090117</v>
      </c>
    </row>
    <row r="96" spans="1:12" ht="26.25" customHeight="1" x14ac:dyDescent="0.4">
      <c r="A96" s="313" t="s">
        <v>72</v>
      </c>
      <c r="B96" s="299">
        <v>1</v>
      </c>
      <c r="C96" s="402" t="s">
        <v>113</v>
      </c>
      <c r="D96" s="403">
        <v>19.04</v>
      </c>
      <c r="E96" s="329"/>
      <c r="F96" s="341">
        <v>20.350000000000001</v>
      </c>
    </row>
    <row r="97" spans="1:10" ht="26.25" customHeight="1" x14ac:dyDescent="0.4">
      <c r="A97" s="313" t="s">
        <v>74</v>
      </c>
      <c r="B97" s="299">
        <v>1</v>
      </c>
      <c r="C97" s="404" t="s">
        <v>114</v>
      </c>
      <c r="D97" s="405">
        <f>D96*$B$87</f>
        <v>19.04</v>
      </c>
      <c r="E97" s="344"/>
      <c r="F97" s="343">
        <f>F96*$B$87</f>
        <v>20.350000000000001</v>
      </c>
    </row>
    <row r="98" spans="1:10" ht="19.5" customHeight="1" x14ac:dyDescent="0.3">
      <c r="A98" s="313" t="s">
        <v>76</v>
      </c>
      <c r="B98" s="406">
        <f>(B97/B96)*(B95/B94)*(B93/B92)*(B91/B90)*B89</f>
        <v>100</v>
      </c>
      <c r="C98" s="404" t="s">
        <v>115</v>
      </c>
      <c r="D98" s="407">
        <f>D97*$B$83/100</f>
        <v>18.982880000000002</v>
      </c>
      <c r="E98" s="347"/>
      <c r="F98" s="346">
        <f>F97*$B$83/100</f>
        <v>20.288950000000003</v>
      </c>
    </row>
    <row r="99" spans="1:10" ht="19.5" customHeight="1" x14ac:dyDescent="0.3">
      <c r="A99" s="683" t="s">
        <v>78</v>
      </c>
      <c r="B99" s="698"/>
      <c r="C99" s="404" t="s">
        <v>116</v>
      </c>
      <c r="D99" s="408">
        <f>D98/$B$98</f>
        <v>0.18982880000000002</v>
      </c>
      <c r="E99" s="347"/>
      <c r="F99" s="350">
        <f>F98/$B$98</f>
        <v>0.20288950000000003</v>
      </c>
      <c r="G99" s="409"/>
      <c r="H99" s="339"/>
    </row>
    <row r="100" spans="1:10" ht="19.5" customHeight="1" x14ac:dyDescent="0.3">
      <c r="A100" s="685"/>
      <c r="B100" s="699"/>
      <c r="C100" s="404" t="s">
        <v>80</v>
      </c>
      <c r="D100" s="410">
        <f>$B$56/$B$116</f>
        <v>0.22222222222222221</v>
      </c>
      <c r="F100" s="355"/>
      <c r="G100" s="411"/>
      <c r="H100" s="339"/>
    </row>
    <row r="101" spans="1:10" ht="18.75" x14ac:dyDescent="0.3">
      <c r="C101" s="404" t="s">
        <v>81</v>
      </c>
      <c r="D101" s="405">
        <f>D100*$B$98</f>
        <v>22.222222222222221</v>
      </c>
      <c r="F101" s="355"/>
      <c r="G101" s="409"/>
      <c r="H101" s="339"/>
    </row>
    <row r="102" spans="1:10" ht="19.5" customHeight="1" x14ac:dyDescent="0.3">
      <c r="C102" s="412" t="s">
        <v>82</v>
      </c>
      <c r="D102" s="413">
        <f>D101/B34</f>
        <v>22.222222222222221</v>
      </c>
      <c r="F102" s="359"/>
      <c r="G102" s="409"/>
      <c r="H102" s="339"/>
      <c r="J102" s="414"/>
    </row>
    <row r="103" spans="1:10" ht="18.75" x14ac:dyDescent="0.3">
      <c r="C103" s="415" t="s">
        <v>117</v>
      </c>
      <c r="D103" s="416">
        <f>AVERAGE(E91:E94,G91:G94)</f>
        <v>37393105.479039751</v>
      </c>
      <c r="F103" s="359"/>
      <c r="G103" s="417"/>
      <c r="H103" s="339"/>
      <c r="J103" s="418"/>
    </row>
    <row r="104" spans="1:10" ht="18.75" x14ac:dyDescent="0.3">
      <c r="C104" s="382" t="s">
        <v>84</v>
      </c>
      <c r="D104" s="419">
        <f>STDEV(E91:E94,G91:G94)/D103</f>
        <v>3.1581826549436976E-3</v>
      </c>
      <c r="F104" s="359"/>
      <c r="G104" s="409"/>
      <c r="H104" s="339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9"/>
      <c r="G105" s="409"/>
      <c r="H105" s="339"/>
      <c r="J105" s="418"/>
    </row>
    <row r="106" spans="1:10" ht="19.5" customHeight="1" x14ac:dyDescent="0.3">
      <c r="A106" s="363"/>
      <c r="B106" s="363"/>
      <c r="C106" s="363"/>
      <c r="D106" s="363"/>
      <c r="E106" s="363"/>
    </row>
    <row r="107" spans="1:10" ht="27" customHeight="1" x14ac:dyDescent="0.4">
      <c r="A107" s="311" t="s">
        <v>118</v>
      </c>
      <c r="B107" s="312">
        <v>900</v>
      </c>
      <c r="C107" s="459" t="s">
        <v>119</v>
      </c>
      <c r="D107" s="459" t="s">
        <v>63</v>
      </c>
      <c r="E107" s="459" t="s">
        <v>120</v>
      </c>
      <c r="F107" s="421" t="s">
        <v>121</v>
      </c>
    </row>
    <row r="108" spans="1:10" ht="26.25" customHeight="1" x14ac:dyDescent="0.4">
      <c r="A108" s="313" t="s">
        <v>122</v>
      </c>
      <c r="B108" s="314">
        <v>1</v>
      </c>
      <c r="C108" s="464">
        <v>1</v>
      </c>
      <c r="D108" s="465">
        <v>36571269</v>
      </c>
      <c r="E108" s="439">
        <f t="shared" ref="E108:E113" si="1">IF(ISBLANK(D108),"-",D108/$D$103*$D$100*$B$116)</f>
        <v>195.60434219885573</v>
      </c>
      <c r="F108" s="466">
        <f t="shared" ref="F108:F113" si="2">IF(ISBLANK(D108), "-", (E108/$B$56)*100)</f>
        <v>97.802171099427866</v>
      </c>
    </row>
    <row r="109" spans="1:10" ht="26.25" customHeight="1" x14ac:dyDescent="0.4">
      <c r="A109" s="313" t="s">
        <v>95</v>
      </c>
      <c r="B109" s="314">
        <v>1</v>
      </c>
      <c r="C109" s="460">
        <v>2</v>
      </c>
      <c r="D109" s="462">
        <v>36353593</v>
      </c>
      <c r="E109" s="440">
        <f t="shared" si="1"/>
        <v>194.44008479251644</v>
      </c>
      <c r="F109" s="467">
        <f t="shared" si="2"/>
        <v>97.220042396258222</v>
      </c>
    </row>
    <row r="110" spans="1:10" ht="26.25" customHeight="1" x14ac:dyDescent="0.4">
      <c r="A110" s="313" t="s">
        <v>96</v>
      </c>
      <c r="B110" s="314">
        <v>1</v>
      </c>
      <c r="C110" s="460">
        <v>3</v>
      </c>
      <c r="D110" s="462">
        <v>36258154</v>
      </c>
      <c r="E110" s="440">
        <f t="shared" si="1"/>
        <v>193.92962170699656</v>
      </c>
      <c r="F110" s="467">
        <f t="shared" si="2"/>
        <v>96.964810853498278</v>
      </c>
    </row>
    <row r="111" spans="1:10" ht="26.25" customHeight="1" x14ac:dyDescent="0.4">
      <c r="A111" s="313" t="s">
        <v>97</v>
      </c>
      <c r="B111" s="314">
        <v>1</v>
      </c>
      <c r="C111" s="460">
        <v>4</v>
      </c>
      <c r="D111" s="462">
        <v>36430752</v>
      </c>
      <c r="E111" s="440">
        <f t="shared" si="1"/>
        <v>194.85277584350843</v>
      </c>
      <c r="F111" s="467">
        <f t="shared" si="2"/>
        <v>97.426387921754213</v>
      </c>
    </row>
    <row r="112" spans="1:10" ht="26.25" customHeight="1" x14ac:dyDescent="0.4">
      <c r="A112" s="313" t="s">
        <v>98</v>
      </c>
      <c r="B112" s="314">
        <v>1</v>
      </c>
      <c r="C112" s="460">
        <v>5</v>
      </c>
      <c r="D112" s="462">
        <v>36679943</v>
      </c>
      <c r="E112" s="440">
        <f t="shared" si="1"/>
        <v>196.18559373497607</v>
      </c>
      <c r="F112" s="467">
        <f t="shared" si="2"/>
        <v>98.092796867488033</v>
      </c>
    </row>
    <row r="113" spans="1:10" ht="27" customHeight="1" x14ac:dyDescent="0.4">
      <c r="A113" s="313" t="s">
        <v>100</v>
      </c>
      <c r="B113" s="314">
        <v>1</v>
      </c>
      <c r="C113" s="461">
        <v>6</v>
      </c>
      <c r="D113" s="463">
        <v>36802252</v>
      </c>
      <c r="E113" s="441">
        <f t="shared" si="1"/>
        <v>196.83977315352453</v>
      </c>
      <c r="F113" s="468">
        <f t="shared" si="2"/>
        <v>98.419886576762266</v>
      </c>
    </row>
    <row r="114" spans="1:10" ht="27" customHeight="1" x14ac:dyDescent="0.4">
      <c r="A114" s="313" t="s">
        <v>101</v>
      </c>
      <c r="B114" s="314">
        <v>1</v>
      </c>
      <c r="C114" s="422"/>
      <c r="D114" s="380"/>
      <c r="E114" s="287"/>
      <c r="F114" s="469"/>
    </row>
    <row r="115" spans="1:10" ht="26.25" customHeight="1" x14ac:dyDescent="0.4">
      <c r="A115" s="313" t="s">
        <v>102</v>
      </c>
      <c r="B115" s="314">
        <v>1</v>
      </c>
      <c r="C115" s="422"/>
      <c r="D115" s="446" t="s">
        <v>71</v>
      </c>
      <c r="E115" s="448">
        <f>AVERAGE(E108:E113)</f>
        <v>195.30869857172959</v>
      </c>
      <c r="F115" s="470">
        <f>AVERAGE(F108:F113)</f>
        <v>97.654349285864797</v>
      </c>
    </row>
    <row r="116" spans="1:10" ht="27" customHeight="1" x14ac:dyDescent="0.4">
      <c r="A116" s="313" t="s">
        <v>103</v>
      </c>
      <c r="B116" s="345">
        <f>(B115/B114)*(B113/B112)*(B111/B110)*(B109/B108)*B107</f>
        <v>900</v>
      </c>
      <c r="C116" s="423"/>
      <c r="D116" s="447" t="s">
        <v>84</v>
      </c>
      <c r="E116" s="445">
        <f>STDEV(E108:E113)/E115</f>
        <v>5.6389701388208716E-3</v>
      </c>
      <c r="F116" s="424">
        <f>STDEV(F108:F113)/F115</f>
        <v>5.6389701388208716E-3</v>
      </c>
      <c r="I116" s="287"/>
    </row>
    <row r="117" spans="1:10" ht="27" customHeight="1" x14ac:dyDescent="0.4">
      <c r="A117" s="683" t="s">
        <v>78</v>
      </c>
      <c r="B117" s="684"/>
      <c r="C117" s="425"/>
      <c r="D117" s="384" t="s">
        <v>20</v>
      </c>
      <c r="E117" s="450">
        <f>COUNT(E108:E113)</f>
        <v>6</v>
      </c>
      <c r="F117" s="451">
        <f>COUNT(F108:F113)</f>
        <v>6</v>
      </c>
      <c r="I117" s="287"/>
      <c r="J117" s="418"/>
    </row>
    <row r="118" spans="1:10" ht="26.25" customHeight="1" x14ac:dyDescent="0.3">
      <c r="A118" s="685"/>
      <c r="B118" s="686"/>
      <c r="C118" s="287"/>
      <c r="D118" s="449"/>
      <c r="E118" s="711" t="s">
        <v>123</v>
      </c>
      <c r="F118" s="712"/>
      <c r="G118" s="287"/>
      <c r="H118" s="287"/>
      <c r="I118" s="287"/>
    </row>
    <row r="119" spans="1:10" ht="25.5" customHeight="1" x14ac:dyDescent="0.4">
      <c r="A119" s="434"/>
      <c r="B119" s="309"/>
      <c r="C119" s="287"/>
      <c r="D119" s="447" t="s">
        <v>124</v>
      </c>
      <c r="E119" s="452">
        <f>MIN(E108:E113)</f>
        <v>193.92962170699656</v>
      </c>
      <c r="F119" s="471">
        <f>MIN(F108:F113)</f>
        <v>96.964810853498278</v>
      </c>
      <c r="G119" s="287"/>
      <c r="H119" s="287"/>
      <c r="I119" s="287"/>
    </row>
    <row r="120" spans="1:10" ht="24" customHeight="1" x14ac:dyDescent="0.4">
      <c r="A120" s="434"/>
      <c r="B120" s="309"/>
      <c r="C120" s="287"/>
      <c r="D120" s="356" t="s">
        <v>125</v>
      </c>
      <c r="E120" s="453">
        <f>MAX(E108:E113)</f>
        <v>196.83977315352453</v>
      </c>
      <c r="F120" s="472">
        <f>MAX(F108:F113)</f>
        <v>98.419886576762266</v>
      </c>
      <c r="G120" s="287"/>
      <c r="H120" s="287"/>
      <c r="I120" s="287"/>
    </row>
    <row r="121" spans="1:10" ht="27" customHeight="1" x14ac:dyDescent="0.3">
      <c r="A121" s="434"/>
      <c r="B121" s="309"/>
      <c r="C121" s="287"/>
      <c r="D121" s="287"/>
      <c r="E121" s="287"/>
      <c r="F121" s="380"/>
      <c r="G121" s="287"/>
      <c r="H121" s="287"/>
      <c r="I121" s="287"/>
    </row>
    <row r="122" spans="1:10" ht="25.5" customHeight="1" x14ac:dyDescent="0.3">
      <c r="A122" s="434"/>
      <c r="B122" s="309"/>
      <c r="C122" s="287"/>
      <c r="D122" s="287"/>
      <c r="E122" s="287"/>
      <c r="F122" s="380"/>
      <c r="G122" s="287"/>
      <c r="H122" s="287"/>
      <c r="I122" s="287"/>
    </row>
    <row r="123" spans="1:10" ht="18.75" x14ac:dyDescent="0.3">
      <c r="A123" s="434"/>
      <c r="B123" s="309"/>
      <c r="C123" s="287"/>
      <c r="D123" s="287"/>
      <c r="E123" s="287"/>
      <c r="F123" s="380"/>
      <c r="G123" s="287"/>
      <c r="H123" s="287"/>
      <c r="I123" s="287"/>
    </row>
    <row r="124" spans="1:10" ht="45.75" customHeight="1" x14ac:dyDescent="0.65">
      <c r="A124" s="297" t="s">
        <v>106</v>
      </c>
      <c r="B124" s="386" t="s">
        <v>126</v>
      </c>
      <c r="C124" s="687" t="str">
        <f>B26</f>
        <v>Nevirapine</v>
      </c>
      <c r="D124" s="687"/>
      <c r="E124" s="387" t="s">
        <v>127</v>
      </c>
      <c r="F124" s="387"/>
      <c r="G124" s="473">
        <f>F115</f>
        <v>97.654349285864797</v>
      </c>
      <c r="H124" s="287"/>
      <c r="I124" s="287"/>
    </row>
    <row r="125" spans="1:10" ht="45.75" customHeight="1" x14ac:dyDescent="0.65">
      <c r="A125" s="297"/>
      <c r="B125" s="386" t="s">
        <v>128</v>
      </c>
      <c r="C125" s="298" t="s">
        <v>129</v>
      </c>
      <c r="D125" s="473">
        <f>MIN(F108:F113)</f>
        <v>96.964810853498278</v>
      </c>
      <c r="E125" s="398" t="s">
        <v>130</v>
      </c>
      <c r="F125" s="473">
        <f>MAX(F108:F113)</f>
        <v>98.419886576762266</v>
      </c>
      <c r="G125" s="388"/>
      <c r="H125" s="287"/>
      <c r="I125" s="287"/>
    </row>
    <row r="126" spans="1:10" ht="19.5" customHeight="1" x14ac:dyDescent="0.3">
      <c r="A126" s="426"/>
      <c r="B126" s="426"/>
      <c r="C126" s="427"/>
      <c r="D126" s="427"/>
      <c r="E126" s="427"/>
      <c r="F126" s="427"/>
      <c r="G126" s="427"/>
      <c r="H126" s="427"/>
    </row>
    <row r="127" spans="1:10" ht="18.75" x14ac:dyDescent="0.3">
      <c r="B127" s="688" t="s">
        <v>26</v>
      </c>
      <c r="C127" s="688"/>
      <c r="E127" s="393" t="s">
        <v>27</v>
      </c>
      <c r="F127" s="428"/>
      <c r="G127" s="688" t="s">
        <v>28</v>
      </c>
      <c r="H127" s="688"/>
    </row>
    <row r="128" spans="1:10" ht="69.95" customHeight="1" x14ac:dyDescent="0.3">
      <c r="A128" s="429" t="s">
        <v>29</v>
      </c>
      <c r="B128" s="430"/>
      <c r="C128" s="430"/>
      <c r="E128" s="430"/>
      <c r="F128" s="287"/>
      <c r="G128" s="431"/>
      <c r="H128" s="431"/>
    </row>
    <row r="129" spans="1:9" ht="69.95" customHeight="1" x14ac:dyDescent="0.3">
      <c r="A129" s="429" t="s">
        <v>30</v>
      </c>
      <c r="B129" s="432"/>
      <c r="C129" s="432"/>
      <c r="E129" s="432"/>
      <c r="F129" s="287"/>
      <c r="G129" s="433"/>
      <c r="H129" s="433"/>
    </row>
    <row r="130" spans="1:9" ht="18.75" x14ac:dyDescent="0.3">
      <c r="A130" s="379"/>
      <c r="B130" s="379"/>
      <c r="C130" s="380"/>
      <c r="D130" s="380"/>
      <c r="E130" s="380"/>
      <c r="F130" s="383"/>
      <c r="G130" s="380"/>
      <c r="H130" s="380"/>
      <c r="I130" s="287"/>
    </row>
    <row r="131" spans="1:9" ht="18.75" x14ac:dyDescent="0.3">
      <c r="A131" s="379"/>
      <c r="B131" s="379"/>
      <c r="C131" s="380"/>
      <c r="D131" s="380"/>
      <c r="E131" s="380"/>
      <c r="F131" s="383"/>
      <c r="G131" s="380"/>
      <c r="H131" s="380"/>
      <c r="I131" s="287"/>
    </row>
    <row r="132" spans="1:9" ht="18.75" x14ac:dyDescent="0.3">
      <c r="A132" s="379"/>
      <c r="B132" s="379"/>
      <c r="C132" s="380"/>
      <c r="D132" s="380"/>
      <c r="E132" s="380"/>
      <c r="F132" s="383"/>
      <c r="G132" s="380"/>
      <c r="H132" s="380"/>
      <c r="I132" s="287"/>
    </row>
    <row r="133" spans="1:9" ht="18.75" x14ac:dyDescent="0.3">
      <c r="A133" s="379"/>
      <c r="B133" s="379"/>
      <c r="C133" s="380"/>
      <c r="D133" s="380"/>
      <c r="E133" s="380"/>
      <c r="F133" s="383"/>
      <c r="G133" s="380"/>
      <c r="H133" s="380"/>
      <c r="I133" s="287"/>
    </row>
    <row r="134" spans="1:9" ht="18.75" x14ac:dyDescent="0.3">
      <c r="A134" s="379"/>
      <c r="B134" s="379"/>
      <c r="C134" s="380"/>
      <c r="D134" s="380"/>
      <c r="E134" s="380"/>
      <c r="F134" s="383"/>
      <c r="G134" s="380"/>
      <c r="H134" s="380"/>
      <c r="I134" s="287"/>
    </row>
    <row r="135" spans="1:9" ht="18.75" x14ac:dyDescent="0.3">
      <c r="A135" s="379"/>
      <c r="B135" s="379"/>
      <c r="C135" s="380"/>
      <c r="D135" s="380"/>
      <c r="E135" s="380"/>
      <c r="F135" s="383"/>
      <c r="G135" s="380"/>
      <c r="H135" s="380"/>
      <c r="I135" s="287"/>
    </row>
    <row r="136" spans="1:9" ht="18.75" x14ac:dyDescent="0.3">
      <c r="A136" s="379"/>
      <c r="B136" s="379"/>
      <c r="C136" s="380"/>
      <c r="D136" s="380"/>
      <c r="E136" s="380"/>
      <c r="F136" s="383"/>
      <c r="G136" s="380"/>
      <c r="H136" s="380"/>
      <c r="I136" s="287"/>
    </row>
    <row r="137" spans="1:9" ht="18.75" x14ac:dyDescent="0.3">
      <c r="A137" s="379"/>
      <c r="B137" s="379"/>
      <c r="C137" s="380"/>
      <c r="D137" s="380"/>
      <c r="E137" s="380"/>
      <c r="F137" s="383"/>
      <c r="G137" s="380"/>
      <c r="H137" s="380"/>
      <c r="I137" s="287"/>
    </row>
    <row r="138" spans="1:9" ht="18.75" x14ac:dyDescent="0.3">
      <c r="A138" s="379"/>
      <c r="B138" s="379"/>
      <c r="C138" s="380"/>
      <c r="D138" s="380"/>
      <c r="E138" s="380"/>
      <c r="F138" s="383"/>
      <c r="G138" s="380"/>
      <c r="H138" s="380"/>
      <c r="I138" s="28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2" zoomScale="60" zoomScaleNormal="40" zoomScalePageLayoutView="5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81" t="s">
        <v>45</v>
      </c>
      <c r="B1" s="681"/>
      <c r="C1" s="681"/>
      <c r="D1" s="681"/>
      <c r="E1" s="681"/>
      <c r="F1" s="681"/>
      <c r="G1" s="681"/>
      <c r="H1" s="681"/>
      <c r="I1" s="681"/>
    </row>
    <row r="2" spans="1:9" ht="18.75" customHeight="1" x14ac:dyDescent="0.25">
      <c r="A2" s="681"/>
      <c r="B2" s="681"/>
      <c r="C2" s="681"/>
      <c r="D2" s="681"/>
      <c r="E2" s="681"/>
      <c r="F2" s="681"/>
      <c r="G2" s="681"/>
      <c r="H2" s="681"/>
      <c r="I2" s="681"/>
    </row>
    <row r="3" spans="1:9" ht="18.75" customHeight="1" x14ac:dyDescent="0.25">
      <c r="A3" s="681"/>
      <c r="B3" s="681"/>
      <c r="C3" s="681"/>
      <c r="D3" s="681"/>
      <c r="E3" s="681"/>
      <c r="F3" s="681"/>
      <c r="G3" s="681"/>
      <c r="H3" s="681"/>
      <c r="I3" s="681"/>
    </row>
    <row r="4" spans="1:9" ht="18.75" customHeight="1" x14ac:dyDescent="0.25">
      <c r="A4" s="681"/>
      <c r="B4" s="681"/>
      <c r="C4" s="681"/>
      <c r="D4" s="681"/>
      <c r="E4" s="681"/>
      <c r="F4" s="681"/>
      <c r="G4" s="681"/>
      <c r="H4" s="681"/>
      <c r="I4" s="681"/>
    </row>
    <row r="5" spans="1:9" ht="18.75" customHeight="1" x14ac:dyDescent="0.25">
      <c r="A5" s="681"/>
      <c r="B5" s="681"/>
      <c r="C5" s="681"/>
      <c r="D5" s="681"/>
      <c r="E5" s="681"/>
      <c r="F5" s="681"/>
      <c r="G5" s="681"/>
      <c r="H5" s="681"/>
      <c r="I5" s="681"/>
    </row>
    <row r="6" spans="1:9" ht="18.75" customHeight="1" x14ac:dyDescent="0.25">
      <c r="A6" s="681"/>
      <c r="B6" s="681"/>
      <c r="C6" s="681"/>
      <c r="D6" s="681"/>
      <c r="E6" s="681"/>
      <c r="F6" s="681"/>
      <c r="G6" s="681"/>
      <c r="H6" s="681"/>
      <c r="I6" s="681"/>
    </row>
    <row r="7" spans="1:9" ht="18.75" customHeight="1" x14ac:dyDescent="0.25">
      <c r="A7" s="681"/>
      <c r="B7" s="681"/>
      <c r="C7" s="681"/>
      <c r="D7" s="681"/>
      <c r="E7" s="681"/>
      <c r="F7" s="681"/>
      <c r="G7" s="681"/>
      <c r="H7" s="681"/>
      <c r="I7" s="681"/>
    </row>
    <row r="8" spans="1:9" x14ac:dyDescent="0.25">
      <c r="A8" s="682" t="s">
        <v>46</v>
      </c>
      <c r="B8" s="682"/>
      <c r="C8" s="682"/>
      <c r="D8" s="682"/>
      <c r="E8" s="682"/>
      <c r="F8" s="682"/>
      <c r="G8" s="682"/>
      <c r="H8" s="682"/>
      <c r="I8" s="682"/>
    </row>
    <row r="9" spans="1:9" x14ac:dyDescent="0.25">
      <c r="A9" s="682"/>
      <c r="B9" s="682"/>
      <c r="C9" s="682"/>
      <c r="D9" s="682"/>
      <c r="E9" s="682"/>
      <c r="F9" s="682"/>
      <c r="G9" s="682"/>
      <c r="H9" s="682"/>
      <c r="I9" s="682"/>
    </row>
    <row r="10" spans="1:9" x14ac:dyDescent="0.25">
      <c r="A10" s="682"/>
      <c r="B10" s="682"/>
      <c r="C10" s="682"/>
      <c r="D10" s="682"/>
      <c r="E10" s="682"/>
      <c r="F10" s="682"/>
      <c r="G10" s="682"/>
      <c r="H10" s="682"/>
      <c r="I10" s="682"/>
    </row>
    <row r="11" spans="1:9" x14ac:dyDescent="0.25">
      <c r="A11" s="682"/>
      <c r="B11" s="682"/>
      <c r="C11" s="682"/>
      <c r="D11" s="682"/>
      <c r="E11" s="682"/>
      <c r="F11" s="682"/>
      <c r="G11" s="682"/>
      <c r="H11" s="682"/>
      <c r="I11" s="682"/>
    </row>
    <row r="12" spans="1:9" x14ac:dyDescent="0.25">
      <c r="A12" s="682"/>
      <c r="B12" s="682"/>
      <c r="C12" s="682"/>
      <c r="D12" s="682"/>
      <c r="E12" s="682"/>
      <c r="F12" s="682"/>
      <c r="G12" s="682"/>
      <c r="H12" s="682"/>
      <c r="I12" s="682"/>
    </row>
    <row r="13" spans="1:9" x14ac:dyDescent="0.25">
      <c r="A13" s="682"/>
      <c r="B13" s="682"/>
      <c r="C13" s="682"/>
      <c r="D13" s="682"/>
      <c r="E13" s="682"/>
      <c r="F13" s="682"/>
      <c r="G13" s="682"/>
      <c r="H13" s="682"/>
      <c r="I13" s="682"/>
    </row>
    <row r="14" spans="1:9" x14ac:dyDescent="0.25">
      <c r="A14" s="682"/>
      <c r="B14" s="682"/>
      <c r="C14" s="682"/>
      <c r="D14" s="682"/>
      <c r="E14" s="682"/>
      <c r="F14" s="682"/>
      <c r="G14" s="682"/>
      <c r="H14" s="682"/>
      <c r="I14" s="682"/>
    </row>
    <row r="15" spans="1:9" ht="19.5" customHeight="1" x14ac:dyDescent="0.3">
      <c r="A15" s="475"/>
    </row>
    <row r="16" spans="1:9" ht="19.5" customHeight="1" x14ac:dyDescent="0.3">
      <c r="A16" s="714" t="s">
        <v>31</v>
      </c>
      <c r="B16" s="715"/>
      <c r="C16" s="715"/>
      <c r="D16" s="715"/>
      <c r="E16" s="715"/>
      <c r="F16" s="715"/>
      <c r="G16" s="715"/>
      <c r="H16" s="716"/>
    </row>
    <row r="17" spans="1:14" ht="20.25" customHeight="1" x14ac:dyDescent="0.25">
      <c r="A17" s="717" t="s">
        <v>47</v>
      </c>
      <c r="B17" s="717"/>
      <c r="C17" s="717"/>
      <c r="D17" s="717"/>
      <c r="E17" s="717"/>
      <c r="F17" s="717"/>
      <c r="G17" s="717"/>
      <c r="H17" s="717"/>
    </row>
    <row r="18" spans="1:14" ht="26.25" customHeight="1" x14ac:dyDescent="0.4">
      <c r="A18" s="477" t="s">
        <v>33</v>
      </c>
      <c r="B18" s="713" t="s">
        <v>5</v>
      </c>
      <c r="C18" s="713"/>
      <c r="D18" s="623"/>
      <c r="E18" s="478"/>
      <c r="F18" s="479"/>
      <c r="G18" s="479"/>
      <c r="H18" s="479"/>
    </row>
    <row r="19" spans="1:14" ht="26.25" customHeight="1" x14ac:dyDescent="0.4">
      <c r="A19" s="477" t="s">
        <v>34</v>
      </c>
      <c r="B19" s="480" t="s">
        <v>7</v>
      </c>
      <c r="C19" s="632">
        <v>1</v>
      </c>
      <c r="D19" s="479"/>
      <c r="E19" s="479"/>
      <c r="F19" s="479"/>
      <c r="G19" s="479"/>
      <c r="H19" s="479"/>
    </row>
    <row r="20" spans="1:14" ht="26.25" customHeight="1" x14ac:dyDescent="0.4">
      <c r="A20" s="477" t="s">
        <v>35</v>
      </c>
      <c r="B20" s="718" t="s">
        <v>136</v>
      </c>
      <c r="C20" s="718"/>
      <c r="D20" s="479"/>
      <c r="E20" s="479"/>
      <c r="F20" s="479"/>
      <c r="G20" s="479"/>
      <c r="H20" s="479"/>
    </row>
    <row r="21" spans="1:14" ht="26.25" customHeight="1" x14ac:dyDescent="0.4">
      <c r="A21" s="477" t="s">
        <v>36</v>
      </c>
      <c r="B21" s="718" t="s">
        <v>11</v>
      </c>
      <c r="C21" s="718"/>
      <c r="D21" s="718"/>
      <c r="E21" s="718"/>
      <c r="F21" s="718"/>
      <c r="G21" s="718"/>
      <c r="H21" s="718"/>
      <c r="I21" s="481"/>
    </row>
    <row r="22" spans="1:14" ht="26.25" customHeight="1" x14ac:dyDescent="0.4">
      <c r="A22" s="477" t="s">
        <v>37</v>
      </c>
      <c r="B22" s="482">
        <v>42975</v>
      </c>
      <c r="C22" s="479"/>
      <c r="D22" s="479"/>
      <c r="E22" s="479"/>
      <c r="F22" s="479"/>
      <c r="G22" s="479"/>
      <c r="H22" s="479"/>
    </row>
    <row r="23" spans="1:14" ht="26.25" customHeight="1" x14ac:dyDescent="0.4">
      <c r="A23" s="477" t="s">
        <v>38</v>
      </c>
      <c r="B23" s="482">
        <v>42978</v>
      </c>
      <c r="C23" s="479"/>
      <c r="D23" s="479"/>
      <c r="E23" s="479"/>
      <c r="F23" s="479"/>
      <c r="G23" s="479"/>
      <c r="H23" s="479"/>
    </row>
    <row r="24" spans="1:14" ht="18.75" x14ac:dyDescent="0.3">
      <c r="A24" s="477"/>
      <c r="B24" s="483"/>
    </row>
    <row r="25" spans="1:14" ht="18.75" x14ac:dyDescent="0.3">
      <c r="A25" s="484" t="s">
        <v>1</v>
      </c>
      <c r="B25" s="483"/>
    </row>
    <row r="26" spans="1:14" ht="26.25" customHeight="1" x14ac:dyDescent="0.4">
      <c r="A26" s="485" t="s">
        <v>4</v>
      </c>
      <c r="B26" s="713" t="s">
        <v>136</v>
      </c>
      <c r="C26" s="713"/>
    </row>
    <row r="27" spans="1:14" ht="26.25" customHeight="1" x14ac:dyDescent="0.4">
      <c r="A27" s="486" t="s">
        <v>48</v>
      </c>
      <c r="B27" s="719" t="s">
        <v>137</v>
      </c>
      <c r="C27" s="719"/>
    </row>
    <row r="28" spans="1:14" ht="27" customHeight="1" x14ac:dyDescent="0.4">
      <c r="A28" s="486" t="s">
        <v>6</v>
      </c>
      <c r="B28" s="487">
        <v>99.65</v>
      </c>
    </row>
    <row r="29" spans="1:14" s="15" customFormat="1" ht="27" customHeight="1" x14ac:dyDescent="0.4">
      <c r="A29" s="486" t="s">
        <v>49</v>
      </c>
      <c r="B29" s="488">
        <v>0</v>
      </c>
      <c r="C29" s="689" t="s">
        <v>50</v>
      </c>
      <c r="D29" s="690"/>
      <c r="E29" s="690"/>
      <c r="F29" s="690"/>
      <c r="G29" s="691"/>
      <c r="I29" s="489"/>
      <c r="J29" s="489"/>
      <c r="K29" s="489"/>
      <c r="L29" s="489"/>
    </row>
    <row r="30" spans="1:14" s="15" customFormat="1" ht="19.5" customHeight="1" x14ac:dyDescent="0.3">
      <c r="A30" s="486" t="s">
        <v>51</v>
      </c>
      <c r="B30" s="490">
        <f>B28-B29</f>
        <v>99.65</v>
      </c>
      <c r="C30" s="491"/>
      <c r="D30" s="491"/>
      <c r="E30" s="491"/>
      <c r="F30" s="491"/>
      <c r="G30" s="492"/>
      <c r="I30" s="489"/>
      <c r="J30" s="489"/>
      <c r="K30" s="489"/>
      <c r="L30" s="489"/>
    </row>
    <row r="31" spans="1:14" s="15" customFormat="1" ht="27" customHeight="1" x14ac:dyDescent="0.4">
      <c r="A31" s="486" t="s">
        <v>52</v>
      </c>
      <c r="B31" s="493">
        <v>1</v>
      </c>
      <c r="C31" s="692" t="s">
        <v>53</v>
      </c>
      <c r="D31" s="693"/>
      <c r="E31" s="693"/>
      <c r="F31" s="693"/>
      <c r="G31" s="693"/>
      <c r="H31" s="694"/>
      <c r="I31" s="489"/>
      <c r="J31" s="489"/>
      <c r="K31" s="489"/>
      <c r="L31" s="489"/>
    </row>
    <row r="32" spans="1:14" s="15" customFormat="1" ht="27" customHeight="1" x14ac:dyDescent="0.4">
      <c r="A32" s="486" t="s">
        <v>54</v>
      </c>
      <c r="B32" s="493">
        <v>1</v>
      </c>
      <c r="C32" s="692" t="s">
        <v>55</v>
      </c>
      <c r="D32" s="693"/>
      <c r="E32" s="693"/>
      <c r="F32" s="693"/>
      <c r="G32" s="693"/>
      <c r="H32" s="694"/>
      <c r="I32" s="489"/>
      <c r="J32" s="489"/>
      <c r="K32" s="489"/>
      <c r="L32" s="494"/>
      <c r="M32" s="494"/>
      <c r="N32" s="495"/>
    </row>
    <row r="33" spans="1:14" s="15" customFormat="1" ht="17.25" customHeight="1" x14ac:dyDescent="0.3">
      <c r="A33" s="486"/>
      <c r="B33" s="496"/>
      <c r="C33" s="497"/>
      <c r="D33" s="497"/>
      <c r="E33" s="497"/>
      <c r="F33" s="497"/>
      <c r="G33" s="497"/>
      <c r="H33" s="497"/>
      <c r="I33" s="489"/>
      <c r="J33" s="489"/>
      <c r="K33" s="489"/>
      <c r="L33" s="494"/>
      <c r="M33" s="494"/>
      <c r="N33" s="495"/>
    </row>
    <row r="34" spans="1:14" s="15" customFormat="1" ht="18.75" x14ac:dyDescent="0.3">
      <c r="A34" s="486" t="s">
        <v>56</v>
      </c>
      <c r="B34" s="498">
        <f>B31/B32</f>
        <v>1</v>
      </c>
      <c r="C34" s="476" t="s">
        <v>57</v>
      </c>
      <c r="D34" s="476"/>
      <c r="E34" s="476"/>
      <c r="F34" s="476"/>
      <c r="G34" s="476"/>
      <c r="I34" s="489"/>
      <c r="J34" s="489"/>
      <c r="K34" s="489"/>
      <c r="L34" s="494"/>
      <c r="M34" s="494"/>
      <c r="N34" s="495"/>
    </row>
    <row r="35" spans="1:14" s="15" customFormat="1" ht="19.5" customHeight="1" x14ac:dyDescent="0.3">
      <c r="A35" s="486"/>
      <c r="B35" s="490"/>
      <c r="G35" s="476"/>
      <c r="I35" s="489"/>
      <c r="J35" s="489"/>
      <c r="K35" s="489"/>
      <c r="L35" s="494"/>
      <c r="M35" s="494"/>
      <c r="N35" s="495"/>
    </row>
    <row r="36" spans="1:14" s="15" customFormat="1" ht="27" customHeight="1" x14ac:dyDescent="0.4">
      <c r="A36" s="499" t="s">
        <v>58</v>
      </c>
      <c r="B36" s="500">
        <v>20</v>
      </c>
      <c r="C36" s="476"/>
      <c r="D36" s="695" t="s">
        <v>59</v>
      </c>
      <c r="E36" s="720"/>
      <c r="F36" s="695" t="s">
        <v>60</v>
      </c>
      <c r="G36" s="696"/>
      <c r="J36" s="489"/>
      <c r="K36" s="489"/>
      <c r="L36" s="494"/>
      <c r="M36" s="494"/>
      <c r="N36" s="495"/>
    </row>
    <row r="37" spans="1:14" s="15" customFormat="1" ht="27" customHeight="1" x14ac:dyDescent="0.4">
      <c r="A37" s="501" t="s">
        <v>61</v>
      </c>
      <c r="B37" s="502">
        <v>4</v>
      </c>
      <c r="C37" s="503" t="s">
        <v>62</v>
      </c>
      <c r="D37" s="504" t="s">
        <v>63</v>
      </c>
      <c r="E37" s="505" t="s">
        <v>64</v>
      </c>
      <c r="F37" s="504" t="s">
        <v>63</v>
      </c>
      <c r="G37" s="506" t="s">
        <v>64</v>
      </c>
      <c r="I37" s="507" t="s">
        <v>65</v>
      </c>
      <c r="J37" s="489"/>
      <c r="K37" s="489"/>
      <c r="L37" s="494"/>
      <c r="M37" s="494"/>
      <c r="N37" s="495"/>
    </row>
    <row r="38" spans="1:14" s="15" customFormat="1" ht="26.25" customHeight="1" x14ac:dyDescent="0.4">
      <c r="A38" s="501" t="s">
        <v>66</v>
      </c>
      <c r="B38" s="502">
        <v>20</v>
      </c>
      <c r="C38" s="508">
        <v>1</v>
      </c>
      <c r="D38" s="509">
        <v>66843689</v>
      </c>
      <c r="E38" s="510">
        <f>IF(ISBLANK(D38),"-",$D$48/$D$45*D38)</f>
        <v>67984929.347310171</v>
      </c>
      <c r="F38" s="509">
        <v>68160735</v>
      </c>
      <c r="G38" s="511">
        <f>IF(ISBLANK(F38),"-",$D$48/$F$45*F38)</f>
        <v>67902186.109357595</v>
      </c>
      <c r="I38" s="512"/>
      <c r="J38" s="489"/>
      <c r="K38" s="489"/>
      <c r="L38" s="494"/>
      <c r="M38" s="494"/>
      <c r="N38" s="495"/>
    </row>
    <row r="39" spans="1:14" s="15" customFormat="1" ht="26.25" customHeight="1" x14ac:dyDescent="0.4">
      <c r="A39" s="501" t="s">
        <v>67</v>
      </c>
      <c r="B39" s="502">
        <v>1</v>
      </c>
      <c r="C39" s="513">
        <v>2</v>
      </c>
      <c r="D39" s="514">
        <v>66995928</v>
      </c>
      <c r="E39" s="515">
        <f>IF(ISBLANK(D39),"-",$D$48/$D$45*D39)</f>
        <v>68139767.564855352</v>
      </c>
      <c r="F39" s="514">
        <v>67668534</v>
      </c>
      <c r="G39" s="516">
        <f>IF(ISBLANK(F39),"-",$D$48/$F$45*F39)</f>
        <v>67411852.137677103</v>
      </c>
      <c r="I39" s="697">
        <f>ABS((F43/D43*D42)-F42)/D42</f>
        <v>4.7255270450369483E-3</v>
      </c>
      <c r="J39" s="489"/>
      <c r="K39" s="489"/>
      <c r="L39" s="494"/>
      <c r="M39" s="494"/>
      <c r="N39" s="495"/>
    </row>
    <row r="40" spans="1:14" ht="26.25" customHeight="1" x14ac:dyDescent="0.4">
      <c r="A40" s="501" t="s">
        <v>68</v>
      </c>
      <c r="B40" s="502">
        <v>1</v>
      </c>
      <c r="C40" s="513">
        <v>3</v>
      </c>
      <c r="D40" s="514">
        <v>66943237</v>
      </c>
      <c r="E40" s="515">
        <f>IF(ISBLANK(D40),"-",$D$48/$D$45*D40)</f>
        <v>68086176.95718798</v>
      </c>
      <c r="F40" s="514">
        <v>68210367</v>
      </c>
      <c r="G40" s="516">
        <f>IF(ISBLANK(F40),"-",$D$48/$F$45*F40)</f>
        <v>67951629.844096959</v>
      </c>
      <c r="I40" s="697"/>
      <c r="L40" s="494"/>
      <c r="M40" s="494"/>
      <c r="N40" s="517"/>
    </row>
    <row r="41" spans="1:14" ht="27" customHeight="1" x14ac:dyDescent="0.4">
      <c r="A41" s="501" t="s">
        <v>69</v>
      </c>
      <c r="B41" s="502">
        <v>1</v>
      </c>
      <c r="C41" s="518">
        <v>4</v>
      </c>
      <c r="D41" s="519"/>
      <c r="E41" s="520" t="str">
        <f>IF(ISBLANK(D41),"-",$D$48/$D$45*D41)</f>
        <v>-</v>
      </c>
      <c r="F41" s="519"/>
      <c r="G41" s="521" t="str">
        <f>IF(ISBLANK(F41),"-",$D$48/$F$45*F41)</f>
        <v>-</v>
      </c>
      <c r="I41" s="522"/>
      <c r="L41" s="494"/>
      <c r="M41" s="494"/>
      <c r="N41" s="517"/>
    </row>
    <row r="42" spans="1:14" ht="27" customHeight="1" x14ac:dyDescent="0.4">
      <c r="A42" s="501" t="s">
        <v>70</v>
      </c>
      <c r="B42" s="502">
        <v>1</v>
      </c>
      <c r="C42" s="523" t="s">
        <v>71</v>
      </c>
      <c r="D42" s="524">
        <f>AVERAGE(D38:D41)</f>
        <v>66927618</v>
      </c>
      <c r="E42" s="525">
        <f>AVERAGE(E38:E41)</f>
        <v>68070291.289784506</v>
      </c>
      <c r="F42" s="524">
        <f>AVERAGE(F38:F41)</f>
        <v>68013212</v>
      </c>
      <c r="G42" s="526">
        <f>AVERAGE(G38:G41)</f>
        <v>67755222.697043881</v>
      </c>
      <c r="H42" s="527"/>
    </row>
    <row r="43" spans="1:14" ht="26.25" customHeight="1" x14ac:dyDescent="0.4">
      <c r="A43" s="501" t="s">
        <v>72</v>
      </c>
      <c r="B43" s="502">
        <v>1</v>
      </c>
      <c r="C43" s="528" t="s">
        <v>73</v>
      </c>
      <c r="D43" s="529">
        <v>29.6</v>
      </c>
      <c r="E43" s="517"/>
      <c r="F43" s="529">
        <v>30.22</v>
      </c>
      <c r="H43" s="527"/>
    </row>
    <row r="44" spans="1:14" ht="26.25" customHeight="1" x14ac:dyDescent="0.4">
      <c r="A44" s="501" t="s">
        <v>74</v>
      </c>
      <c r="B44" s="502">
        <v>1</v>
      </c>
      <c r="C44" s="530" t="s">
        <v>75</v>
      </c>
      <c r="D44" s="531">
        <f>D43*$B$34</f>
        <v>29.6</v>
      </c>
      <c r="E44" s="532"/>
      <c r="F44" s="531">
        <f>F43*$B$34</f>
        <v>30.22</v>
      </c>
      <c r="H44" s="527"/>
    </row>
    <row r="45" spans="1:14" ht="19.5" customHeight="1" x14ac:dyDescent="0.3">
      <c r="A45" s="501" t="s">
        <v>76</v>
      </c>
      <c r="B45" s="533">
        <f>(B44/B43)*(B42/B41)*(B40/B39)*(B38/B37)*B36</f>
        <v>100</v>
      </c>
      <c r="C45" s="530" t="s">
        <v>77</v>
      </c>
      <c r="D45" s="534">
        <f>D44*$B$30/100</f>
        <v>29.496400000000005</v>
      </c>
      <c r="E45" s="535"/>
      <c r="F45" s="534">
        <f>F44*$B$30/100</f>
        <v>30.114230000000003</v>
      </c>
      <c r="H45" s="527"/>
    </row>
    <row r="46" spans="1:14" ht="19.5" customHeight="1" x14ac:dyDescent="0.3">
      <c r="A46" s="683" t="s">
        <v>78</v>
      </c>
      <c r="B46" s="684"/>
      <c r="C46" s="530" t="s">
        <v>79</v>
      </c>
      <c r="D46" s="536">
        <f>D45/$B$45</f>
        <v>0.29496400000000006</v>
      </c>
      <c r="E46" s="537"/>
      <c r="F46" s="538">
        <f>F45/$B$45</f>
        <v>0.30114230000000003</v>
      </c>
      <c r="H46" s="527"/>
    </row>
    <row r="47" spans="1:14" ht="27" customHeight="1" x14ac:dyDescent="0.4">
      <c r="A47" s="685"/>
      <c r="B47" s="686"/>
      <c r="C47" s="539" t="s">
        <v>80</v>
      </c>
      <c r="D47" s="540">
        <v>0.3</v>
      </c>
      <c r="E47" s="541"/>
      <c r="F47" s="537"/>
      <c r="H47" s="527"/>
    </row>
    <row r="48" spans="1:14" ht="18.75" x14ac:dyDescent="0.3">
      <c r="C48" s="542" t="s">
        <v>81</v>
      </c>
      <c r="D48" s="534">
        <f>D47*$B$45</f>
        <v>30</v>
      </c>
      <c r="F48" s="543"/>
      <c r="H48" s="527"/>
    </row>
    <row r="49" spans="1:12" ht="19.5" customHeight="1" x14ac:dyDescent="0.3">
      <c r="C49" s="544" t="s">
        <v>82</v>
      </c>
      <c r="D49" s="545">
        <f>D48/B34</f>
        <v>30</v>
      </c>
      <c r="F49" s="543"/>
      <c r="H49" s="527"/>
    </row>
    <row r="50" spans="1:12" ht="18.75" x14ac:dyDescent="0.3">
      <c r="C50" s="499" t="s">
        <v>83</v>
      </c>
      <c r="D50" s="546">
        <f>AVERAGE(E38:E41,G38:G41)</f>
        <v>67912756.993414193</v>
      </c>
      <c r="F50" s="547"/>
      <c r="H50" s="527"/>
    </row>
    <row r="51" spans="1:12" ht="18.75" x14ac:dyDescent="0.3">
      <c r="C51" s="501" t="s">
        <v>84</v>
      </c>
      <c r="D51" s="548">
        <f>STDEV(E38:E41,G38:G41)/D50</f>
        <v>3.8360545883729122E-3</v>
      </c>
      <c r="F51" s="547"/>
      <c r="H51" s="527"/>
    </row>
    <row r="52" spans="1:12" ht="19.5" customHeight="1" x14ac:dyDescent="0.3">
      <c r="C52" s="549" t="s">
        <v>20</v>
      </c>
      <c r="D52" s="550">
        <f>COUNT(E38:E41,G38:G41)</f>
        <v>6</v>
      </c>
      <c r="F52" s="547"/>
    </row>
    <row r="54" spans="1:12" ht="18.75" x14ac:dyDescent="0.3">
      <c r="A54" s="551" t="s">
        <v>1</v>
      </c>
      <c r="B54" s="552" t="s">
        <v>85</v>
      </c>
    </row>
    <row r="55" spans="1:12" ht="18.75" x14ac:dyDescent="0.3">
      <c r="A55" s="476" t="s">
        <v>86</v>
      </c>
      <c r="B55" s="553" t="str">
        <f>B21</f>
        <v>Each Film Coated Tablet Contains Lamivudine USP 150MG, Nevirapine USP 200MG, Zidovudine USP 300MG</v>
      </c>
    </row>
    <row r="56" spans="1:12" ht="26.25" customHeight="1" x14ac:dyDescent="0.4">
      <c r="A56" s="554" t="s">
        <v>87</v>
      </c>
      <c r="B56" s="555">
        <v>300</v>
      </c>
      <c r="C56" s="476" t="str">
        <f>B20</f>
        <v>Zidovudine</v>
      </c>
      <c r="H56" s="556"/>
    </row>
    <row r="57" spans="1:12" ht="18.75" x14ac:dyDescent="0.3">
      <c r="A57" s="553" t="s">
        <v>88</v>
      </c>
      <c r="B57" s="624">
        <f>Uniformity!C46</f>
        <v>1237.2860000000001</v>
      </c>
      <c r="H57" s="556"/>
    </row>
    <row r="58" spans="1:12" ht="19.5" customHeight="1" x14ac:dyDescent="0.3">
      <c r="H58" s="556"/>
    </row>
    <row r="59" spans="1:12" s="15" customFormat="1" ht="27" customHeight="1" x14ac:dyDescent="0.4">
      <c r="A59" s="499" t="s">
        <v>89</v>
      </c>
      <c r="B59" s="500">
        <v>100</v>
      </c>
      <c r="C59" s="476"/>
      <c r="D59" s="557" t="s">
        <v>90</v>
      </c>
      <c r="E59" s="558" t="s">
        <v>62</v>
      </c>
      <c r="F59" s="558" t="s">
        <v>63</v>
      </c>
      <c r="G59" s="558" t="s">
        <v>91</v>
      </c>
      <c r="H59" s="503" t="s">
        <v>92</v>
      </c>
      <c r="L59" s="489"/>
    </row>
    <row r="60" spans="1:12" s="15" customFormat="1" ht="26.25" customHeight="1" x14ac:dyDescent="0.4">
      <c r="A60" s="501" t="s">
        <v>93</v>
      </c>
      <c r="B60" s="502">
        <v>10</v>
      </c>
      <c r="C60" s="700" t="s">
        <v>94</v>
      </c>
      <c r="D60" s="703">
        <v>1235.18</v>
      </c>
      <c r="E60" s="559">
        <v>1</v>
      </c>
      <c r="F60" s="560">
        <v>65915998</v>
      </c>
      <c r="G60" s="625">
        <f>IF(ISBLANK(F60),"-",(F60/$D$50*$D$47*$B$68)*($B$57/$D$60))</f>
        <v>291.67591774653744</v>
      </c>
      <c r="H60" s="643">
        <f t="shared" ref="H60:H71" si="0">IF(ISBLANK(F60),"-",(G60/$B$56)*100)</f>
        <v>97.225305915512479</v>
      </c>
      <c r="L60" s="489"/>
    </row>
    <row r="61" spans="1:12" s="15" customFormat="1" ht="26.25" customHeight="1" x14ac:dyDescent="0.4">
      <c r="A61" s="501" t="s">
        <v>95</v>
      </c>
      <c r="B61" s="502">
        <v>100</v>
      </c>
      <c r="C61" s="701"/>
      <c r="D61" s="704"/>
      <c r="E61" s="561">
        <v>2</v>
      </c>
      <c r="F61" s="514">
        <v>66002008</v>
      </c>
      <c r="G61" s="626">
        <f>IF(ISBLANK(F61),"-",(F61/$D$50*$D$47*$B$68)*($B$57/$D$60))</f>
        <v>292.05650889961959</v>
      </c>
      <c r="H61" s="644">
        <f t="shared" si="0"/>
        <v>97.352169633206529</v>
      </c>
      <c r="L61" s="489"/>
    </row>
    <row r="62" spans="1:12" s="15" customFormat="1" ht="26.25" customHeight="1" x14ac:dyDescent="0.4">
      <c r="A62" s="501" t="s">
        <v>96</v>
      </c>
      <c r="B62" s="502">
        <v>1</v>
      </c>
      <c r="C62" s="701"/>
      <c r="D62" s="704"/>
      <c r="E62" s="561">
        <v>3</v>
      </c>
      <c r="F62" s="562">
        <v>66003175</v>
      </c>
      <c r="G62" s="626">
        <f>IF(ISBLANK(F62),"-",(F62/$D$50*$D$47*$B$68)*($B$57/$D$60))</f>
        <v>292.06167283259998</v>
      </c>
      <c r="H62" s="644">
        <f t="shared" si="0"/>
        <v>97.353890944199989</v>
      </c>
      <c r="L62" s="489"/>
    </row>
    <row r="63" spans="1:12" ht="27" customHeight="1" x14ac:dyDescent="0.4">
      <c r="A63" s="501" t="s">
        <v>97</v>
      </c>
      <c r="B63" s="502">
        <v>1</v>
      </c>
      <c r="C63" s="710"/>
      <c r="D63" s="705"/>
      <c r="E63" s="563">
        <v>4</v>
      </c>
      <c r="F63" s="564"/>
      <c r="G63" s="626" t="str">
        <f>IF(ISBLANK(F63),"-",(F63/$D$50*$D$47*$B$68)*($B$57/$D$60))</f>
        <v>-</v>
      </c>
      <c r="H63" s="644" t="str">
        <f t="shared" si="0"/>
        <v>-</v>
      </c>
    </row>
    <row r="64" spans="1:12" ht="26.25" customHeight="1" x14ac:dyDescent="0.4">
      <c r="A64" s="501" t="s">
        <v>98</v>
      </c>
      <c r="B64" s="502">
        <v>1</v>
      </c>
      <c r="C64" s="700" t="s">
        <v>99</v>
      </c>
      <c r="D64" s="703">
        <v>1245.8900000000001</v>
      </c>
      <c r="E64" s="559">
        <v>1</v>
      </c>
      <c r="F64" s="560">
        <v>66622102</v>
      </c>
      <c r="G64" s="625">
        <f>IF(ISBLANK(F64),"-",(F64/$D$50*$D$47*$B$68)*($B$57/$D$64))</f>
        <v>292.26622028219805</v>
      </c>
      <c r="H64" s="643">
        <f t="shared" si="0"/>
        <v>97.42207342739934</v>
      </c>
    </row>
    <row r="65" spans="1:8" ht="26.25" customHeight="1" x14ac:dyDescent="0.4">
      <c r="A65" s="501" t="s">
        <v>100</v>
      </c>
      <c r="B65" s="502">
        <v>1</v>
      </c>
      <c r="C65" s="701"/>
      <c r="D65" s="704"/>
      <c r="E65" s="561">
        <v>2</v>
      </c>
      <c r="F65" s="514">
        <v>66817924</v>
      </c>
      <c r="G65" s="626">
        <f>IF(ISBLANK(F65),"-",(F65/$D$50*$D$47*$B$68)*($B$57/$D$64))</f>
        <v>293.12527687257858</v>
      </c>
      <c r="H65" s="644">
        <f t="shared" si="0"/>
        <v>97.70842562419287</v>
      </c>
    </row>
    <row r="66" spans="1:8" ht="26.25" customHeight="1" x14ac:dyDescent="0.4">
      <c r="A66" s="501" t="s">
        <v>101</v>
      </c>
      <c r="B66" s="502">
        <v>1</v>
      </c>
      <c r="C66" s="701"/>
      <c r="D66" s="704"/>
      <c r="E66" s="561">
        <v>3</v>
      </c>
      <c r="F66" s="514">
        <v>66888256</v>
      </c>
      <c r="G66" s="626">
        <f>IF(ISBLANK(F66),"-",(F66/$D$50*$D$47*$B$68)*($B$57/$D$64))</f>
        <v>293.43381814023309</v>
      </c>
      <c r="H66" s="644">
        <f t="shared" si="0"/>
        <v>97.811272713411029</v>
      </c>
    </row>
    <row r="67" spans="1:8" ht="27" customHeight="1" x14ac:dyDescent="0.4">
      <c r="A67" s="501" t="s">
        <v>102</v>
      </c>
      <c r="B67" s="502">
        <v>1</v>
      </c>
      <c r="C67" s="710"/>
      <c r="D67" s="705"/>
      <c r="E67" s="563">
        <v>4</v>
      </c>
      <c r="F67" s="564"/>
      <c r="G67" s="642" t="str">
        <f>IF(ISBLANK(F67),"-",(F67/$D$50*$D$47*$B$68)*($B$57/$D$64))</f>
        <v>-</v>
      </c>
      <c r="H67" s="645" t="str">
        <f t="shared" si="0"/>
        <v>-</v>
      </c>
    </row>
    <row r="68" spans="1:8" ht="26.25" customHeight="1" x14ac:dyDescent="0.4">
      <c r="A68" s="501" t="s">
        <v>103</v>
      </c>
      <c r="B68" s="565">
        <f>(B67/B66)*(B65/B64)*(B63/B62)*(B61/B60)*B59</f>
        <v>1000</v>
      </c>
      <c r="C68" s="700" t="s">
        <v>104</v>
      </c>
      <c r="D68" s="703">
        <v>1229.8</v>
      </c>
      <c r="E68" s="559">
        <v>1</v>
      </c>
      <c r="F68" s="560">
        <v>67145901</v>
      </c>
      <c r="G68" s="625">
        <f>IF(ISBLANK(F68),"-",(F68/$D$50*$D$47*$B$68)*($B$57/$D$68))</f>
        <v>298.41799573729242</v>
      </c>
      <c r="H68" s="644">
        <f t="shared" si="0"/>
        <v>99.472665245764134</v>
      </c>
    </row>
    <row r="69" spans="1:8" ht="27" customHeight="1" x14ac:dyDescent="0.4">
      <c r="A69" s="549" t="s">
        <v>105</v>
      </c>
      <c r="B69" s="566">
        <f>(D47*B68)/B56*B57</f>
        <v>1237.2860000000001</v>
      </c>
      <c r="C69" s="701"/>
      <c r="D69" s="704"/>
      <c r="E69" s="561">
        <v>2</v>
      </c>
      <c r="F69" s="514">
        <v>66821775</v>
      </c>
      <c r="G69" s="626">
        <f>IF(ISBLANK(F69),"-",(F69/$D$50*$D$47*$B$68)*($B$57/$D$68))</f>
        <v>296.97747546954969</v>
      </c>
      <c r="H69" s="644">
        <f t="shared" si="0"/>
        <v>98.992491823183229</v>
      </c>
    </row>
    <row r="70" spans="1:8" ht="26.25" customHeight="1" x14ac:dyDescent="0.4">
      <c r="A70" s="706" t="s">
        <v>78</v>
      </c>
      <c r="B70" s="707"/>
      <c r="C70" s="701"/>
      <c r="D70" s="704"/>
      <c r="E70" s="561">
        <v>3</v>
      </c>
      <c r="F70" s="514">
        <v>66839332</v>
      </c>
      <c r="G70" s="626">
        <f>IF(ISBLANK(F70),"-",(F70/$D$50*$D$47*$B$68)*($B$57/$D$68))</f>
        <v>297.05550442847544</v>
      </c>
      <c r="H70" s="644">
        <f t="shared" si="0"/>
        <v>99.018501476158477</v>
      </c>
    </row>
    <row r="71" spans="1:8" ht="27" customHeight="1" x14ac:dyDescent="0.4">
      <c r="A71" s="708"/>
      <c r="B71" s="709"/>
      <c r="C71" s="702"/>
      <c r="D71" s="705"/>
      <c r="E71" s="563">
        <v>4</v>
      </c>
      <c r="F71" s="564"/>
      <c r="G71" s="642" t="str">
        <f>IF(ISBLANK(F71),"-",(F71/$D$50*$D$47*$B$68)*($B$57/$D$68))</f>
        <v>-</v>
      </c>
      <c r="H71" s="645" t="str">
        <f t="shared" si="0"/>
        <v>-</v>
      </c>
    </row>
    <row r="72" spans="1:8" ht="26.25" customHeight="1" x14ac:dyDescent="0.4">
      <c r="A72" s="567"/>
      <c r="B72" s="567"/>
      <c r="C72" s="567"/>
      <c r="D72" s="567"/>
      <c r="E72" s="567"/>
      <c r="F72" s="569" t="s">
        <v>71</v>
      </c>
      <c r="G72" s="631">
        <f>AVERAGE(G60:G71)</f>
        <v>294.11893226767603</v>
      </c>
      <c r="H72" s="646">
        <f>AVERAGE(H60:H71)</f>
        <v>98.03964408922532</v>
      </c>
    </row>
    <row r="73" spans="1:8" ht="26.25" customHeight="1" x14ac:dyDescent="0.4">
      <c r="C73" s="567"/>
      <c r="D73" s="567"/>
      <c r="E73" s="567"/>
      <c r="F73" s="570" t="s">
        <v>84</v>
      </c>
      <c r="G73" s="630">
        <f>STDEV(G60:G71)/G72</f>
        <v>8.8840002053518496E-3</v>
      </c>
      <c r="H73" s="630">
        <f>STDEV(H60:H71)/H72</f>
        <v>8.8840002053518427E-3</v>
      </c>
    </row>
    <row r="74" spans="1:8" ht="27" customHeight="1" x14ac:dyDescent="0.4">
      <c r="A74" s="567"/>
      <c r="B74" s="567"/>
      <c r="C74" s="568"/>
      <c r="D74" s="568"/>
      <c r="E74" s="571"/>
      <c r="F74" s="572" t="s">
        <v>20</v>
      </c>
      <c r="G74" s="573">
        <f>COUNT(G60:G71)</f>
        <v>9</v>
      </c>
      <c r="H74" s="573">
        <f>COUNT(H60:H71)</f>
        <v>9</v>
      </c>
    </row>
    <row r="76" spans="1:8" ht="26.25" customHeight="1" x14ac:dyDescent="0.4">
      <c r="A76" s="485" t="s">
        <v>106</v>
      </c>
      <c r="B76" s="574" t="s">
        <v>107</v>
      </c>
      <c r="C76" s="687" t="str">
        <f>B26</f>
        <v>Zidovudine</v>
      </c>
      <c r="D76" s="687"/>
      <c r="E76" s="575" t="s">
        <v>108</v>
      </c>
      <c r="F76" s="575"/>
      <c r="G76" s="662">
        <f>H72</f>
        <v>98.03964408922532</v>
      </c>
      <c r="H76" s="577"/>
    </row>
    <row r="77" spans="1:8" ht="18.75" x14ac:dyDescent="0.3">
      <c r="A77" s="484" t="s">
        <v>109</v>
      </c>
      <c r="B77" s="484" t="s">
        <v>110</v>
      </c>
    </row>
    <row r="78" spans="1:8" ht="18.75" x14ac:dyDescent="0.3">
      <c r="A78" s="484"/>
      <c r="B78" s="484"/>
    </row>
    <row r="79" spans="1:8" ht="26.25" customHeight="1" x14ac:dyDescent="0.4">
      <c r="A79" s="485" t="s">
        <v>4</v>
      </c>
      <c r="B79" s="721" t="str">
        <f>B26</f>
        <v>Zidovudine</v>
      </c>
      <c r="C79" s="721"/>
    </row>
    <row r="80" spans="1:8" ht="26.25" customHeight="1" x14ac:dyDescent="0.4">
      <c r="A80" s="486" t="s">
        <v>48</v>
      </c>
      <c r="B80" s="721" t="str">
        <f>B27</f>
        <v>Z1-3</v>
      </c>
      <c r="C80" s="721"/>
    </row>
    <row r="81" spans="1:12" ht="27" customHeight="1" x14ac:dyDescent="0.4">
      <c r="A81" s="486" t="s">
        <v>6</v>
      </c>
      <c r="B81" s="578">
        <f>B28</f>
        <v>99.65</v>
      </c>
    </row>
    <row r="82" spans="1:12" s="15" customFormat="1" ht="27" customHeight="1" x14ac:dyDescent="0.4">
      <c r="A82" s="486" t="s">
        <v>49</v>
      </c>
      <c r="B82" s="488">
        <v>0</v>
      </c>
      <c r="C82" s="689" t="s">
        <v>50</v>
      </c>
      <c r="D82" s="690"/>
      <c r="E82" s="690"/>
      <c r="F82" s="690"/>
      <c r="G82" s="691"/>
      <c r="I82" s="489"/>
      <c r="J82" s="489"/>
      <c r="K82" s="489"/>
      <c r="L82" s="489"/>
    </row>
    <row r="83" spans="1:12" s="15" customFormat="1" ht="19.5" customHeight="1" x14ac:dyDescent="0.3">
      <c r="A83" s="486" t="s">
        <v>51</v>
      </c>
      <c r="B83" s="490">
        <f>B81-B82</f>
        <v>99.65</v>
      </c>
      <c r="C83" s="491"/>
      <c r="D83" s="491"/>
      <c r="E83" s="491"/>
      <c r="F83" s="491"/>
      <c r="G83" s="492"/>
      <c r="I83" s="489"/>
      <c r="J83" s="489"/>
      <c r="K83" s="489"/>
      <c r="L83" s="489"/>
    </row>
    <row r="84" spans="1:12" s="15" customFormat="1" ht="27" customHeight="1" x14ac:dyDescent="0.4">
      <c r="A84" s="486" t="s">
        <v>52</v>
      </c>
      <c r="B84" s="493">
        <v>1</v>
      </c>
      <c r="C84" s="692" t="s">
        <v>111</v>
      </c>
      <c r="D84" s="693"/>
      <c r="E84" s="693"/>
      <c r="F84" s="693"/>
      <c r="G84" s="693"/>
      <c r="H84" s="694"/>
      <c r="I84" s="489"/>
      <c r="J84" s="489"/>
      <c r="K84" s="489"/>
      <c r="L84" s="489"/>
    </row>
    <row r="85" spans="1:12" s="15" customFormat="1" ht="27" customHeight="1" x14ac:dyDescent="0.4">
      <c r="A85" s="486" t="s">
        <v>54</v>
      </c>
      <c r="B85" s="493">
        <v>1</v>
      </c>
      <c r="C85" s="692" t="s">
        <v>112</v>
      </c>
      <c r="D85" s="693"/>
      <c r="E85" s="693"/>
      <c r="F85" s="693"/>
      <c r="G85" s="693"/>
      <c r="H85" s="694"/>
      <c r="I85" s="489"/>
      <c r="J85" s="489"/>
      <c r="K85" s="489"/>
      <c r="L85" s="489"/>
    </row>
    <row r="86" spans="1:12" s="15" customFormat="1" ht="18.75" x14ac:dyDescent="0.3">
      <c r="A86" s="486"/>
      <c r="B86" s="496"/>
      <c r="C86" s="497"/>
      <c r="D86" s="497"/>
      <c r="E86" s="497"/>
      <c r="F86" s="497"/>
      <c r="G86" s="497"/>
      <c r="H86" s="497"/>
      <c r="I86" s="489"/>
      <c r="J86" s="489"/>
      <c r="K86" s="489"/>
      <c r="L86" s="489"/>
    </row>
    <row r="87" spans="1:12" s="15" customFormat="1" ht="18.75" x14ac:dyDescent="0.3">
      <c r="A87" s="486" t="s">
        <v>56</v>
      </c>
      <c r="B87" s="498">
        <f>B84/B85</f>
        <v>1</v>
      </c>
      <c r="C87" s="476" t="s">
        <v>57</v>
      </c>
      <c r="D87" s="476"/>
      <c r="E87" s="476"/>
      <c r="F87" s="476"/>
      <c r="G87" s="476"/>
      <c r="I87" s="489"/>
      <c r="J87" s="489"/>
      <c r="K87" s="489"/>
      <c r="L87" s="489"/>
    </row>
    <row r="88" spans="1:12" ht="19.5" customHeight="1" x14ac:dyDescent="0.3">
      <c r="A88" s="484"/>
      <c r="B88" s="484"/>
    </row>
    <row r="89" spans="1:12" ht="27" customHeight="1" x14ac:dyDescent="0.4">
      <c r="A89" s="499" t="s">
        <v>58</v>
      </c>
      <c r="B89" s="500">
        <v>20</v>
      </c>
      <c r="D89" s="579" t="s">
        <v>59</v>
      </c>
      <c r="E89" s="580"/>
      <c r="F89" s="695" t="s">
        <v>60</v>
      </c>
      <c r="G89" s="696"/>
    </row>
    <row r="90" spans="1:12" ht="27" customHeight="1" x14ac:dyDescent="0.4">
      <c r="A90" s="501" t="s">
        <v>61</v>
      </c>
      <c r="B90" s="502">
        <v>4</v>
      </c>
      <c r="C90" s="581" t="s">
        <v>62</v>
      </c>
      <c r="D90" s="504" t="s">
        <v>63</v>
      </c>
      <c r="E90" s="505" t="s">
        <v>64</v>
      </c>
      <c r="F90" s="504" t="s">
        <v>63</v>
      </c>
      <c r="G90" s="582" t="s">
        <v>64</v>
      </c>
      <c r="I90" s="507" t="s">
        <v>65</v>
      </c>
    </row>
    <row r="91" spans="1:12" ht="26.25" customHeight="1" x14ac:dyDescent="0.4">
      <c r="A91" s="501" t="s">
        <v>66</v>
      </c>
      <c r="B91" s="502">
        <v>20</v>
      </c>
      <c r="C91" s="583">
        <v>1</v>
      </c>
      <c r="D91" s="509">
        <v>66843689</v>
      </c>
      <c r="E91" s="510">
        <f>IF(ISBLANK(D91),"-",$D$101/$D$98*D91)</f>
        <v>75538810.38590017</v>
      </c>
      <c r="F91" s="509">
        <v>68160735</v>
      </c>
      <c r="G91" s="511">
        <f>IF(ISBLANK(F91),"-",$D$101/$F$98*F91)</f>
        <v>75446873.454841763</v>
      </c>
      <c r="I91" s="512"/>
    </row>
    <row r="92" spans="1:12" ht="26.25" customHeight="1" x14ac:dyDescent="0.4">
      <c r="A92" s="501" t="s">
        <v>67</v>
      </c>
      <c r="B92" s="502">
        <v>1</v>
      </c>
      <c r="C92" s="568">
        <v>2</v>
      </c>
      <c r="D92" s="514">
        <v>66995928</v>
      </c>
      <c r="E92" s="515">
        <f>IF(ISBLANK(D92),"-",$D$101/$D$98*D92)</f>
        <v>75710852.84983927</v>
      </c>
      <c r="F92" s="514">
        <v>67668534</v>
      </c>
      <c r="G92" s="516">
        <f>IF(ISBLANK(F92),"-",$D$101/$F$98*F92)</f>
        <v>74902057.930752322</v>
      </c>
      <c r="I92" s="697">
        <f>ABS((F96/D96*D95)-F95)/D95</f>
        <v>4.7255270450369483E-3</v>
      </c>
    </row>
    <row r="93" spans="1:12" ht="26.25" customHeight="1" x14ac:dyDescent="0.4">
      <c r="A93" s="501" t="s">
        <v>68</v>
      </c>
      <c r="B93" s="502">
        <v>1</v>
      </c>
      <c r="C93" s="568">
        <v>3</v>
      </c>
      <c r="D93" s="514">
        <v>66943237</v>
      </c>
      <c r="E93" s="515">
        <f>IF(ISBLANK(D93),"-",$D$101/$D$98*D93)</f>
        <v>75651307.730208859</v>
      </c>
      <c r="F93" s="514">
        <v>68210367</v>
      </c>
      <c r="G93" s="516">
        <f>IF(ISBLANK(F93),"-",$D$101/$F$98*F93)</f>
        <v>75501810.937885493</v>
      </c>
      <c r="I93" s="697"/>
    </row>
    <row r="94" spans="1:12" ht="27" customHeight="1" x14ac:dyDescent="0.4">
      <c r="A94" s="501" t="s">
        <v>69</v>
      </c>
      <c r="B94" s="502">
        <v>1</v>
      </c>
      <c r="C94" s="584">
        <v>4</v>
      </c>
      <c r="D94" s="519"/>
      <c r="E94" s="520" t="str">
        <f>IF(ISBLANK(D94),"-",$D$101/$D$98*D94)</f>
        <v>-</v>
      </c>
      <c r="F94" s="585"/>
      <c r="G94" s="521" t="str">
        <f>IF(ISBLANK(F94),"-",$D$101/$F$98*F94)</f>
        <v>-</v>
      </c>
      <c r="I94" s="522"/>
    </row>
    <row r="95" spans="1:12" ht="27" customHeight="1" x14ac:dyDescent="0.4">
      <c r="A95" s="501" t="s">
        <v>70</v>
      </c>
      <c r="B95" s="502">
        <v>1</v>
      </c>
      <c r="C95" s="586" t="s">
        <v>71</v>
      </c>
      <c r="D95" s="587">
        <f>AVERAGE(D91:D94)</f>
        <v>66927618</v>
      </c>
      <c r="E95" s="525">
        <f>AVERAGE(E91:E94)</f>
        <v>75633656.988649428</v>
      </c>
      <c r="F95" s="588">
        <f>AVERAGE(F91:F94)</f>
        <v>68013212</v>
      </c>
      <c r="G95" s="589">
        <f>AVERAGE(G91:G94)</f>
        <v>75283580.774493188</v>
      </c>
    </row>
    <row r="96" spans="1:12" ht="26.25" customHeight="1" x14ac:dyDescent="0.4">
      <c r="A96" s="501" t="s">
        <v>72</v>
      </c>
      <c r="B96" s="487">
        <v>1</v>
      </c>
      <c r="C96" s="590" t="s">
        <v>113</v>
      </c>
      <c r="D96" s="591">
        <v>29.6</v>
      </c>
      <c r="E96" s="517"/>
      <c r="F96" s="529">
        <v>30.22</v>
      </c>
    </row>
    <row r="97" spans="1:10" ht="26.25" customHeight="1" x14ac:dyDescent="0.4">
      <c r="A97" s="501" t="s">
        <v>74</v>
      </c>
      <c r="B97" s="487">
        <v>1</v>
      </c>
      <c r="C97" s="592" t="s">
        <v>114</v>
      </c>
      <c r="D97" s="593">
        <f>D96*$B$87</f>
        <v>29.6</v>
      </c>
      <c r="E97" s="532"/>
      <c r="F97" s="531">
        <f>F96*$B$87</f>
        <v>30.22</v>
      </c>
    </row>
    <row r="98" spans="1:10" ht="19.5" customHeight="1" x14ac:dyDescent="0.3">
      <c r="A98" s="501" t="s">
        <v>76</v>
      </c>
      <c r="B98" s="594">
        <f>(B97/B96)*(B95/B94)*(B93/B92)*(B91/B90)*B89</f>
        <v>100</v>
      </c>
      <c r="C98" s="592" t="s">
        <v>115</v>
      </c>
      <c r="D98" s="595">
        <f>D97*$B$83/100</f>
        <v>29.496400000000005</v>
      </c>
      <c r="E98" s="535"/>
      <c r="F98" s="534">
        <f>F97*$B$83/100</f>
        <v>30.114230000000003</v>
      </c>
    </row>
    <row r="99" spans="1:10" ht="19.5" customHeight="1" x14ac:dyDescent="0.3">
      <c r="A99" s="683" t="s">
        <v>78</v>
      </c>
      <c r="B99" s="698"/>
      <c r="C99" s="592" t="s">
        <v>116</v>
      </c>
      <c r="D99" s="596">
        <f>D98/$B$98</f>
        <v>0.29496400000000006</v>
      </c>
      <c r="E99" s="535"/>
      <c r="F99" s="538">
        <f>F98/$B$98</f>
        <v>0.30114230000000003</v>
      </c>
      <c r="G99" s="597"/>
      <c r="H99" s="527"/>
    </row>
    <row r="100" spans="1:10" ht="19.5" customHeight="1" x14ac:dyDescent="0.3">
      <c r="A100" s="685"/>
      <c r="B100" s="699"/>
      <c r="C100" s="592" t="s">
        <v>80</v>
      </c>
      <c r="D100" s="598">
        <f>$B$56/$B$116</f>
        <v>0.33333333333333331</v>
      </c>
      <c r="F100" s="543"/>
      <c r="G100" s="599"/>
      <c r="H100" s="527"/>
    </row>
    <row r="101" spans="1:10" ht="18.75" x14ac:dyDescent="0.3">
      <c r="C101" s="592" t="s">
        <v>81</v>
      </c>
      <c r="D101" s="593">
        <f>D100*$B$98</f>
        <v>33.333333333333329</v>
      </c>
      <c r="F101" s="543"/>
      <c r="G101" s="597"/>
      <c r="H101" s="527"/>
    </row>
    <row r="102" spans="1:10" ht="19.5" customHeight="1" x14ac:dyDescent="0.3">
      <c r="C102" s="600" t="s">
        <v>82</v>
      </c>
      <c r="D102" s="601">
        <f>D101/B34</f>
        <v>33.333333333333329</v>
      </c>
      <c r="F102" s="547"/>
      <c r="G102" s="597"/>
      <c r="H102" s="527"/>
      <c r="J102" s="602"/>
    </row>
    <row r="103" spans="1:10" ht="18.75" x14ac:dyDescent="0.3">
      <c r="C103" s="603" t="s">
        <v>117</v>
      </c>
      <c r="D103" s="604">
        <f>AVERAGE(E91:E94,G91:G94)</f>
        <v>75458618.881571308</v>
      </c>
      <c r="F103" s="547"/>
      <c r="G103" s="605"/>
      <c r="H103" s="527"/>
      <c r="J103" s="606"/>
    </row>
    <row r="104" spans="1:10" ht="18.75" x14ac:dyDescent="0.3">
      <c r="C104" s="570" t="s">
        <v>84</v>
      </c>
      <c r="D104" s="607">
        <f>STDEV(E91:E94,G91:G94)/D103</f>
        <v>3.8360545883729313E-3</v>
      </c>
      <c r="F104" s="547"/>
      <c r="G104" s="597"/>
      <c r="H104" s="527"/>
      <c r="J104" s="606"/>
    </row>
    <row r="105" spans="1:10" ht="19.5" customHeight="1" x14ac:dyDescent="0.3">
      <c r="C105" s="572" t="s">
        <v>20</v>
      </c>
      <c r="D105" s="608">
        <f>COUNT(E91:E94,G91:G94)</f>
        <v>6</v>
      </c>
      <c r="F105" s="547"/>
      <c r="G105" s="597"/>
      <c r="H105" s="527"/>
      <c r="J105" s="606"/>
    </row>
    <row r="106" spans="1:10" ht="19.5" customHeight="1" x14ac:dyDescent="0.3">
      <c r="A106" s="551"/>
      <c r="B106" s="551"/>
      <c r="C106" s="551"/>
      <c r="D106" s="551"/>
      <c r="E106" s="551"/>
    </row>
    <row r="107" spans="1:10" ht="27" customHeight="1" x14ac:dyDescent="0.4">
      <c r="A107" s="499" t="s">
        <v>118</v>
      </c>
      <c r="B107" s="500">
        <v>900</v>
      </c>
      <c r="C107" s="647" t="s">
        <v>119</v>
      </c>
      <c r="D107" s="647" t="s">
        <v>63</v>
      </c>
      <c r="E107" s="647" t="s">
        <v>120</v>
      </c>
      <c r="F107" s="609" t="s">
        <v>121</v>
      </c>
    </row>
    <row r="108" spans="1:10" ht="26.25" customHeight="1" x14ac:dyDescent="0.4">
      <c r="A108" s="501" t="s">
        <v>122</v>
      </c>
      <c r="B108" s="502">
        <v>1</v>
      </c>
      <c r="C108" s="652">
        <v>1</v>
      </c>
      <c r="D108" s="653">
        <v>74999335</v>
      </c>
      <c r="E108" s="627">
        <f t="shared" ref="E108:E113" si="1">IF(ISBLANK(D108),"-",D108/$D$103*$D$100*$B$116)</f>
        <v>298.17403013050586</v>
      </c>
      <c r="F108" s="654">
        <f t="shared" ref="F108:F113" si="2">IF(ISBLANK(D108), "-", (E108/$B$56)*100)</f>
        <v>99.39134337683528</v>
      </c>
    </row>
    <row r="109" spans="1:10" ht="26.25" customHeight="1" x14ac:dyDescent="0.4">
      <c r="A109" s="501" t="s">
        <v>95</v>
      </c>
      <c r="B109" s="502">
        <v>1</v>
      </c>
      <c r="C109" s="648">
        <v>2</v>
      </c>
      <c r="D109" s="650">
        <v>74625074</v>
      </c>
      <c r="E109" s="628">
        <f t="shared" si="1"/>
        <v>296.68608479484817</v>
      </c>
      <c r="F109" s="655">
        <f t="shared" si="2"/>
        <v>98.895361598282733</v>
      </c>
    </row>
    <row r="110" spans="1:10" ht="26.25" customHeight="1" x14ac:dyDescent="0.4">
      <c r="A110" s="501" t="s">
        <v>96</v>
      </c>
      <c r="B110" s="502">
        <v>1</v>
      </c>
      <c r="C110" s="648">
        <v>3</v>
      </c>
      <c r="D110" s="650">
        <v>74807173</v>
      </c>
      <c r="E110" s="628">
        <f t="shared" si="1"/>
        <v>297.41005378354305</v>
      </c>
      <c r="F110" s="655">
        <f t="shared" si="2"/>
        <v>99.13668459451435</v>
      </c>
    </row>
    <row r="111" spans="1:10" ht="26.25" customHeight="1" x14ac:dyDescent="0.4">
      <c r="A111" s="501" t="s">
        <v>97</v>
      </c>
      <c r="B111" s="502">
        <v>1</v>
      </c>
      <c r="C111" s="648">
        <v>4</v>
      </c>
      <c r="D111" s="650">
        <v>75221758</v>
      </c>
      <c r="E111" s="628">
        <f t="shared" si="1"/>
        <v>299.05831480187948</v>
      </c>
      <c r="F111" s="655">
        <f t="shared" si="2"/>
        <v>99.686104933959825</v>
      </c>
    </row>
    <row r="112" spans="1:10" ht="26.25" customHeight="1" x14ac:dyDescent="0.4">
      <c r="A112" s="501" t="s">
        <v>98</v>
      </c>
      <c r="B112" s="502">
        <v>1</v>
      </c>
      <c r="C112" s="648">
        <v>5</v>
      </c>
      <c r="D112" s="650">
        <v>76124924</v>
      </c>
      <c r="E112" s="628">
        <f t="shared" si="1"/>
        <v>302.64902192077392</v>
      </c>
      <c r="F112" s="655">
        <f t="shared" si="2"/>
        <v>100.88300730692464</v>
      </c>
    </row>
    <row r="113" spans="1:10" ht="27" customHeight="1" x14ac:dyDescent="0.4">
      <c r="A113" s="501" t="s">
        <v>100</v>
      </c>
      <c r="B113" s="502">
        <v>1</v>
      </c>
      <c r="C113" s="649">
        <v>6</v>
      </c>
      <c r="D113" s="651">
        <v>76362534</v>
      </c>
      <c r="E113" s="629">
        <f t="shared" si="1"/>
        <v>303.5936853807807</v>
      </c>
      <c r="F113" s="656">
        <f t="shared" si="2"/>
        <v>101.19789512692689</v>
      </c>
    </row>
    <row r="114" spans="1:10" ht="27" customHeight="1" x14ac:dyDescent="0.4">
      <c r="A114" s="501" t="s">
        <v>101</v>
      </c>
      <c r="B114" s="502">
        <v>1</v>
      </c>
      <c r="C114" s="610"/>
      <c r="D114" s="568"/>
      <c r="E114" s="475"/>
      <c r="F114" s="657"/>
    </row>
    <row r="115" spans="1:10" ht="26.25" customHeight="1" x14ac:dyDescent="0.4">
      <c r="A115" s="501" t="s">
        <v>102</v>
      </c>
      <c r="B115" s="502">
        <v>1</v>
      </c>
      <c r="C115" s="610"/>
      <c r="D115" s="634" t="s">
        <v>71</v>
      </c>
      <c r="E115" s="636">
        <f>AVERAGE(E108:E113)</f>
        <v>299.59519846872189</v>
      </c>
      <c r="F115" s="658">
        <f>AVERAGE(F108:F113)</f>
        <v>99.86506615624063</v>
      </c>
    </row>
    <row r="116" spans="1:10" ht="27" customHeight="1" x14ac:dyDescent="0.4">
      <c r="A116" s="501" t="s">
        <v>103</v>
      </c>
      <c r="B116" s="533">
        <f>(B115/B114)*(B113/B112)*(B111/B110)*(B109/B108)*B107</f>
        <v>900</v>
      </c>
      <c r="C116" s="611"/>
      <c r="D116" s="635" t="s">
        <v>84</v>
      </c>
      <c r="E116" s="633">
        <f>STDEV(E108:E113)/E115</f>
        <v>9.541719925133002E-3</v>
      </c>
      <c r="F116" s="612">
        <f>STDEV(F108:F113)/F115</f>
        <v>9.5417199251329743E-3</v>
      </c>
      <c r="I116" s="475"/>
    </row>
    <row r="117" spans="1:10" ht="27" customHeight="1" x14ac:dyDescent="0.4">
      <c r="A117" s="683" t="s">
        <v>78</v>
      </c>
      <c r="B117" s="684"/>
      <c r="C117" s="613"/>
      <c r="D117" s="572" t="s">
        <v>20</v>
      </c>
      <c r="E117" s="638">
        <f>COUNT(E108:E113)</f>
        <v>6</v>
      </c>
      <c r="F117" s="639">
        <f>COUNT(F108:F113)</f>
        <v>6</v>
      </c>
      <c r="I117" s="475"/>
      <c r="J117" s="606"/>
    </row>
    <row r="118" spans="1:10" ht="26.25" customHeight="1" x14ac:dyDescent="0.3">
      <c r="A118" s="685"/>
      <c r="B118" s="686"/>
      <c r="C118" s="475"/>
      <c r="D118" s="637"/>
      <c r="E118" s="711" t="s">
        <v>123</v>
      </c>
      <c r="F118" s="712"/>
      <c r="G118" s="475"/>
      <c r="H118" s="475"/>
      <c r="I118" s="475"/>
    </row>
    <row r="119" spans="1:10" ht="25.5" customHeight="1" x14ac:dyDescent="0.4">
      <c r="A119" s="622"/>
      <c r="B119" s="497"/>
      <c r="C119" s="475"/>
      <c r="D119" s="635" t="s">
        <v>124</v>
      </c>
      <c r="E119" s="640">
        <f>MIN(E108:E113)</f>
        <v>296.68608479484817</v>
      </c>
      <c r="F119" s="659">
        <f>MIN(F108:F113)</f>
        <v>98.895361598282733</v>
      </c>
      <c r="G119" s="475"/>
      <c r="H119" s="475"/>
      <c r="I119" s="475"/>
    </row>
    <row r="120" spans="1:10" ht="24" customHeight="1" x14ac:dyDescent="0.4">
      <c r="A120" s="622"/>
      <c r="B120" s="497"/>
      <c r="C120" s="475"/>
      <c r="D120" s="544" t="s">
        <v>125</v>
      </c>
      <c r="E120" s="641">
        <f>MAX(E108:E113)</f>
        <v>303.5936853807807</v>
      </c>
      <c r="F120" s="660">
        <f>MAX(F108:F113)</f>
        <v>101.19789512692689</v>
      </c>
      <c r="G120" s="475"/>
      <c r="H120" s="475"/>
      <c r="I120" s="475"/>
    </row>
    <row r="121" spans="1:10" ht="27" customHeight="1" x14ac:dyDescent="0.3">
      <c r="A121" s="622"/>
      <c r="B121" s="497"/>
      <c r="C121" s="475"/>
      <c r="D121" s="475"/>
      <c r="E121" s="475"/>
      <c r="F121" s="568"/>
      <c r="G121" s="475"/>
      <c r="H121" s="475"/>
      <c r="I121" s="475"/>
    </row>
    <row r="122" spans="1:10" ht="25.5" customHeight="1" x14ac:dyDescent="0.3">
      <c r="A122" s="622"/>
      <c r="B122" s="497"/>
      <c r="C122" s="475"/>
      <c r="D122" s="475"/>
      <c r="E122" s="475"/>
      <c r="F122" s="568"/>
      <c r="G122" s="475"/>
      <c r="H122" s="475"/>
      <c r="I122" s="475"/>
    </row>
    <row r="123" spans="1:10" ht="18.75" x14ac:dyDescent="0.3">
      <c r="A123" s="622"/>
      <c r="B123" s="497"/>
      <c r="C123" s="475"/>
      <c r="D123" s="475"/>
      <c r="E123" s="475"/>
      <c r="F123" s="568"/>
      <c r="G123" s="475"/>
      <c r="H123" s="475"/>
      <c r="I123" s="475"/>
    </row>
    <row r="124" spans="1:10" ht="45.75" customHeight="1" x14ac:dyDescent="0.65">
      <c r="A124" s="485" t="s">
        <v>106</v>
      </c>
      <c r="B124" s="574" t="s">
        <v>126</v>
      </c>
      <c r="C124" s="687" t="str">
        <f>B26</f>
        <v>Zidovudine</v>
      </c>
      <c r="D124" s="687"/>
      <c r="E124" s="575" t="s">
        <v>127</v>
      </c>
      <c r="F124" s="575"/>
      <c r="G124" s="661">
        <f>F115</f>
        <v>99.86506615624063</v>
      </c>
      <c r="H124" s="475"/>
      <c r="I124" s="475"/>
    </row>
    <row r="125" spans="1:10" ht="45.75" customHeight="1" x14ac:dyDescent="0.65">
      <c r="A125" s="485"/>
      <c r="B125" s="574" t="s">
        <v>128</v>
      </c>
      <c r="C125" s="486" t="s">
        <v>129</v>
      </c>
      <c r="D125" s="661">
        <f>MIN(F108:F113)</f>
        <v>98.895361598282733</v>
      </c>
      <c r="E125" s="586" t="s">
        <v>130</v>
      </c>
      <c r="F125" s="661">
        <f>MAX(F108:F113)</f>
        <v>101.19789512692689</v>
      </c>
      <c r="G125" s="576"/>
      <c r="H125" s="475"/>
      <c r="I125" s="475"/>
    </row>
    <row r="126" spans="1:10" ht="19.5" customHeight="1" x14ac:dyDescent="0.3">
      <c r="A126" s="614"/>
      <c r="B126" s="614"/>
      <c r="C126" s="615"/>
      <c r="D126" s="615"/>
      <c r="E126" s="615"/>
      <c r="F126" s="615"/>
      <c r="G126" s="615"/>
      <c r="H126" s="615"/>
    </row>
    <row r="127" spans="1:10" ht="18.75" x14ac:dyDescent="0.3">
      <c r="B127" s="688" t="s">
        <v>26</v>
      </c>
      <c r="C127" s="688"/>
      <c r="E127" s="581" t="s">
        <v>27</v>
      </c>
      <c r="F127" s="616"/>
      <c r="G127" s="688" t="s">
        <v>28</v>
      </c>
      <c r="H127" s="688"/>
    </row>
    <row r="128" spans="1:10" ht="69.95" customHeight="1" x14ac:dyDescent="0.3">
      <c r="A128" s="617" t="s">
        <v>29</v>
      </c>
      <c r="B128" s="618"/>
      <c r="C128" s="618"/>
      <c r="E128" s="618"/>
      <c r="F128" s="475"/>
      <c r="G128" s="619"/>
      <c r="H128" s="619"/>
    </row>
    <row r="129" spans="1:9" ht="69.95" customHeight="1" x14ac:dyDescent="0.3">
      <c r="A129" s="617" t="s">
        <v>30</v>
      </c>
      <c r="B129" s="620"/>
      <c r="C129" s="620"/>
      <c r="E129" s="620"/>
      <c r="F129" s="475"/>
      <c r="G129" s="621"/>
      <c r="H129" s="621"/>
    </row>
    <row r="130" spans="1:9" ht="18.75" x14ac:dyDescent="0.3">
      <c r="A130" s="567"/>
      <c r="B130" s="567"/>
      <c r="C130" s="568"/>
      <c r="D130" s="568"/>
      <c r="E130" s="568"/>
      <c r="F130" s="571"/>
      <c r="G130" s="568"/>
      <c r="H130" s="568"/>
      <c r="I130" s="475"/>
    </row>
    <row r="131" spans="1:9" ht="18.75" x14ac:dyDescent="0.3">
      <c r="A131" s="567"/>
      <c r="B131" s="567"/>
      <c r="C131" s="568"/>
      <c r="D131" s="568"/>
      <c r="E131" s="568"/>
      <c r="F131" s="571"/>
      <c r="G131" s="568"/>
      <c r="H131" s="568"/>
      <c r="I131" s="475"/>
    </row>
    <row r="132" spans="1:9" ht="18.75" x14ac:dyDescent="0.3">
      <c r="A132" s="567"/>
      <c r="B132" s="567"/>
      <c r="C132" s="568"/>
      <c r="D132" s="568"/>
      <c r="E132" s="568"/>
      <c r="F132" s="571"/>
      <c r="G132" s="568"/>
      <c r="H132" s="568"/>
      <c r="I132" s="475"/>
    </row>
    <row r="133" spans="1:9" ht="18.75" x14ac:dyDescent="0.3">
      <c r="A133" s="567"/>
      <c r="B133" s="567"/>
      <c r="C133" s="568"/>
      <c r="D133" s="568"/>
      <c r="E133" s="568"/>
      <c r="F133" s="571"/>
      <c r="G133" s="568"/>
      <c r="H133" s="568"/>
      <c r="I133" s="475"/>
    </row>
    <row r="134" spans="1:9" ht="18.75" x14ac:dyDescent="0.3">
      <c r="A134" s="567"/>
      <c r="B134" s="567"/>
      <c r="C134" s="568"/>
      <c r="D134" s="568"/>
      <c r="E134" s="568"/>
      <c r="F134" s="571"/>
      <c r="G134" s="568"/>
      <c r="H134" s="568"/>
      <c r="I134" s="475"/>
    </row>
    <row r="135" spans="1:9" ht="18.75" x14ac:dyDescent="0.3">
      <c r="A135" s="567"/>
      <c r="B135" s="567"/>
      <c r="C135" s="568"/>
      <c r="D135" s="568"/>
      <c r="E135" s="568"/>
      <c r="F135" s="571"/>
      <c r="G135" s="568"/>
      <c r="H135" s="568"/>
      <c r="I135" s="475"/>
    </row>
    <row r="136" spans="1:9" ht="18.75" x14ac:dyDescent="0.3">
      <c r="A136" s="567"/>
      <c r="B136" s="567"/>
      <c r="C136" s="568"/>
      <c r="D136" s="568"/>
      <c r="E136" s="568"/>
      <c r="F136" s="571"/>
      <c r="G136" s="568"/>
      <c r="H136" s="568"/>
      <c r="I136" s="475"/>
    </row>
    <row r="137" spans="1:9" ht="18.75" x14ac:dyDescent="0.3">
      <c r="A137" s="567"/>
      <c r="B137" s="567"/>
      <c r="C137" s="568"/>
      <c r="D137" s="568"/>
      <c r="E137" s="568"/>
      <c r="F137" s="571"/>
      <c r="G137" s="568"/>
      <c r="H137" s="568"/>
      <c r="I137" s="475"/>
    </row>
    <row r="138" spans="1:9" ht="18.75" x14ac:dyDescent="0.3">
      <c r="A138" s="567"/>
      <c r="B138" s="567"/>
      <c r="C138" s="568"/>
      <c r="D138" s="568"/>
      <c r="E138" s="568"/>
      <c r="F138" s="571"/>
      <c r="G138" s="568"/>
      <c r="H138" s="568"/>
      <c r="I138" s="47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2017-09-04T05:44:41Z</cp:lastPrinted>
  <dcterms:created xsi:type="dcterms:W3CDTF">2005-07-05T10:19:27Z</dcterms:created>
  <dcterms:modified xsi:type="dcterms:W3CDTF">2017-09-04T05:55:18Z</dcterms:modified>
</cp:coreProperties>
</file>