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Nevirapine" sheetId="6" r:id="rId1"/>
    <sheet name="SST Zidovud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Nevirapine!$A$1:$I$129</definedName>
    <definedName name="_xlnm.Print_Area" localSheetId="2">'SST Lamivudine'!$A$15:$H$61</definedName>
    <definedName name="_xlnm.Print_Area" localSheetId="0">'SST Nevirapine'!$A$15:$H$61</definedName>
    <definedName name="_xlnm.Print_Area" localSheetId="1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E30" i="7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D30" i="6"/>
  <c r="C30" i="6"/>
  <c r="B30" i="6"/>
  <c r="B31" i="6" s="1"/>
  <c r="B21" i="6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4" i="4"/>
  <c r="B116" i="4"/>
  <c r="D100" i="4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4" i="3"/>
  <c r="B116" i="3"/>
  <c r="D100" i="3"/>
  <c r="D101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F44" i="3" s="1"/>
  <c r="B30" i="3"/>
  <c r="C50" i="2"/>
  <c r="C46" i="2"/>
  <c r="D49" i="2" s="1"/>
  <c r="C45" i="2"/>
  <c r="D40" i="2"/>
  <c r="D39" i="2"/>
  <c r="D35" i="2"/>
  <c r="D34" i="2"/>
  <c r="D31" i="2"/>
  <c r="D30" i="2"/>
  <c r="D27" i="2"/>
  <c r="D26" i="2"/>
  <c r="C19" i="2"/>
  <c r="F98" i="3" l="1"/>
  <c r="I92" i="3"/>
  <c r="D101" i="5"/>
  <c r="I92" i="5"/>
  <c r="F98" i="5"/>
  <c r="F99" i="5" s="1"/>
  <c r="D97" i="5"/>
  <c r="D98" i="5" s="1"/>
  <c r="E91" i="5" s="1"/>
  <c r="F44" i="5"/>
  <c r="F44" i="4"/>
  <c r="F45" i="4" s="1"/>
  <c r="D49" i="4"/>
  <c r="D101" i="4"/>
  <c r="D102" i="4" s="1"/>
  <c r="F45" i="5"/>
  <c r="F46" i="5" s="1"/>
  <c r="D46" i="5"/>
  <c r="E38" i="5"/>
  <c r="I39" i="5"/>
  <c r="F99" i="3"/>
  <c r="G91" i="3"/>
  <c r="G91" i="5"/>
  <c r="D25" i="2"/>
  <c r="D29" i="2"/>
  <c r="D33" i="2"/>
  <c r="D37" i="2"/>
  <c r="D43" i="2"/>
  <c r="D98" i="3"/>
  <c r="E94" i="3" s="1"/>
  <c r="G94" i="3"/>
  <c r="G92" i="3"/>
  <c r="D102" i="3"/>
  <c r="G93" i="3"/>
  <c r="B69" i="4"/>
  <c r="I92" i="4"/>
  <c r="F97" i="4"/>
  <c r="F98" i="4" s="1"/>
  <c r="G93" i="4" s="1"/>
  <c r="D97" i="4"/>
  <c r="D98" i="4" s="1"/>
  <c r="D99" i="4" s="1"/>
  <c r="B57" i="5"/>
  <c r="B57" i="3"/>
  <c r="B69" i="3" s="1"/>
  <c r="B57" i="4"/>
  <c r="D50" i="2"/>
  <c r="B49" i="2"/>
  <c r="D42" i="2"/>
  <c r="D38" i="2"/>
  <c r="D45" i="4"/>
  <c r="E40" i="4" s="1"/>
  <c r="E41" i="5"/>
  <c r="G40" i="5"/>
  <c r="E39" i="5"/>
  <c r="D49" i="5"/>
  <c r="E40" i="5"/>
  <c r="G38" i="5"/>
  <c r="B69" i="5"/>
  <c r="D24" i="2"/>
  <c r="D28" i="2"/>
  <c r="D32" i="2"/>
  <c r="D36" i="2"/>
  <c r="D41" i="2"/>
  <c r="C49" i="2"/>
  <c r="F45" i="3"/>
  <c r="D49" i="3"/>
  <c r="E40" i="3"/>
  <c r="G41" i="5"/>
  <c r="G94" i="5"/>
  <c r="D102" i="5"/>
  <c r="D44" i="3"/>
  <c r="D45" i="3" s="1"/>
  <c r="E38" i="3" s="1"/>
  <c r="E41" i="4"/>
  <c r="G92" i="5" l="1"/>
  <c r="G93" i="5"/>
  <c r="G94" i="4"/>
  <c r="G91" i="4"/>
  <c r="G38" i="4"/>
  <c r="G39" i="4"/>
  <c r="E92" i="5"/>
  <c r="E94" i="5"/>
  <c r="G39" i="5"/>
  <c r="G42" i="5" s="1"/>
  <c r="G95" i="5"/>
  <c r="E42" i="5"/>
  <c r="E41" i="3"/>
  <c r="G95" i="3"/>
  <c r="F46" i="3"/>
  <c r="G40" i="3"/>
  <c r="E94" i="4"/>
  <c r="F99" i="4"/>
  <c r="G92" i="4"/>
  <c r="E92" i="3"/>
  <c r="D99" i="3"/>
  <c r="E93" i="3"/>
  <c r="D46" i="3"/>
  <c r="E39" i="3"/>
  <c r="D99" i="5"/>
  <c r="E93" i="5"/>
  <c r="G39" i="3"/>
  <c r="E93" i="4"/>
  <c r="E38" i="4"/>
  <c r="D46" i="4"/>
  <c r="E39" i="4"/>
  <c r="G41" i="4"/>
  <c r="F46" i="4"/>
  <c r="G40" i="4"/>
  <c r="E91" i="3"/>
  <c r="D52" i="5"/>
  <c r="G38" i="3"/>
  <c r="E91" i="4"/>
  <c r="E92" i="4"/>
  <c r="G41" i="3"/>
  <c r="D105" i="5" l="1"/>
  <c r="G95" i="4"/>
  <c r="D50" i="5"/>
  <c r="G60" i="5" s="1"/>
  <c r="H60" i="5" s="1"/>
  <c r="G42" i="4"/>
  <c r="E95" i="5"/>
  <c r="D103" i="5"/>
  <c r="E109" i="5" s="1"/>
  <c r="F109" i="5" s="1"/>
  <c r="G63" i="5"/>
  <c r="H63" i="5" s="1"/>
  <c r="G71" i="5"/>
  <c r="H71" i="5" s="1"/>
  <c r="D50" i="3"/>
  <c r="G65" i="3" s="1"/>
  <c r="H65" i="3" s="1"/>
  <c r="G42" i="3"/>
  <c r="D52" i="3"/>
  <c r="E42" i="3"/>
  <c r="E95" i="4"/>
  <c r="D105" i="4"/>
  <c r="D103" i="4"/>
  <c r="D103" i="3"/>
  <c r="E95" i="3"/>
  <c r="D105" i="3"/>
  <c r="D52" i="4"/>
  <c r="E42" i="4"/>
  <c r="D50" i="4"/>
  <c r="E110" i="5" l="1"/>
  <c r="F110" i="5" s="1"/>
  <c r="E111" i="5"/>
  <c r="F111" i="5" s="1"/>
  <c r="G69" i="5"/>
  <c r="H69" i="5" s="1"/>
  <c r="G62" i="5"/>
  <c r="H62" i="5" s="1"/>
  <c r="G66" i="5"/>
  <c r="H66" i="5" s="1"/>
  <c r="D51" i="5"/>
  <c r="G65" i="5"/>
  <c r="H65" i="5" s="1"/>
  <c r="G68" i="5"/>
  <c r="H68" i="5" s="1"/>
  <c r="G64" i="5"/>
  <c r="H64" i="5" s="1"/>
  <c r="G70" i="5"/>
  <c r="H70" i="5" s="1"/>
  <c r="G67" i="5"/>
  <c r="H67" i="5" s="1"/>
  <c r="G61" i="5"/>
  <c r="H61" i="5" s="1"/>
  <c r="H74" i="5" s="1"/>
  <c r="E112" i="5"/>
  <c r="F112" i="5" s="1"/>
  <c r="D104" i="5"/>
  <c r="E113" i="5"/>
  <c r="F113" i="5" s="1"/>
  <c r="E108" i="5"/>
  <c r="F108" i="5" s="1"/>
  <c r="G68" i="3"/>
  <c r="H68" i="3" s="1"/>
  <c r="G61" i="3"/>
  <c r="H61" i="3" s="1"/>
  <c r="G62" i="3"/>
  <c r="H62" i="3" s="1"/>
  <c r="G67" i="3"/>
  <c r="H67" i="3" s="1"/>
  <c r="G64" i="3"/>
  <c r="H64" i="3" s="1"/>
  <c r="G71" i="3"/>
  <c r="H71" i="3" s="1"/>
  <c r="G70" i="3"/>
  <c r="H70" i="3" s="1"/>
  <c r="G66" i="3"/>
  <c r="H66" i="3" s="1"/>
  <c r="G63" i="3"/>
  <c r="H63" i="3" s="1"/>
  <c r="D51" i="3"/>
  <c r="G69" i="3"/>
  <c r="H69" i="3" s="1"/>
  <c r="G60" i="3"/>
  <c r="H60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67" i="4"/>
  <c r="H67" i="4" s="1"/>
  <c r="G70" i="4"/>
  <c r="H70" i="4" s="1"/>
  <c r="G65" i="4"/>
  <c r="H65" i="4" s="1"/>
  <c r="G63" i="4"/>
  <c r="H63" i="4" s="1"/>
  <c r="G61" i="4"/>
  <c r="H61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5" l="1"/>
  <c r="E116" i="5" s="1"/>
  <c r="E117" i="5"/>
  <c r="H72" i="5"/>
  <c r="G74" i="5"/>
  <c r="G72" i="5"/>
  <c r="G73" i="5" s="1"/>
  <c r="E119" i="5"/>
  <c r="E120" i="5"/>
  <c r="G74" i="3"/>
  <c r="G72" i="3"/>
  <c r="G73" i="3" s="1"/>
  <c r="E115" i="4"/>
  <c r="E116" i="4" s="1"/>
  <c r="E119" i="4"/>
  <c r="E117" i="4"/>
  <c r="F108" i="4"/>
  <c r="E120" i="4"/>
  <c r="E120" i="3"/>
  <c r="E117" i="3"/>
  <c r="F108" i="3"/>
  <c r="E115" i="3"/>
  <c r="E116" i="3" s="1"/>
  <c r="E119" i="3"/>
  <c r="F125" i="5"/>
  <c r="F120" i="5"/>
  <c r="F117" i="5"/>
  <c r="D125" i="5"/>
  <c r="F115" i="5"/>
  <c r="F119" i="5"/>
  <c r="H74" i="3"/>
  <c r="H72" i="3"/>
  <c r="G76" i="5"/>
  <c r="H73" i="5"/>
  <c r="H60" i="4"/>
  <c r="G72" i="4"/>
  <c r="G73" i="4" s="1"/>
  <c r="G74" i="4"/>
  <c r="F125" i="3" l="1"/>
  <c r="F120" i="3"/>
  <c r="F117" i="3"/>
  <c r="D125" i="3"/>
  <c r="F115" i="3"/>
  <c r="F119" i="3"/>
  <c r="G124" i="5"/>
  <c r="F116" i="5"/>
  <c r="H74" i="4"/>
  <c r="H72" i="4"/>
  <c r="F119" i="4"/>
  <c r="F125" i="4"/>
  <c r="F120" i="4"/>
  <c r="F117" i="4"/>
  <c r="D125" i="4"/>
  <c r="F115" i="4"/>
  <c r="G76" i="3"/>
  <c r="H73" i="3"/>
  <c r="G76" i="4" l="1"/>
  <c r="H73" i="4"/>
  <c r="G124" i="3"/>
  <c r="F116" i="3"/>
  <c r="G124" i="4"/>
  <c r="F116" i="4"/>
</calcChain>
</file>

<file path=xl/sharedStrings.xml><?xml version="1.0" encoding="utf-8"?>
<sst xmlns="http://schemas.openxmlformats.org/spreadsheetml/2006/main" count="675" uniqueCount="144">
  <si>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</si>
  <si>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</si>
  <si>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</si>
  <si>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</si>
  <si>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</si>
  <si>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</si>
  <si>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</si>
  <si>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NDQB201707060</t>
  </si>
  <si>
    <t>Weight (mg):</t>
  </si>
  <si>
    <t>Lamivudine, Nevirapine and Zidovudine</t>
  </si>
  <si>
    <t>Standard Conc (mg/mL):</t>
  </si>
  <si>
    <t>Each film coated tablet contains: Lamivudine USP 150 mg, Nevirapine USP 200 mg and Zidovudine USP 300 mg.</t>
  </si>
  <si>
    <t>2017-07-20 10:50:27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</si>
  <si>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</si>
  <si>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</si>
  <si>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</si>
  <si>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</si>
  <si>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</si>
  <si>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</si>
  <si>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</si>
  <si>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</si>
  <si>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</si>
  <si>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</si>
  <si>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</si>
  <si>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</si>
  <si>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</si>
  <si>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</si>
  <si>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</si>
  <si>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</si>
  <si>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</si>
  <si>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</si>
  <si>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</si>
  <si>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</si>
  <si>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</si>
  <si>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</si>
  <si>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</si>
  <si>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</si>
  <si>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</si>
  <si>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</si>
  <si>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</si>
  <si>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</si>
  <si>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</si>
  <si>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</si>
  <si>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</si>
  <si>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</si>
  <si>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</si>
  <si>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</si>
  <si>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</si>
  <si>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</si>
  <si>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</si>
  <si>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</si>
  <si>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</si>
  <si>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</si>
  <si>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</si>
  <si>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</si>
  <si>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</si>
  <si>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</si>
  <si>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</si>
  <si>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</si>
  <si>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</si>
  <si>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</si>
  <si>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</si>
  <si>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</si>
  <si>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</si>
  <si>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</si>
  <si>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</si>
  <si>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</si>
  <si>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</si>
  <si>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</si>
  <si>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</si>
  <si>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</si>
  <si>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</si>
  <si>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</si>
  <si>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</si>
  <si>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</si>
  <si>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</si>
  <si>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</si>
  <si>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</si>
  <si>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</si>
  <si>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</si>
  <si>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</si>
  <si>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</si>
  <si>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</si>
  <si>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</si>
  <si>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</si>
  <si>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</si>
  <si>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</si>
  <si>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</si>
  <si>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</si>
  <si>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</si>
  <si>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</si>
  <si>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</si>
  <si>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</si>
  <si>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</si>
  <si>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</si>
  <si>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</si>
  <si>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</si>
  <si>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</si>
  <si>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</si>
  <si>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</si>
  <si>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</si>
  <si>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</si>
  <si>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</si>
  <si>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</si>
  <si>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</si>
  <si>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</si>
  <si>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</si>
  <si>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</si>
  <si>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</si>
  <si>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</si>
  <si>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</si>
  <si>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</si>
  <si>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</si>
  <si>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</si>
  <si>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</si>
  <si>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</si>
  <si>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</si>
  <si>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</si>
  <si>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</si>
  <si>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</si>
  <si>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</si>
  <si>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</si>
  <si>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</si>
  <si>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</si>
  <si>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</si>
  <si>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</si>
  <si>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</si>
  <si>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</si>
  <si>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</si>
  <si>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</si>
  <si>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</si>
  <si>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</si>
  <si>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</si>
  <si>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Z1-3</t>
  </si>
  <si>
    <t>DBH027-C16A-160912</t>
  </si>
  <si>
    <t>LAMIVUDINE, ZIDOVUDINE AND NEVIRAPINE DISPERSIBLE TABLETS</t>
  </si>
  <si>
    <t>Zidovudine</t>
  </si>
  <si>
    <t xml:space="preserve">Nevirapine </t>
  </si>
  <si>
    <t>RUTTO KENNEDY</t>
  </si>
  <si>
    <t>Nevirapine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</si>
  <si>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</si>
  <si>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</si>
  <si>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Resolution(USP)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</si>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</sst>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6" workbookViewId="0">
      <selection activeCell="A28" sqref="A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0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135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139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19.04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3">
        <f>19.04/20*4/20</f>
        <v>0.19039999999999999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142</v>
      </c>
      <c r="F23" s="624" t="s">
        <v>17</v>
      </c>
    </row>
    <row r="24" spans="1:6" ht="16.5" customHeight="1" x14ac:dyDescent="0.3">
      <c r="A24" s="626">
        <v>1</v>
      </c>
      <c r="B24" s="627">
        <v>32025323</v>
      </c>
      <c r="C24" s="627">
        <v>8990.6</v>
      </c>
      <c r="D24" s="628">
        <v>1</v>
      </c>
      <c r="E24" s="628">
        <v>13.8</v>
      </c>
      <c r="F24" s="629">
        <v>10.3</v>
      </c>
    </row>
    <row r="25" spans="1:6" ht="16.5" customHeight="1" x14ac:dyDescent="0.3">
      <c r="A25" s="626">
        <v>2</v>
      </c>
      <c r="B25" s="627">
        <v>31978064</v>
      </c>
      <c r="C25" s="627">
        <v>8990.5</v>
      </c>
      <c r="D25" s="628">
        <v>1</v>
      </c>
      <c r="E25" s="628">
        <v>13.8</v>
      </c>
      <c r="F25" s="628">
        <v>10.4</v>
      </c>
    </row>
    <row r="26" spans="1:6" ht="16.5" customHeight="1" x14ac:dyDescent="0.3">
      <c r="A26" s="626">
        <v>3</v>
      </c>
      <c r="B26" s="627">
        <v>32006635</v>
      </c>
      <c r="C26" s="627">
        <v>8991.2000000000007</v>
      </c>
      <c r="D26" s="628">
        <v>1</v>
      </c>
      <c r="E26" s="628">
        <v>13.8</v>
      </c>
      <c r="F26" s="628">
        <v>10.4</v>
      </c>
    </row>
    <row r="27" spans="1:6" ht="16.5" customHeight="1" x14ac:dyDescent="0.3">
      <c r="A27" s="626">
        <v>4</v>
      </c>
      <c r="B27" s="627">
        <v>32017733</v>
      </c>
      <c r="C27" s="627">
        <v>8971.6</v>
      </c>
      <c r="D27" s="628">
        <v>1</v>
      </c>
      <c r="E27" s="628">
        <v>13.8</v>
      </c>
      <c r="F27" s="628">
        <v>10.4</v>
      </c>
    </row>
    <row r="28" spans="1:6" ht="16.5" customHeight="1" x14ac:dyDescent="0.3">
      <c r="A28" s="626">
        <v>5</v>
      </c>
      <c r="B28" s="627">
        <v>31924453</v>
      </c>
      <c r="C28" s="627">
        <v>8966.6</v>
      </c>
      <c r="D28" s="628">
        <v>1</v>
      </c>
      <c r="E28" s="628">
        <v>13.8</v>
      </c>
      <c r="F28" s="628">
        <v>10.4</v>
      </c>
    </row>
    <row r="29" spans="1:6" ht="16.5" customHeight="1" x14ac:dyDescent="0.3">
      <c r="A29" s="626">
        <v>6</v>
      </c>
      <c r="B29" s="630">
        <v>32019642</v>
      </c>
      <c r="C29" s="630">
        <v>8970.2000000000007</v>
      </c>
      <c r="D29" s="631">
        <v>1</v>
      </c>
      <c r="E29" s="631">
        <v>13.8</v>
      </c>
      <c r="F29" s="631">
        <v>10.4</v>
      </c>
    </row>
    <row r="30" spans="1:6" ht="16.5" customHeight="1" x14ac:dyDescent="0.3">
      <c r="A30" s="632" t="s">
        <v>18</v>
      </c>
      <c r="B30" s="633">
        <f>AVERAGE(B24:B29)</f>
        <v>31995308.333333332</v>
      </c>
      <c r="C30" s="634">
        <f>AVERAGE(C24:C29)</f>
        <v>8980.1166666666668</v>
      </c>
      <c r="D30" s="635">
        <f>AVERAGE(D24:D29)</f>
        <v>1</v>
      </c>
      <c r="E30" s="635">
        <v>13.8</v>
      </c>
      <c r="F30" s="635">
        <f>AVERAGE(F24:F29)</f>
        <v>10.383333333333333</v>
      </c>
    </row>
    <row r="31" spans="1:6" ht="16.5" customHeight="1" x14ac:dyDescent="0.3">
      <c r="A31" s="636" t="s">
        <v>19</v>
      </c>
      <c r="B31" s="637">
        <f>(STDEV(B24:B29)/B30)</f>
        <v>1.2057961087663565E-3</v>
      </c>
      <c r="C31" s="638"/>
      <c r="D31" s="638"/>
      <c r="E31" s="638"/>
      <c r="F31" s="639"/>
    </row>
    <row r="32" spans="1:6" s="615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3"/>
      <c r="F32" s="644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5" t="s">
        <v>22</v>
      </c>
      <c r="C34" s="646"/>
      <c r="D34" s="646"/>
      <c r="E34" s="646"/>
      <c r="F34" s="646"/>
    </row>
    <row r="35" spans="1:6" ht="16.5" customHeight="1" x14ac:dyDescent="0.3">
      <c r="A35" s="622"/>
      <c r="B35" s="645" t="s">
        <v>23</v>
      </c>
      <c r="C35" s="646"/>
      <c r="D35" s="646"/>
      <c r="E35" s="646"/>
      <c r="F35" s="646"/>
    </row>
    <row r="36" spans="1:6" ht="16.5" customHeight="1" x14ac:dyDescent="0.3">
      <c r="A36" s="622"/>
      <c r="B36" s="645" t="s">
        <v>24</v>
      </c>
      <c r="C36" s="646"/>
      <c r="D36" s="646"/>
      <c r="E36" s="646"/>
      <c r="F36" s="646"/>
    </row>
    <row r="37" spans="1:6" ht="15.75" customHeight="1" x14ac:dyDescent="0.25">
      <c r="A37" s="621"/>
      <c r="B37" s="621" t="s">
        <v>140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47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142</v>
      </c>
      <c r="F44" s="624" t="s">
        <v>17</v>
      </c>
    </row>
    <row r="45" spans="1:6" ht="16.5" customHeight="1" x14ac:dyDescent="0.3">
      <c r="A45" s="626">
        <v>1</v>
      </c>
      <c r="B45" s="627"/>
      <c r="C45" s="627"/>
      <c r="D45" s="628"/>
      <c r="E45" s="628"/>
      <c r="F45" s="629"/>
    </row>
    <row r="46" spans="1:6" ht="16.5" customHeight="1" x14ac:dyDescent="0.3">
      <c r="A46" s="626">
        <v>2</v>
      </c>
      <c r="B46" s="627"/>
      <c r="C46" s="627"/>
      <c r="D46" s="628"/>
      <c r="E46" s="628"/>
      <c r="F46" s="628"/>
    </row>
    <row r="47" spans="1:6" ht="16.5" customHeight="1" x14ac:dyDescent="0.3">
      <c r="A47" s="626">
        <v>3</v>
      </c>
      <c r="B47" s="627"/>
      <c r="C47" s="627"/>
      <c r="D47" s="628"/>
      <c r="E47" s="628"/>
      <c r="F47" s="628"/>
    </row>
    <row r="48" spans="1:6" ht="16.5" customHeight="1" x14ac:dyDescent="0.3">
      <c r="A48" s="626">
        <v>4</v>
      </c>
      <c r="B48" s="627"/>
      <c r="C48" s="627"/>
      <c r="D48" s="628"/>
      <c r="E48" s="628"/>
      <c r="F48" s="628"/>
    </row>
    <row r="49" spans="1:8" ht="16.5" customHeight="1" x14ac:dyDescent="0.3">
      <c r="A49" s="626">
        <v>5</v>
      </c>
      <c r="B49" s="627"/>
      <c r="C49" s="627"/>
      <c r="D49" s="628"/>
      <c r="E49" s="628"/>
      <c r="F49" s="628"/>
    </row>
    <row r="50" spans="1:8" ht="16.5" customHeight="1" x14ac:dyDescent="0.3">
      <c r="A50" s="626">
        <v>6</v>
      </c>
      <c r="B50" s="630"/>
      <c r="C50" s="630"/>
      <c r="D50" s="631"/>
      <c r="E50" s="631"/>
      <c r="F50" s="631"/>
    </row>
    <row r="51" spans="1:8" ht="16.5" customHeight="1" x14ac:dyDescent="0.3">
      <c r="A51" s="632" t="s">
        <v>18</v>
      </c>
      <c r="B51" s="633" t="e">
        <f>AVERAGE(B45:B50)</f>
        <v>#DIV/0!</v>
      </c>
      <c r="C51" s="634" t="e">
        <f>AVERAGE(C45:C50)</f>
        <v>#DIV/0!</v>
      </c>
      <c r="D51" s="635" t="e">
        <f>AVERAGE(D45:D50)</f>
        <v>#DIV/0!</v>
      </c>
      <c r="E51" s="635"/>
      <c r="F51" s="635" t="e">
        <f>AVERAGE(F45:F50)</f>
        <v>#DIV/0!</v>
      </c>
    </row>
    <row r="52" spans="1:8" ht="16.5" customHeight="1" x14ac:dyDescent="0.3">
      <c r="A52" s="636" t="s">
        <v>19</v>
      </c>
      <c r="B52" s="637" t="e">
        <f>(STDEV(B45:B50)/B51)</f>
        <v>#DIV/0!</v>
      </c>
      <c r="C52" s="638"/>
      <c r="D52" s="638"/>
      <c r="E52" s="638"/>
      <c r="F52" s="639"/>
    </row>
    <row r="53" spans="1:8" s="615" customFormat="1" ht="16.5" customHeight="1" x14ac:dyDescent="0.3">
      <c r="A53" s="640" t="s">
        <v>20</v>
      </c>
      <c r="B53" s="641">
        <f>COUNT(B45:B50)</f>
        <v>0</v>
      </c>
      <c r="C53" s="642"/>
      <c r="D53" s="643"/>
      <c r="E53" s="643"/>
      <c r="F53" s="644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5" t="s">
        <v>22</v>
      </c>
      <c r="C55" s="646"/>
      <c r="D55" s="646"/>
      <c r="E55" s="646"/>
      <c r="F55" s="646"/>
    </row>
    <row r="56" spans="1:8" ht="16.5" customHeight="1" x14ac:dyDescent="0.3">
      <c r="A56" s="622"/>
      <c r="B56" s="645" t="s">
        <v>23</v>
      </c>
      <c r="C56" s="646"/>
      <c r="D56" s="646"/>
      <c r="E56" s="646"/>
      <c r="F56" s="646"/>
    </row>
    <row r="57" spans="1:8" ht="16.5" customHeight="1" x14ac:dyDescent="0.3">
      <c r="A57" s="622"/>
      <c r="B57" s="645" t="s">
        <v>24</v>
      </c>
      <c r="C57" s="646"/>
      <c r="D57" s="646"/>
      <c r="E57" s="646"/>
      <c r="F57" s="646"/>
    </row>
    <row r="58" spans="1:8" ht="14.25" customHeight="1" thickBot="1" x14ac:dyDescent="0.3">
      <c r="A58" s="648"/>
      <c r="B58" s="621" t="s">
        <v>141</v>
      </c>
      <c r="D58" s="649"/>
      <c r="E58" s="657"/>
      <c r="G58" s="650"/>
      <c r="H58" s="650"/>
    </row>
    <row r="59" spans="1:8" ht="15" customHeight="1" x14ac:dyDescent="0.3">
      <c r="B59" s="659" t="s">
        <v>26</v>
      </c>
      <c r="C59" s="659"/>
      <c r="F59" s="651" t="s">
        <v>27</v>
      </c>
      <c r="G59" s="652"/>
      <c r="H59" s="651" t="s">
        <v>28</v>
      </c>
    </row>
    <row r="60" spans="1:8" ht="15" customHeight="1" x14ac:dyDescent="0.3">
      <c r="A60" s="653" t="s">
        <v>29</v>
      </c>
      <c r="B60" s="654" t="s">
        <v>138</v>
      </c>
      <c r="C60" s="654"/>
      <c r="F60" s="654" t="s">
        <v>143</v>
      </c>
      <c r="H60" s="654"/>
    </row>
    <row r="61" spans="1:8" ht="15" customHeight="1" x14ac:dyDescent="0.3">
      <c r="A61" s="653" t="s">
        <v>30</v>
      </c>
      <c r="B61" s="655"/>
      <c r="C61" s="655"/>
      <c r="F61" s="655"/>
      <c r="H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B28" sqref="B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0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135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136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99.65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29.6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47">
        <f>29.6/20*4/20</f>
        <v>0.29599999999999999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142</v>
      </c>
      <c r="F23" s="624" t="s">
        <v>17</v>
      </c>
    </row>
    <row r="24" spans="1:6" ht="16.5" customHeight="1" x14ac:dyDescent="0.3">
      <c r="A24" s="626">
        <v>1</v>
      </c>
      <c r="B24" s="627">
        <v>67003804</v>
      </c>
      <c r="C24" s="627">
        <v>8793.2999999999993</v>
      </c>
      <c r="D24" s="628">
        <v>1.1000000000000001</v>
      </c>
      <c r="E24" s="628">
        <v>8.6999999999999993</v>
      </c>
      <c r="F24" s="629">
        <v>5.7</v>
      </c>
    </row>
    <row r="25" spans="1:6" ht="16.5" customHeight="1" x14ac:dyDescent="0.3">
      <c r="A25" s="626">
        <v>2</v>
      </c>
      <c r="B25" s="627">
        <v>66917929</v>
      </c>
      <c r="C25" s="627">
        <v>8809.2999999999993</v>
      </c>
      <c r="D25" s="628">
        <v>1.1000000000000001</v>
      </c>
      <c r="E25" s="628">
        <v>8.6999999999999993</v>
      </c>
      <c r="F25" s="628">
        <v>5.7</v>
      </c>
    </row>
    <row r="26" spans="1:6" ht="16.5" customHeight="1" x14ac:dyDescent="0.3">
      <c r="A26" s="626">
        <v>3</v>
      </c>
      <c r="B26" s="627">
        <v>66974919</v>
      </c>
      <c r="C26" s="627">
        <v>8778.2999999999993</v>
      </c>
      <c r="D26" s="628">
        <v>1.1000000000000001</v>
      </c>
      <c r="E26" s="628">
        <v>8.6999999999999993</v>
      </c>
      <c r="F26" s="628">
        <v>5.7</v>
      </c>
    </row>
    <row r="27" spans="1:6" ht="16.5" customHeight="1" x14ac:dyDescent="0.3">
      <c r="A27" s="626">
        <v>4</v>
      </c>
      <c r="B27" s="627">
        <v>67001546</v>
      </c>
      <c r="C27" s="627">
        <v>8787.7999999999993</v>
      </c>
      <c r="D27" s="628">
        <v>1.1000000000000001</v>
      </c>
      <c r="E27" s="628">
        <v>8.6</v>
      </c>
      <c r="F27" s="628">
        <v>5.7</v>
      </c>
    </row>
    <row r="28" spans="1:6" ht="16.5" customHeight="1" x14ac:dyDescent="0.3">
      <c r="A28" s="626">
        <v>5</v>
      </c>
      <c r="B28" s="627">
        <v>66815267</v>
      </c>
      <c r="C28" s="627">
        <v>8735.9</v>
      </c>
      <c r="D28" s="628">
        <v>1.1000000000000001</v>
      </c>
      <c r="E28" s="628">
        <v>8.6</v>
      </c>
      <c r="F28" s="628">
        <v>5.7</v>
      </c>
    </row>
    <row r="29" spans="1:6" ht="16.5" customHeight="1" x14ac:dyDescent="0.3">
      <c r="A29" s="626">
        <v>6</v>
      </c>
      <c r="B29" s="630">
        <v>67001712</v>
      </c>
      <c r="C29" s="630">
        <v>8714.5</v>
      </c>
      <c r="D29" s="631">
        <v>1.1000000000000001</v>
      </c>
      <c r="E29" s="631">
        <v>8.6</v>
      </c>
      <c r="F29" s="631">
        <v>5.7</v>
      </c>
    </row>
    <row r="30" spans="1:6" ht="16.5" customHeight="1" x14ac:dyDescent="0.3">
      <c r="A30" s="632" t="s">
        <v>18</v>
      </c>
      <c r="B30" s="633">
        <f>AVERAGE(B24:B29)</f>
        <v>66952529.5</v>
      </c>
      <c r="C30" s="634">
        <f>AVERAGE(C24:C29)</f>
        <v>8769.85</v>
      </c>
      <c r="D30" s="635">
        <f>AVERAGE(D24:D29)</f>
        <v>1.0999999999999999</v>
      </c>
      <c r="E30" s="635">
        <f>AVERAGE(E24:E29)</f>
        <v>8.65</v>
      </c>
      <c r="F30" s="635">
        <f>AVERAGE(F24:F29)</f>
        <v>5.7</v>
      </c>
    </row>
    <row r="31" spans="1:6" ht="16.5" customHeight="1" x14ac:dyDescent="0.3">
      <c r="A31" s="636" t="s">
        <v>19</v>
      </c>
      <c r="B31" s="637">
        <f>(STDEV(B24:B29)/B30)</f>
        <v>1.1175067148189713E-3</v>
      </c>
      <c r="C31" s="638"/>
      <c r="D31" s="638"/>
      <c r="E31" s="638"/>
      <c r="F31" s="639"/>
    </row>
    <row r="32" spans="1:6" s="615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3"/>
      <c r="F32" s="644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5" t="s">
        <v>22</v>
      </c>
      <c r="C34" s="646"/>
      <c r="D34" s="646"/>
      <c r="E34" s="646"/>
      <c r="F34" s="646"/>
    </row>
    <row r="35" spans="1:6" ht="16.5" customHeight="1" x14ac:dyDescent="0.3">
      <c r="A35" s="622"/>
      <c r="B35" s="645" t="s">
        <v>23</v>
      </c>
      <c r="C35" s="646"/>
      <c r="D35" s="646"/>
      <c r="E35" s="646"/>
      <c r="F35" s="646"/>
    </row>
    <row r="36" spans="1:6" ht="16.5" customHeight="1" x14ac:dyDescent="0.3">
      <c r="A36" s="622"/>
      <c r="B36" s="645" t="s">
        <v>24</v>
      </c>
      <c r="C36" s="646"/>
      <c r="D36" s="646"/>
      <c r="E36" s="646"/>
      <c r="F36" s="646"/>
    </row>
    <row r="37" spans="1:6" ht="15.75" customHeight="1" x14ac:dyDescent="0.25">
      <c r="A37" s="621"/>
      <c r="B37" s="621" t="s">
        <v>140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47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142</v>
      </c>
      <c r="F44" s="624" t="s">
        <v>17</v>
      </c>
    </row>
    <row r="45" spans="1:6" ht="16.5" customHeight="1" x14ac:dyDescent="0.3">
      <c r="A45" s="626">
        <v>1</v>
      </c>
      <c r="B45" s="627"/>
      <c r="C45" s="627"/>
      <c r="D45" s="628"/>
      <c r="E45" s="628"/>
      <c r="F45" s="629"/>
    </row>
    <row r="46" spans="1:6" ht="16.5" customHeight="1" x14ac:dyDescent="0.3">
      <c r="A46" s="626">
        <v>2</v>
      </c>
      <c r="B46" s="627"/>
      <c r="C46" s="627"/>
      <c r="D46" s="628"/>
      <c r="E46" s="628"/>
      <c r="F46" s="628"/>
    </row>
    <row r="47" spans="1:6" ht="16.5" customHeight="1" x14ac:dyDescent="0.3">
      <c r="A47" s="626">
        <v>3</v>
      </c>
      <c r="B47" s="627"/>
      <c r="C47" s="627"/>
      <c r="D47" s="628"/>
      <c r="E47" s="628"/>
      <c r="F47" s="628"/>
    </row>
    <row r="48" spans="1:6" ht="16.5" customHeight="1" x14ac:dyDescent="0.3">
      <c r="A48" s="626">
        <v>4</v>
      </c>
      <c r="B48" s="627"/>
      <c r="C48" s="627"/>
      <c r="D48" s="628"/>
      <c r="E48" s="628"/>
      <c r="F48" s="628"/>
    </row>
    <row r="49" spans="1:8" ht="16.5" customHeight="1" x14ac:dyDescent="0.3">
      <c r="A49" s="626">
        <v>5</v>
      </c>
      <c r="B49" s="627"/>
      <c r="C49" s="627"/>
      <c r="D49" s="628"/>
      <c r="E49" s="628"/>
      <c r="F49" s="628"/>
    </row>
    <row r="50" spans="1:8" ht="16.5" customHeight="1" x14ac:dyDescent="0.3">
      <c r="A50" s="626">
        <v>6</v>
      </c>
      <c r="B50" s="630"/>
      <c r="C50" s="630"/>
      <c r="D50" s="631"/>
      <c r="E50" s="631"/>
      <c r="F50" s="631"/>
    </row>
    <row r="51" spans="1:8" ht="16.5" customHeight="1" x14ac:dyDescent="0.3">
      <c r="A51" s="632" t="s">
        <v>18</v>
      </c>
      <c r="B51" s="633" t="e">
        <f>AVERAGE(B45:B50)</f>
        <v>#DIV/0!</v>
      </c>
      <c r="C51" s="634" t="e">
        <f>AVERAGE(C45:C50)</f>
        <v>#DIV/0!</v>
      </c>
      <c r="D51" s="635" t="e">
        <f>AVERAGE(D45:D50)</f>
        <v>#DIV/0!</v>
      </c>
      <c r="E51" s="635"/>
      <c r="F51" s="635" t="e">
        <f>AVERAGE(F45:F50)</f>
        <v>#DIV/0!</v>
      </c>
    </row>
    <row r="52" spans="1:8" ht="16.5" customHeight="1" x14ac:dyDescent="0.3">
      <c r="A52" s="636" t="s">
        <v>19</v>
      </c>
      <c r="B52" s="637" t="e">
        <f>(STDEV(B45:B50)/B51)</f>
        <v>#DIV/0!</v>
      </c>
      <c r="C52" s="638"/>
      <c r="D52" s="638"/>
      <c r="E52" s="638"/>
      <c r="F52" s="639"/>
    </row>
    <row r="53" spans="1:8" s="615" customFormat="1" ht="16.5" customHeight="1" x14ac:dyDescent="0.3">
      <c r="A53" s="640" t="s">
        <v>20</v>
      </c>
      <c r="B53" s="641">
        <f>COUNT(B45:B50)</f>
        <v>0</v>
      </c>
      <c r="C53" s="642"/>
      <c r="D53" s="643"/>
      <c r="E53" s="643"/>
      <c r="F53" s="644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5" t="s">
        <v>22</v>
      </c>
      <c r="C55" s="646"/>
      <c r="D55" s="646"/>
      <c r="E55" s="646"/>
      <c r="F55" s="646"/>
    </row>
    <row r="56" spans="1:8" ht="16.5" customHeight="1" x14ac:dyDescent="0.3">
      <c r="A56" s="622"/>
      <c r="B56" s="645" t="s">
        <v>23</v>
      </c>
      <c r="C56" s="646"/>
      <c r="D56" s="646"/>
      <c r="E56" s="646"/>
      <c r="F56" s="646"/>
    </row>
    <row r="57" spans="1:8" ht="16.5" customHeight="1" x14ac:dyDescent="0.3">
      <c r="A57" s="622"/>
      <c r="B57" s="645" t="s">
        <v>24</v>
      </c>
      <c r="C57" s="646"/>
      <c r="D57" s="646"/>
      <c r="E57" s="646"/>
      <c r="F57" s="646"/>
    </row>
    <row r="58" spans="1:8" ht="14.25" customHeight="1" thickBot="1" x14ac:dyDescent="0.3">
      <c r="A58" s="648"/>
      <c r="B58" s="621" t="s">
        <v>141</v>
      </c>
      <c r="D58" s="649"/>
      <c r="E58" s="657"/>
      <c r="G58" s="650"/>
      <c r="H58" s="650"/>
    </row>
    <row r="59" spans="1:8" ht="15" customHeight="1" x14ac:dyDescent="0.3">
      <c r="B59" s="659" t="s">
        <v>26</v>
      </c>
      <c r="C59" s="659"/>
      <c r="F59" s="651" t="s">
        <v>27</v>
      </c>
      <c r="G59" s="652"/>
      <c r="H59" s="651" t="s">
        <v>28</v>
      </c>
    </row>
    <row r="60" spans="1:8" ht="15" customHeight="1" x14ac:dyDescent="0.3">
      <c r="A60" s="653" t="s">
        <v>29</v>
      </c>
      <c r="B60" s="654" t="s">
        <v>138</v>
      </c>
      <c r="C60" s="654"/>
      <c r="F60" s="654" t="s">
        <v>143</v>
      </c>
      <c r="H60" s="654"/>
    </row>
    <row r="61" spans="1:8" ht="15" customHeight="1" x14ac:dyDescent="0.3">
      <c r="A61" s="653" t="s">
        <v>30</v>
      </c>
      <c r="B61" s="655"/>
      <c r="C61" s="655"/>
      <c r="F61" s="655"/>
      <c r="H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8" sqref="B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0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135</v>
      </c>
      <c r="D17" s="620"/>
      <c r="E17" s="621"/>
    </row>
    <row r="18" spans="1:5" ht="16.5" customHeight="1" x14ac:dyDescent="0.3">
      <c r="A18" s="622" t="s">
        <v>4</v>
      </c>
      <c r="B18" s="623" t="s">
        <v>131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14.63</v>
      </c>
      <c r="C20" s="621"/>
      <c r="D20" s="621"/>
      <c r="E20" s="621"/>
    </row>
    <row r="21" spans="1:5" ht="16.5" customHeight="1" x14ac:dyDescent="0.3">
      <c r="A21" s="619" t="s">
        <v>10</v>
      </c>
      <c r="B21" s="647">
        <f>14.63/20*4/20</f>
        <v>0.14630000000000001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4" t="s">
        <v>13</v>
      </c>
      <c r="B23" s="625" t="s">
        <v>14</v>
      </c>
      <c r="C23" s="624" t="s">
        <v>15</v>
      </c>
      <c r="D23" s="624" t="s">
        <v>16</v>
      </c>
      <c r="E23" s="624" t="s">
        <v>17</v>
      </c>
    </row>
    <row r="24" spans="1:5" ht="16.5" customHeight="1" x14ac:dyDescent="0.3">
      <c r="A24" s="626">
        <v>1</v>
      </c>
      <c r="B24" s="627">
        <v>37564202</v>
      </c>
      <c r="C24" s="627">
        <v>7643.7</v>
      </c>
      <c r="D24" s="628">
        <v>1.1000000000000001</v>
      </c>
      <c r="E24" s="629">
        <v>3.9</v>
      </c>
    </row>
    <row r="25" spans="1:5" ht="16.5" customHeight="1" x14ac:dyDescent="0.3">
      <c r="A25" s="626">
        <v>2</v>
      </c>
      <c r="B25" s="627">
        <v>37515187</v>
      </c>
      <c r="C25" s="627">
        <v>7668.1</v>
      </c>
      <c r="D25" s="628">
        <v>1.1000000000000001</v>
      </c>
      <c r="E25" s="628">
        <v>3.9</v>
      </c>
    </row>
    <row r="26" spans="1:5" ht="16.5" customHeight="1" x14ac:dyDescent="0.3">
      <c r="A26" s="626">
        <v>3</v>
      </c>
      <c r="B26" s="627">
        <v>37550583</v>
      </c>
      <c r="C26" s="627">
        <v>7652.1</v>
      </c>
      <c r="D26" s="628">
        <v>1.1000000000000001</v>
      </c>
      <c r="E26" s="628">
        <v>3.9</v>
      </c>
    </row>
    <row r="27" spans="1:5" ht="16.5" customHeight="1" x14ac:dyDescent="0.3">
      <c r="A27" s="626">
        <v>4</v>
      </c>
      <c r="B27" s="627">
        <v>37559317</v>
      </c>
      <c r="C27" s="627">
        <v>7644.9</v>
      </c>
      <c r="D27" s="628">
        <v>1.1000000000000001</v>
      </c>
      <c r="E27" s="628">
        <v>3.9</v>
      </c>
    </row>
    <row r="28" spans="1:5" ht="16.5" customHeight="1" x14ac:dyDescent="0.3">
      <c r="A28" s="626">
        <v>5</v>
      </c>
      <c r="B28" s="627">
        <v>37452675</v>
      </c>
      <c r="C28" s="627">
        <v>7607</v>
      </c>
      <c r="D28" s="628">
        <v>1.1000000000000001</v>
      </c>
      <c r="E28" s="628">
        <v>3.9</v>
      </c>
    </row>
    <row r="29" spans="1:5" ht="16.5" customHeight="1" x14ac:dyDescent="0.3">
      <c r="A29" s="626">
        <v>6</v>
      </c>
      <c r="B29" s="630">
        <v>37558585</v>
      </c>
      <c r="C29" s="630">
        <v>7598.7</v>
      </c>
      <c r="D29" s="631">
        <v>1.1000000000000001</v>
      </c>
      <c r="E29" s="631">
        <v>3.9</v>
      </c>
    </row>
    <row r="30" spans="1:5" ht="16.5" customHeight="1" x14ac:dyDescent="0.3">
      <c r="A30" s="632" t="s">
        <v>18</v>
      </c>
      <c r="B30" s="633">
        <f>AVERAGE(B24:B29)</f>
        <v>37533424.833333336</v>
      </c>
      <c r="C30" s="634">
        <f>AVERAGE(C24:C29)</f>
        <v>7635.75</v>
      </c>
      <c r="D30" s="635">
        <f>AVERAGE(D24:D29)</f>
        <v>1.0999999999999999</v>
      </c>
      <c r="E30" s="635">
        <f>AVERAGE(E24:E29)</f>
        <v>3.9</v>
      </c>
    </row>
    <row r="31" spans="1:5" ht="16.5" customHeight="1" x14ac:dyDescent="0.3">
      <c r="A31" s="636" t="s">
        <v>19</v>
      </c>
      <c r="B31" s="637">
        <f>(STDEV(B24:B29)/B30)</f>
        <v>1.155100620397012E-3</v>
      </c>
      <c r="C31" s="638"/>
      <c r="D31" s="638"/>
      <c r="E31" s="639"/>
    </row>
    <row r="32" spans="1:5" s="615" customFormat="1" ht="16.5" customHeight="1" x14ac:dyDescent="0.3">
      <c r="A32" s="640" t="s">
        <v>20</v>
      </c>
      <c r="B32" s="641">
        <f>COUNT(B24:B29)</f>
        <v>6</v>
      </c>
      <c r="C32" s="642"/>
      <c r="D32" s="643"/>
      <c r="E32" s="644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5" t="s">
        <v>22</v>
      </c>
      <c r="C34" s="646"/>
      <c r="D34" s="646"/>
      <c r="E34" s="646"/>
    </row>
    <row r="35" spans="1:5" ht="16.5" customHeight="1" x14ac:dyDescent="0.3">
      <c r="A35" s="622"/>
      <c r="B35" s="645" t="s">
        <v>23</v>
      </c>
      <c r="C35" s="646"/>
      <c r="D35" s="646"/>
      <c r="E35" s="646"/>
    </row>
    <row r="36" spans="1:5" ht="16.5" customHeight="1" x14ac:dyDescent="0.3">
      <c r="A36" s="622"/>
      <c r="B36" s="645" t="s">
        <v>24</v>
      </c>
      <c r="C36" s="646"/>
      <c r="D36" s="646"/>
      <c r="E36" s="646"/>
    </row>
    <row r="37" spans="1:5" ht="15.75" customHeight="1" x14ac:dyDescent="0.25">
      <c r="A37" s="621"/>
      <c r="B37" s="621" t="s">
        <v>140</v>
      </c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/>
      <c r="C39" s="621"/>
      <c r="D39" s="621"/>
      <c r="E39" s="621"/>
    </row>
    <row r="40" spans="1:5" ht="16.5" customHeight="1" x14ac:dyDescent="0.3">
      <c r="A40" s="622" t="s">
        <v>6</v>
      </c>
      <c r="B40" s="623"/>
      <c r="C40" s="621"/>
      <c r="D40" s="621"/>
      <c r="E40" s="621"/>
    </row>
    <row r="41" spans="1:5" ht="16.5" customHeight="1" x14ac:dyDescent="0.3">
      <c r="A41" s="619" t="s">
        <v>8</v>
      </c>
      <c r="B41" s="623"/>
      <c r="C41" s="621"/>
      <c r="D41" s="621"/>
      <c r="E41" s="621"/>
    </row>
    <row r="42" spans="1:5" ht="16.5" customHeight="1" x14ac:dyDescent="0.3">
      <c r="A42" s="619" t="s">
        <v>10</v>
      </c>
      <c r="B42" s="647"/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4" t="s">
        <v>13</v>
      </c>
      <c r="B44" s="625" t="s">
        <v>14</v>
      </c>
      <c r="C44" s="624" t="s">
        <v>15</v>
      </c>
      <c r="D44" s="624" t="s">
        <v>16</v>
      </c>
      <c r="E44" s="624" t="s">
        <v>17</v>
      </c>
    </row>
    <row r="45" spans="1:5" ht="16.5" customHeight="1" x14ac:dyDescent="0.3">
      <c r="A45" s="626">
        <v>1</v>
      </c>
      <c r="B45" s="627"/>
      <c r="C45" s="627"/>
      <c r="D45" s="628"/>
      <c r="E45" s="629"/>
    </row>
    <row r="46" spans="1:5" ht="16.5" customHeight="1" x14ac:dyDescent="0.3">
      <c r="A46" s="626">
        <v>2</v>
      </c>
      <c r="B46" s="627"/>
      <c r="C46" s="627"/>
      <c r="D46" s="628"/>
      <c r="E46" s="628"/>
    </row>
    <row r="47" spans="1:5" ht="16.5" customHeight="1" x14ac:dyDescent="0.3">
      <c r="A47" s="626">
        <v>3</v>
      </c>
      <c r="B47" s="627"/>
      <c r="C47" s="627"/>
      <c r="D47" s="628"/>
      <c r="E47" s="628"/>
    </row>
    <row r="48" spans="1:5" ht="16.5" customHeight="1" x14ac:dyDescent="0.3">
      <c r="A48" s="626">
        <v>4</v>
      </c>
      <c r="B48" s="627"/>
      <c r="C48" s="627"/>
      <c r="D48" s="628"/>
      <c r="E48" s="628"/>
    </row>
    <row r="49" spans="1:7" ht="16.5" customHeight="1" x14ac:dyDescent="0.3">
      <c r="A49" s="626">
        <v>5</v>
      </c>
      <c r="B49" s="627"/>
      <c r="C49" s="627"/>
      <c r="D49" s="628"/>
      <c r="E49" s="628"/>
    </row>
    <row r="50" spans="1:7" ht="16.5" customHeight="1" x14ac:dyDescent="0.3">
      <c r="A50" s="626">
        <v>6</v>
      </c>
      <c r="B50" s="630"/>
      <c r="C50" s="630"/>
      <c r="D50" s="631"/>
      <c r="E50" s="631"/>
    </row>
    <row r="51" spans="1:7" ht="16.5" customHeight="1" x14ac:dyDescent="0.3">
      <c r="A51" s="632" t="s">
        <v>18</v>
      </c>
      <c r="B51" s="633" t="e">
        <f>AVERAGE(B45:B50)</f>
        <v>#DIV/0!</v>
      </c>
      <c r="C51" s="634" t="e">
        <f>AVERAGE(C45:C50)</f>
        <v>#DIV/0!</v>
      </c>
      <c r="D51" s="635" t="e">
        <f>AVERAGE(D45:D50)</f>
        <v>#DIV/0!</v>
      </c>
      <c r="E51" s="635" t="e">
        <f>AVERAGE(E45:E50)</f>
        <v>#DIV/0!</v>
      </c>
    </row>
    <row r="52" spans="1:7" ht="16.5" customHeight="1" x14ac:dyDescent="0.3">
      <c r="A52" s="636" t="s">
        <v>19</v>
      </c>
      <c r="B52" s="637" t="e">
        <f>(STDEV(B45:B50)/B51)</f>
        <v>#DIV/0!</v>
      </c>
      <c r="C52" s="638"/>
      <c r="D52" s="638"/>
      <c r="E52" s="639"/>
    </row>
    <row r="53" spans="1:7" s="615" customFormat="1" ht="16.5" customHeight="1" x14ac:dyDescent="0.3">
      <c r="A53" s="640" t="s">
        <v>20</v>
      </c>
      <c r="B53" s="641">
        <f>COUNT(B45:B50)</f>
        <v>0</v>
      </c>
      <c r="C53" s="642"/>
      <c r="D53" s="643"/>
      <c r="E53" s="644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5" t="s">
        <v>22</v>
      </c>
      <c r="C55" s="646"/>
      <c r="D55" s="646"/>
      <c r="E55" s="646"/>
    </row>
    <row r="56" spans="1:7" ht="16.5" customHeight="1" x14ac:dyDescent="0.3">
      <c r="A56" s="622"/>
      <c r="B56" s="645" t="s">
        <v>23</v>
      </c>
      <c r="C56" s="646"/>
      <c r="D56" s="646"/>
      <c r="E56" s="646"/>
    </row>
    <row r="57" spans="1:7" ht="16.5" customHeight="1" x14ac:dyDescent="0.3">
      <c r="A57" s="622"/>
      <c r="B57" s="645" t="s">
        <v>24</v>
      </c>
      <c r="C57" s="646"/>
      <c r="D57" s="646"/>
      <c r="E57" s="646"/>
    </row>
    <row r="58" spans="1:7" ht="14.25" customHeight="1" thickBot="1" x14ac:dyDescent="0.3">
      <c r="A58" s="648"/>
      <c r="B58" s="621" t="s">
        <v>141</v>
      </c>
      <c r="D58" s="649"/>
      <c r="F58" s="650"/>
      <c r="G58" s="650"/>
    </row>
    <row r="59" spans="1:7" ht="15" customHeight="1" x14ac:dyDescent="0.3">
      <c r="B59" s="659" t="s">
        <v>26</v>
      </c>
      <c r="C59" s="659"/>
      <c r="E59" s="651" t="s">
        <v>27</v>
      </c>
      <c r="F59" s="652"/>
      <c r="G59" s="651" t="s">
        <v>28</v>
      </c>
    </row>
    <row r="60" spans="1:7" ht="15" customHeight="1" x14ac:dyDescent="0.3">
      <c r="A60" s="653" t="s">
        <v>29</v>
      </c>
      <c r="B60" s="654" t="s">
        <v>138</v>
      </c>
      <c r="C60" s="654"/>
      <c r="E60" s="654" t="s">
        <v>143</v>
      </c>
      <c r="G60" s="654"/>
    </row>
    <row r="61" spans="1:7" ht="15" customHeight="1" x14ac:dyDescent="0.3">
      <c r="A61" s="653" t="s">
        <v>30</v>
      </c>
      <c r="B61" s="655"/>
      <c r="C61" s="655"/>
      <c r="E61" s="655"/>
      <c r="G61" s="6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E18" sqref="E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33</v>
      </c>
      <c r="B14" s="667"/>
      <c r="C14" s="12" t="s">
        <v>5</v>
      </c>
    </row>
    <row r="15" spans="1:7" ht="16.5" customHeight="1" x14ac:dyDescent="0.3">
      <c r="A15" s="667" t="s">
        <v>34</v>
      </c>
      <c r="B15" s="667"/>
      <c r="C15" s="12" t="s">
        <v>7</v>
      </c>
    </row>
    <row r="16" spans="1:7" ht="16.5" customHeight="1" x14ac:dyDescent="0.3">
      <c r="A16" s="667" t="s">
        <v>35</v>
      </c>
      <c r="B16" s="667"/>
      <c r="C16" s="12" t="s">
        <v>9</v>
      </c>
    </row>
    <row r="17" spans="1:5" ht="16.5" customHeight="1" x14ac:dyDescent="0.3">
      <c r="A17" s="667" t="s">
        <v>36</v>
      </c>
      <c r="B17" s="667"/>
      <c r="C17" s="12" t="s">
        <v>11</v>
      </c>
    </row>
    <row r="18" spans="1:5" ht="16.5" customHeight="1" x14ac:dyDescent="0.3">
      <c r="A18" s="667" t="s">
        <v>37</v>
      </c>
      <c r="B18" s="667"/>
      <c r="C18" s="49" t="s">
        <v>12</v>
      </c>
    </row>
    <row r="19" spans="1:5" ht="16.5" customHeight="1" x14ac:dyDescent="0.3">
      <c r="A19" s="667" t="s">
        <v>38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39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1149.9000000000001</v>
      </c>
      <c r="D24" s="39">
        <f t="shared" ref="D24:D43" si="0">(C24-$C$46)/$C$46</f>
        <v>8.7368595115272785E-3</v>
      </c>
      <c r="E24" s="5"/>
    </row>
    <row r="25" spans="1:5" ht="15.75" customHeight="1" x14ac:dyDescent="0.3">
      <c r="C25" s="47">
        <v>1138.49</v>
      </c>
      <c r="D25" s="40">
        <f t="shared" si="0"/>
        <v>-1.2724348332214884E-3</v>
      </c>
      <c r="E25" s="5"/>
    </row>
    <row r="26" spans="1:5" ht="15.75" customHeight="1" x14ac:dyDescent="0.3">
      <c r="C26" s="47">
        <v>1135.6099999999999</v>
      </c>
      <c r="D26" s="40">
        <f t="shared" si="0"/>
        <v>-3.798882485533262E-3</v>
      </c>
      <c r="E26" s="5"/>
    </row>
    <row r="27" spans="1:5" ht="15.75" customHeight="1" x14ac:dyDescent="0.3">
      <c r="C27" s="47">
        <v>1149.9100000000001</v>
      </c>
      <c r="D27" s="40">
        <f t="shared" si="0"/>
        <v>8.745631899208909E-3</v>
      </c>
      <c r="E27" s="5"/>
    </row>
    <row r="28" spans="1:5" ht="15.75" customHeight="1" x14ac:dyDescent="0.3">
      <c r="C28" s="47">
        <v>1158.8599999999999</v>
      </c>
      <c r="D28" s="40">
        <f t="shared" si="0"/>
        <v>1.6596918874274554E-2</v>
      </c>
      <c r="E28" s="5"/>
    </row>
    <row r="29" spans="1:5" ht="15.75" customHeight="1" x14ac:dyDescent="0.3">
      <c r="C29" s="47">
        <v>1140.3399999999999</v>
      </c>
      <c r="D29" s="40">
        <f t="shared" si="0"/>
        <v>3.5045688788141934E-4</v>
      </c>
      <c r="E29" s="5"/>
    </row>
    <row r="30" spans="1:5" ht="15.75" customHeight="1" x14ac:dyDescent="0.3">
      <c r="C30" s="47">
        <v>1127.06</v>
      </c>
      <c r="D30" s="40">
        <f t="shared" si="0"/>
        <v>-1.1299273953333515E-2</v>
      </c>
      <c r="E30" s="5"/>
    </row>
    <row r="31" spans="1:5" ht="15.75" customHeight="1" x14ac:dyDescent="0.3">
      <c r="C31" s="47">
        <v>1141.1500000000001</v>
      </c>
      <c r="D31" s="40">
        <f t="shared" si="0"/>
        <v>1.0610202900942303E-3</v>
      </c>
      <c r="E31" s="5"/>
    </row>
    <row r="32" spans="1:5" ht="15.75" customHeight="1" x14ac:dyDescent="0.3">
      <c r="C32" s="47">
        <v>1120.28</v>
      </c>
      <c r="D32" s="40">
        <f t="shared" si="0"/>
        <v>-1.72469528014839E-2</v>
      </c>
      <c r="E32" s="5"/>
    </row>
    <row r="33" spans="1:7" ht="15.75" customHeight="1" x14ac:dyDescent="0.3">
      <c r="C33" s="47">
        <v>1158.48</v>
      </c>
      <c r="D33" s="40">
        <f t="shared" si="0"/>
        <v>1.6263568142372422E-2</v>
      </c>
      <c r="E33" s="5"/>
    </row>
    <row r="34" spans="1:7" ht="15.75" customHeight="1" x14ac:dyDescent="0.3">
      <c r="C34" s="47">
        <v>1138.1099999999999</v>
      </c>
      <c r="D34" s="40">
        <f t="shared" si="0"/>
        <v>-1.6057855651238195E-3</v>
      </c>
      <c r="E34" s="5"/>
    </row>
    <row r="35" spans="1:7" ht="15.75" customHeight="1" x14ac:dyDescent="0.3">
      <c r="C35" s="47">
        <v>1139.8900000000001</v>
      </c>
      <c r="D35" s="40">
        <f t="shared" si="0"/>
        <v>-4.4300557792120746E-5</v>
      </c>
      <c r="E35" s="5"/>
    </row>
    <row r="36" spans="1:7" ht="15.75" customHeight="1" x14ac:dyDescent="0.3">
      <c r="C36" s="47">
        <v>1139.8800000000001</v>
      </c>
      <c r="D36" s="40">
        <f t="shared" si="0"/>
        <v>-5.3072945473750536E-5</v>
      </c>
      <c r="E36" s="5"/>
    </row>
    <row r="37" spans="1:7" ht="15.75" customHeight="1" x14ac:dyDescent="0.3">
      <c r="C37" s="47">
        <v>1159.5</v>
      </c>
      <c r="D37" s="40">
        <f t="shared" si="0"/>
        <v>1.7158351685899458E-2</v>
      </c>
      <c r="E37" s="5"/>
    </row>
    <row r="38" spans="1:7" ht="15.75" customHeight="1" x14ac:dyDescent="0.3">
      <c r="C38" s="47">
        <v>1138.51</v>
      </c>
      <c r="D38" s="40">
        <f t="shared" si="0"/>
        <v>-1.2548900578582289E-3</v>
      </c>
      <c r="E38" s="5"/>
    </row>
    <row r="39" spans="1:7" ht="15.75" customHeight="1" x14ac:dyDescent="0.3">
      <c r="C39" s="47">
        <v>1123.1500000000001</v>
      </c>
      <c r="D39" s="40">
        <f t="shared" si="0"/>
        <v>-1.4729277536853757E-2</v>
      </c>
      <c r="E39" s="5"/>
    </row>
    <row r="40" spans="1:7" ht="15.75" customHeight="1" x14ac:dyDescent="0.3">
      <c r="C40" s="47">
        <v>1141.25</v>
      </c>
      <c r="D40" s="40">
        <f t="shared" si="0"/>
        <v>1.1487441669105283E-3</v>
      </c>
      <c r="E40" s="5"/>
    </row>
    <row r="41" spans="1:7" ht="15.75" customHeight="1" x14ac:dyDescent="0.3">
      <c r="C41" s="47">
        <v>1111.0999999999999</v>
      </c>
      <c r="D41" s="40">
        <f t="shared" si="0"/>
        <v>-2.5300004693227428E-2</v>
      </c>
      <c r="E41" s="5"/>
    </row>
    <row r="42" spans="1:7" ht="15.75" customHeight="1" x14ac:dyDescent="0.3">
      <c r="C42" s="47">
        <v>1155.94</v>
      </c>
      <c r="D42" s="40">
        <f t="shared" si="0"/>
        <v>1.403538167123646E-2</v>
      </c>
      <c r="E42" s="5"/>
    </row>
    <row r="43" spans="1:7" ht="16.5" customHeight="1" x14ac:dyDescent="0.3">
      <c r="C43" s="48">
        <v>1131.4000000000001</v>
      </c>
      <c r="D43" s="41">
        <f t="shared" si="0"/>
        <v>-7.4920576995025955E-3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22798.809999999998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1139.9404999999999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0">
        <f>C46</f>
        <v>1139.9404999999999</v>
      </c>
      <c r="C49" s="45">
        <f>-IF(C46&lt;=80,10%,IF(C46&lt;250,7.5%,5%))</f>
        <v>-0.05</v>
      </c>
      <c r="D49" s="33">
        <f>IF(C46&lt;=80,C46*0.9,IF(C46&lt;250,C46*0.925,C46*0.95))</f>
        <v>1082.9434749999998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1196.9375250000001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0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2" t="s">
        <v>33</v>
      </c>
      <c r="B18" s="670" t="s">
        <v>5</v>
      </c>
      <c r="C18" s="670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5" t="s">
        <v>131</v>
      </c>
      <c r="C20" s="67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0" t="s">
        <v>131</v>
      </c>
      <c r="C26" s="670"/>
    </row>
    <row r="27" spans="1:14" ht="26.25" customHeight="1" x14ac:dyDescent="0.4">
      <c r="A27" s="61" t="s">
        <v>48</v>
      </c>
      <c r="B27" s="676" t="s">
        <v>132</v>
      </c>
      <c r="C27" s="676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77" t="s">
        <v>50</v>
      </c>
      <c r="D29" s="678"/>
      <c r="E29" s="678"/>
      <c r="F29" s="678"/>
      <c r="G29" s="67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0" t="s">
        <v>53</v>
      </c>
      <c r="D31" s="681"/>
      <c r="E31" s="681"/>
      <c r="F31" s="681"/>
      <c r="G31" s="681"/>
      <c r="H31" s="68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0" t="s">
        <v>55</v>
      </c>
      <c r="D32" s="681"/>
      <c r="E32" s="681"/>
      <c r="F32" s="681"/>
      <c r="G32" s="681"/>
      <c r="H32" s="6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83" t="s">
        <v>59</v>
      </c>
      <c r="E36" s="684"/>
      <c r="F36" s="683" t="s">
        <v>60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7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88" t="s">
        <v>78</v>
      </c>
      <c r="B46" s="689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90"/>
      <c r="B47" s="691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Lamivudine USP 150 mg, Nevirapine USP 200 mg and Zidovudine USP 300 mg.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1139.9404999999999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92" t="s">
        <v>94</v>
      </c>
      <c r="D60" s="695">
        <v>1120.21</v>
      </c>
      <c r="E60" s="134">
        <v>1</v>
      </c>
      <c r="F60" s="135">
        <v>37378421</v>
      </c>
      <c r="G60" s="200">
        <f>IF(ISBLANK(F60),"-",(F60/$D$50*$D$47*$B$68)*($B$57/$D$60))</f>
        <v>147.31460548843202</v>
      </c>
      <c r="H60" s="218">
        <f t="shared" ref="H60:H71" si="0">IF(ISBLANK(F60),"-",(G60/$B$56)*100)</f>
        <v>98.209736992288015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93"/>
      <c r="D61" s="696"/>
      <c r="E61" s="136">
        <v>2</v>
      </c>
      <c r="F61" s="89">
        <v>37332934</v>
      </c>
      <c r="G61" s="201">
        <f>IF(ISBLANK(F61),"-",(F61/$D$50*$D$47*$B$68)*($B$57/$D$60))</f>
        <v>147.13533361764189</v>
      </c>
      <c r="H61" s="219">
        <f t="shared" si="0"/>
        <v>98.09022241176126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3"/>
      <c r="D62" s="696"/>
      <c r="E62" s="136">
        <v>3</v>
      </c>
      <c r="F62" s="137">
        <v>37405314</v>
      </c>
      <c r="G62" s="201">
        <f>IF(ISBLANK(F62),"-",(F62/$D$50*$D$47*$B$68)*($B$57/$D$60))</f>
        <v>147.42059529697423</v>
      </c>
      <c r="H62" s="219">
        <f t="shared" si="0"/>
        <v>98.280396864649489</v>
      </c>
      <c r="L62" s="64"/>
    </row>
    <row r="63" spans="1:12" ht="27" customHeight="1" x14ac:dyDescent="0.4">
      <c r="A63" s="76" t="s">
        <v>97</v>
      </c>
      <c r="B63" s="77">
        <v>1</v>
      </c>
      <c r="C63" s="694"/>
      <c r="D63" s="69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2" t="s">
        <v>99</v>
      </c>
      <c r="D64" s="695">
        <v>1136.0999999999999</v>
      </c>
      <c r="E64" s="134">
        <v>1</v>
      </c>
      <c r="F64" s="135">
        <v>37927896</v>
      </c>
      <c r="G64" s="200">
        <f>IF(ISBLANK(F64),"-",(F64/$D$50*$D$47*$B$68)*($B$57/$D$64))</f>
        <v>147.38948204492496</v>
      </c>
      <c r="H64" s="218">
        <f t="shared" si="0"/>
        <v>98.259654696616636</v>
      </c>
    </row>
    <row r="65" spans="1:8" ht="26.25" customHeight="1" x14ac:dyDescent="0.4">
      <c r="A65" s="76" t="s">
        <v>100</v>
      </c>
      <c r="B65" s="77">
        <v>1</v>
      </c>
      <c r="C65" s="693"/>
      <c r="D65" s="696"/>
      <c r="E65" s="136">
        <v>2</v>
      </c>
      <c r="F65" s="89">
        <v>37693695</v>
      </c>
      <c r="G65" s="201">
        <f>IF(ISBLANK(F65),"-",(F65/$D$50*$D$47*$B$68)*($B$57/$D$64))</f>
        <v>146.47936659627464</v>
      </c>
      <c r="H65" s="219">
        <f t="shared" si="0"/>
        <v>97.652911064183101</v>
      </c>
    </row>
    <row r="66" spans="1:8" ht="26.25" customHeight="1" x14ac:dyDescent="0.4">
      <c r="A66" s="76" t="s">
        <v>101</v>
      </c>
      <c r="B66" s="77">
        <v>1</v>
      </c>
      <c r="C66" s="693"/>
      <c r="D66" s="696"/>
      <c r="E66" s="136">
        <v>3</v>
      </c>
      <c r="F66" s="89">
        <v>37829432</v>
      </c>
      <c r="G66" s="201">
        <f>IF(ISBLANK(F66),"-",(F66/$D$50*$D$47*$B$68)*($B$57/$D$64))</f>
        <v>147.00684658420576</v>
      </c>
      <c r="H66" s="219">
        <f t="shared" si="0"/>
        <v>98.004564389470502</v>
      </c>
    </row>
    <row r="67" spans="1:8" ht="27" customHeight="1" x14ac:dyDescent="0.4">
      <c r="A67" s="76" t="s">
        <v>102</v>
      </c>
      <c r="B67" s="77">
        <v>1</v>
      </c>
      <c r="C67" s="694"/>
      <c r="D67" s="69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92" t="s">
        <v>104</v>
      </c>
      <c r="D68" s="695">
        <v>1130.08</v>
      </c>
      <c r="E68" s="134">
        <v>1</v>
      </c>
      <c r="F68" s="135">
        <v>38353459</v>
      </c>
      <c r="G68" s="200">
        <f>IF(ISBLANK(F68),"-",(F68/$D$50*$D$47*$B$68)*($B$57/$D$68))</f>
        <v>149.83720044493964</v>
      </c>
      <c r="H68" s="219">
        <f t="shared" si="0"/>
        <v>99.891466963293098</v>
      </c>
    </row>
    <row r="69" spans="1:8" ht="27" customHeight="1" x14ac:dyDescent="0.4">
      <c r="A69" s="124" t="s">
        <v>105</v>
      </c>
      <c r="B69" s="141">
        <f>(D47*B68)/B56*B57</f>
        <v>1139.9404999999999</v>
      </c>
      <c r="C69" s="693"/>
      <c r="D69" s="696"/>
      <c r="E69" s="136">
        <v>2</v>
      </c>
      <c r="F69" s="89">
        <v>38202775</v>
      </c>
      <c r="G69" s="201">
        <f>IF(ISBLANK(F69),"-",(F69/$D$50*$D$47*$B$68)*($B$57/$D$68))</f>
        <v>149.24851641746127</v>
      </c>
      <c r="H69" s="219">
        <f t="shared" si="0"/>
        <v>99.499010944974188</v>
      </c>
    </row>
    <row r="70" spans="1:8" ht="26.25" customHeight="1" x14ac:dyDescent="0.4">
      <c r="A70" s="705" t="s">
        <v>78</v>
      </c>
      <c r="B70" s="706"/>
      <c r="C70" s="693"/>
      <c r="D70" s="696"/>
      <c r="E70" s="136">
        <v>3</v>
      </c>
      <c r="F70" s="89">
        <v>38182080</v>
      </c>
      <c r="G70" s="201">
        <f>IF(ISBLANK(F70),"-",(F70/$D$50*$D$47*$B$68)*($B$57/$D$68))</f>
        <v>149.16766632091046</v>
      </c>
      <c r="H70" s="219">
        <f t="shared" si="0"/>
        <v>99.445110880606961</v>
      </c>
    </row>
    <row r="71" spans="1:8" ht="27" customHeight="1" x14ac:dyDescent="0.4">
      <c r="A71" s="707"/>
      <c r="B71" s="708"/>
      <c r="C71" s="704"/>
      <c r="D71" s="69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147.88884586797388</v>
      </c>
      <c r="H72" s="221">
        <f>AVERAGE(H60:H71)</f>
        <v>98.592563911982595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8.0756815103801907E-3</v>
      </c>
      <c r="H73" s="205">
        <f>STDEV(H60:H71)/H72</f>
        <v>8.0756815103801907E-3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0" t="str">
        <f>B26</f>
        <v>Lamivudine</v>
      </c>
      <c r="D76" s="700"/>
      <c r="E76" s="150" t="s">
        <v>108</v>
      </c>
      <c r="F76" s="150"/>
      <c r="G76" s="237">
        <f>H72</f>
        <v>98.592563911982595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6" t="str">
        <f>B26</f>
        <v>Lamivudine</v>
      </c>
      <c r="C79" s="686"/>
    </row>
    <row r="80" spans="1:8" ht="26.25" customHeight="1" x14ac:dyDescent="0.4">
      <c r="A80" s="61" t="s">
        <v>48</v>
      </c>
      <c r="B80" s="686" t="str">
        <f>B27</f>
        <v>L3-10</v>
      </c>
      <c r="C80" s="686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77" t="s">
        <v>50</v>
      </c>
      <c r="D82" s="678"/>
      <c r="E82" s="678"/>
      <c r="F82" s="678"/>
      <c r="G82" s="67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0" t="s">
        <v>111</v>
      </c>
      <c r="D84" s="681"/>
      <c r="E84" s="681"/>
      <c r="F84" s="681"/>
      <c r="G84" s="681"/>
      <c r="H84" s="68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0" t="s">
        <v>112</v>
      </c>
      <c r="D85" s="681"/>
      <c r="E85" s="681"/>
      <c r="F85" s="681"/>
      <c r="G85" s="681"/>
      <c r="H85" s="6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83" t="s">
        <v>60</v>
      </c>
      <c r="G89" s="685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87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87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88" t="s">
        <v>78</v>
      </c>
      <c r="B99" s="702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90"/>
      <c r="B100" s="703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42866807</v>
      </c>
      <c r="E108" s="202">
        <f t="shared" ref="E108:E113" si="1">IF(ISBLANK(D108),"-",D108/$D$103*$D$100*$B$116)</f>
        <v>149.41897831089238</v>
      </c>
      <c r="F108" s="229">
        <f t="shared" ref="F108:F113" si="2">IF(ISBLANK(D108), "-", (E108/$B$56)*100)</f>
        <v>99.61265220726159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44021921</v>
      </c>
      <c r="E109" s="203">
        <f t="shared" si="1"/>
        <v>153.44530930663481</v>
      </c>
      <c r="F109" s="230">
        <f t="shared" si="2"/>
        <v>102.29687287108989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43440002</v>
      </c>
      <c r="E110" s="203">
        <f t="shared" si="1"/>
        <v>151.41693937370053</v>
      </c>
      <c r="F110" s="230">
        <f t="shared" si="2"/>
        <v>100.94462624913369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44001995</v>
      </c>
      <c r="E111" s="203">
        <f t="shared" si="1"/>
        <v>153.37585410877455</v>
      </c>
      <c r="F111" s="230">
        <f t="shared" si="2"/>
        <v>102.25056940584969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42886791</v>
      </c>
      <c r="E112" s="203">
        <f t="shared" si="1"/>
        <v>149.48863567684842</v>
      </c>
      <c r="F112" s="230">
        <f t="shared" si="2"/>
        <v>99.659090451232274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43565767</v>
      </c>
      <c r="E113" s="204">
        <f t="shared" si="1"/>
        <v>151.85531300407774</v>
      </c>
      <c r="F113" s="231">
        <f t="shared" si="2"/>
        <v>101.23687533605184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151.50017163015474</v>
      </c>
      <c r="F115" s="233">
        <f>AVERAGE(F108:F113)</f>
        <v>101.00011442010316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1.173819527829993E-2</v>
      </c>
      <c r="F116" s="187">
        <f>STDEV(F108:F113)/F115</f>
        <v>1.1738195278299954E-2</v>
      </c>
      <c r="I116" s="50"/>
    </row>
    <row r="117" spans="1:10" ht="27" customHeight="1" x14ac:dyDescent="0.4">
      <c r="A117" s="688" t="s">
        <v>78</v>
      </c>
      <c r="B117" s="68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0"/>
      <c r="B118" s="691"/>
      <c r="C118" s="50"/>
      <c r="D118" s="212"/>
      <c r="E118" s="668" t="s">
        <v>123</v>
      </c>
      <c r="F118" s="66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149.41897831089238</v>
      </c>
      <c r="F119" s="234">
        <f>MIN(F108:F113)</f>
        <v>99.61265220726159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153.44530930663481</v>
      </c>
      <c r="F120" s="235">
        <f>MAX(F108:F113)</f>
        <v>102.29687287108989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0" t="str">
        <f>B26</f>
        <v>Lamivudine</v>
      </c>
      <c r="D124" s="700"/>
      <c r="E124" s="150" t="s">
        <v>127</v>
      </c>
      <c r="F124" s="150"/>
      <c r="G124" s="236">
        <f>F115</f>
        <v>101.00011442010316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99.61265220726159</v>
      </c>
      <c r="E125" s="161" t="s">
        <v>130</v>
      </c>
      <c r="F125" s="236">
        <f>MAX(F108:F113)</f>
        <v>102.29687287108989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1" t="s">
        <v>26</v>
      </c>
      <c r="C127" s="701"/>
      <c r="E127" s="156" t="s">
        <v>27</v>
      </c>
      <c r="F127" s="191"/>
      <c r="G127" s="701" t="s">
        <v>28</v>
      </c>
      <c r="H127" s="70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8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0" t="s">
        <v>33</v>
      </c>
      <c r="B18" s="670" t="s">
        <v>5</v>
      </c>
      <c r="C18" s="670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5" t="s">
        <v>137</v>
      </c>
      <c r="C20" s="675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0" t="s">
        <v>137</v>
      </c>
      <c r="C26" s="670"/>
    </row>
    <row r="27" spans="1:14" ht="26.25" customHeight="1" x14ac:dyDescent="0.4">
      <c r="A27" s="249" t="s">
        <v>48</v>
      </c>
      <c r="B27" s="676" t="s">
        <v>134</v>
      </c>
      <c r="C27" s="676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77" t="s">
        <v>50</v>
      </c>
      <c r="D29" s="678"/>
      <c r="E29" s="678"/>
      <c r="F29" s="678"/>
      <c r="G29" s="679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0" t="s">
        <v>53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0" t="s">
        <v>55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83" t="s">
        <v>59</v>
      </c>
      <c r="E36" s="684"/>
      <c r="F36" s="683" t="s">
        <v>60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7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7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88" t="s">
        <v>78</v>
      </c>
      <c r="B46" s="689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90"/>
      <c r="B47" s="691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Lamivudine USP 150 mg, Nevirapine USP 200 mg and Zidovudine USP 300 mg.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 xml:space="preserve">Nevirapine </v>
      </c>
      <c r="H56" s="319"/>
    </row>
    <row r="57" spans="1:12" ht="18.75" x14ac:dyDescent="0.3">
      <c r="A57" s="316" t="s">
        <v>88</v>
      </c>
      <c r="B57" s="387">
        <f>Uniformity!C46</f>
        <v>1139.9404999999999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92" t="s">
        <v>94</v>
      </c>
      <c r="D60" s="695">
        <v>1120.21</v>
      </c>
      <c r="E60" s="322">
        <v>1</v>
      </c>
      <c r="F60" s="323">
        <v>32309508</v>
      </c>
      <c r="G60" s="388">
        <f>IF(ISBLANK(F60),"-",(F60/$D$50*$D$47*$B$68)*($B$57/$D$60))</f>
        <v>195.39301520366334</v>
      </c>
      <c r="H60" s="406">
        <f t="shared" ref="H60:H71" si="0">IF(ISBLANK(F60),"-",(G60/$B$56)*100)</f>
        <v>97.696507601831669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93"/>
      <c r="D61" s="696"/>
      <c r="E61" s="324">
        <v>2</v>
      </c>
      <c r="F61" s="277">
        <v>32281254</v>
      </c>
      <c r="G61" s="389">
        <f>IF(ISBLANK(F61),"-",(F61/$D$50*$D$47*$B$68)*($B$57/$D$60))</f>
        <v>195.22214803194521</v>
      </c>
      <c r="H61" s="407">
        <f t="shared" si="0"/>
        <v>97.611074015972605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3"/>
      <c r="D62" s="696"/>
      <c r="E62" s="324">
        <v>3</v>
      </c>
      <c r="F62" s="325">
        <v>32361184</v>
      </c>
      <c r="G62" s="389">
        <f>IF(ISBLANK(F62),"-",(F62/$D$50*$D$47*$B$68)*($B$57/$D$60))</f>
        <v>195.70552783782861</v>
      </c>
      <c r="H62" s="407">
        <f t="shared" si="0"/>
        <v>97.852763918914306</v>
      </c>
      <c r="L62" s="252"/>
    </row>
    <row r="63" spans="1:12" ht="27" customHeight="1" x14ac:dyDescent="0.4">
      <c r="A63" s="264" t="s">
        <v>97</v>
      </c>
      <c r="B63" s="265">
        <v>1</v>
      </c>
      <c r="C63" s="694"/>
      <c r="D63" s="697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2" t="s">
        <v>99</v>
      </c>
      <c r="D64" s="695">
        <v>1136.0999999999999</v>
      </c>
      <c r="E64" s="322">
        <v>1</v>
      </c>
      <c r="F64" s="323">
        <v>33323232</v>
      </c>
      <c r="G64" s="388">
        <f>IF(ISBLANK(F64),"-",(F64/$D$50*$D$47*$B$68)*($B$57/$D$64))</f>
        <v>198.70495277124218</v>
      </c>
      <c r="H64" s="406">
        <f t="shared" si="0"/>
        <v>99.352476385621088</v>
      </c>
    </row>
    <row r="65" spans="1:8" ht="26.25" customHeight="1" x14ac:dyDescent="0.4">
      <c r="A65" s="264" t="s">
        <v>100</v>
      </c>
      <c r="B65" s="265">
        <v>1</v>
      </c>
      <c r="C65" s="693"/>
      <c r="D65" s="696"/>
      <c r="E65" s="324">
        <v>2</v>
      </c>
      <c r="F65" s="277">
        <v>33133856</v>
      </c>
      <c r="G65" s="389">
        <f>IF(ISBLANK(F65),"-",(F65/$D$50*$D$47*$B$68)*($B$57/$D$64))</f>
        <v>197.57571209206657</v>
      </c>
      <c r="H65" s="407">
        <f t="shared" si="0"/>
        <v>98.787856046033284</v>
      </c>
    </row>
    <row r="66" spans="1:8" ht="26.25" customHeight="1" x14ac:dyDescent="0.4">
      <c r="A66" s="264" t="s">
        <v>101</v>
      </c>
      <c r="B66" s="265">
        <v>1</v>
      </c>
      <c r="C66" s="693"/>
      <c r="D66" s="696"/>
      <c r="E66" s="324">
        <v>3</v>
      </c>
      <c r="F66" s="277">
        <v>33268703</v>
      </c>
      <c r="G66" s="389">
        <f>IF(ISBLANK(F66),"-",(F66/$D$50*$D$47*$B$68)*($B$57/$D$64))</f>
        <v>198.37979876548243</v>
      </c>
      <c r="H66" s="407">
        <f t="shared" si="0"/>
        <v>99.189899382741217</v>
      </c>
    </row>
    <row r="67" spans="1:8" ht="27" customHeight="1" x14ac:dyDescent="0.4">
      <c r="A67" s="264" t="s">
        <v>102</v>
      </c>
      <c r="B67" s="265">
        <v>1</v>
      </c>
      <c r="C67" s="694"/>
      <c r="D67" s="697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92" t="s">
        <v>104</v>
      </c>
      <c r="D68" s="695">
        <v>1130.08</v>
      </c>
      <c r="E68" s="322">
        <v>1</v>
      </c>
      <c r="F68" s="323">
        <v>32953099</v>
      </c>
      <c r="G68" s="388">
        <f>IF(ISBLANK(F68),"-",(F68/$D$50*$D$47*$B$68)*($B$57/$D$68))</f>
        <v>197.54462136051689</v>
      </c>
      <c r="H68" s="407">
        <f t="shared" si="0"/>
        <v>98.772310680258443</v>
      </c>
    </row>
    <row r="69" spans="1:8" ht="27" customHeight="1" x14ac:dyDescent="0.4">
      <c r="A69" s="312" t="s">
        <v>105</v>
      </c>
      <c r="B69" s="329">
        <f>(D47*B68)/B56*B57</f>
        <v>1139.9404999999999</v>
      </c>
      <c r="C69" s="693"/>
      <c r="D69" s="696"/>
      <c r="E69" s="324">
        <v>2</v>
      </c>
      <c r="F69" s="277">
        <v>32826080</v>
      </c>
      <c r="G69" s="389">
        <f>IF(ISBLANK(F69),"-",(F69/$D$50*$D$47*$B$68)*($B$57/$D$68))</f>
        <v>196.78317794481291</v>
      </c>
      <c r="H69" s="407">
        <f t="shared" si="0"/>
        <v>98.391588972406453</v>
      </c>
    </row>
    <row r="70" spans="1:8" ht="26.25" customHeight="1" x14ac:dyDescent="0.4">
      <c r="A70" s="705" t="s">
        <v>78</v>
      </c>
      <c r="B70" s="706"/>
      <c r="C70" s="693"/>
      <c r="D70" s="696"/>
      <c r="E70" s="324">
        <v>3</v>
      </c>
      <c r="F70" s="277">
        <v>32829546</v>
      </c>
      <c r="G70" s="389">
        <f>IF(ISBLANK(F70),"-",(F70/$D$50*$D$47*$B$68)*($B$57/$D$68))</f>
        <v>196.80395564640739</v>
      </c>
      <c r="H70" s="407">
        <f t="shared" si="0"/>
        <v>98.401977823203694</v>
      </c>
    </row>
    <row r="71" spans="1:8" ht="27" customHeight="1" x14ac:dyDescent="0.4">
      <c r="A71" s="707"/>
      <c r="B71" s="708"/>
      <c r="C71" s="704"/>
      <c r="D71" s="697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196.90143440599616</v>
      </c>
      <c r="H72" s="409">
        <f>AVERAGE(H60:H71)</f>
        <v>98.450717202998078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6.4380171986537756E-3</v>
      </c>
      <c r="H73" s="393">
        <f>STDEV(H60:H71)/H72</f>
        <v>6.4380171986537756E-3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0" t="str">
        <f>B26</f>
        <v xml:space="preserve">Nevirapine </v>
      </c>
      <c r="D76" s="700"/>
      <c r="E76" s="338" t="s">
        <v>108</v>
      </c>
      <c r="F76" s="338"/>
      <c r="G76" s="425">
        <f>H72</f>
        <v>98.450717202998078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6" t="str">
        <f>B26</f>
        <v xml:space="preserve">Nevirapine </v>
      </c>
      <c r="C79" s="686"/>
    </row>
    <row r="80" spans="1:8" ht="26.25" customHeight="1" x14ac:dyDescent="0.4">
      <c r="A80" s="249" t="s">
        <v>48</v>
      </c>
      <c r="B80" s="686" t="str">
        <f>B27</f>
        <v>DBH027-C16A-160912</v>
      </c>
      <c r="C80" s="686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77" t="s">
        <v>50</v>
      </c>
      <c r="D82" s="678"/>
      <c r="E82" s="678"/>
      <c r="F82" s="678"/>
      <c r="G82" s="679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0" t="s">
        <v>111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0" t="s">
        <v>112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83" t="s">
        <v>60</v>
      </c>
      <c r="G89" s="685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87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87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88" t="s">
        <v>78</v>
      </c>
      <c r="B99" s="702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90"/>
      <c r="B100" s="703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36806223</v>
      </c>
      <c r="E108" s="390">
        <f t="shared" ref="E108:E113" si="1">IF(ISBLANK(D108),"-",D108/$D$103*$D$100*$B$116)</f>
        <v>196.86101236299444</v>
      </c>
      <c r="F108" s="417">
        <f t="shared" ref="F108:F113" si="2">IF(ISBLANK(D108), "-", (E108/$B$56)*100)</f>
        <v>98.430506181497222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37926731</v>
      </c>
      <c r="E109" s="391">
        <f t="shared" si="1"/>
        <v>202.85413855909542</v>
      </c>
      <c r="F109" s="418">
        <f t="shared" si="2"/>
        <v>101.42706927954769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37234253</v>
      </c>
      <c r="E110" s="391">
        <f t="shared" si="1"/>
        <v>199.15036487606628</v>
      </c>
      <c r="F110" s="418">
        <f t="shared" si="2"/>
        <v>99.575182438033139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37906060</v>
      </c>
      <c r="E111" s="391">
        <f t="shared" si="1"/>
        <v>202.74357807081725</v>
      </c>
      <c r="F111" s="418">
        <f t="shared" si="2"/>
        <v>101.37178903540863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36690070</v>
      </c>
      <c r="E112" s="391">
        <f t="shared" si="1"/>
        <v>196.23975880027493</v>
      </c>
      <c r="F112" s="418">
        <f t="shared" si="2"/>
        <v>98.119879400137464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37397799</v>
      </c>
      <c r="E113" s="392">
        <f t="shared" si="1"/>
        <v>200.0251036703163</v>
      </c>
      <c r="F113" s="419">
        <f t="shared" si="2"/>
        <v>100.01255183515816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199.64565938992743</v>
      </c>
      <c r="F115" s="421">
        <f>AVERAGE(F108:F113)</f>
        <v>99.822829694963715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1.4102476519644264E-2</v>
      </c>
      <c r="F116" s="375">
        <f>STDEV(F108:F113)/F115</f>
        <v>1.4102476519644235E-2</v>
      </c>
      <c r="I116" s="238"/>
    </row>
    <row r="117" spans="1:10" ht="27" customHeight="1" x14ac:dyDescent="0.4">
      <c r="A117" s="688" t="s">
        <v>78</v>
      </c>
      <c r="B117" s="689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0"/>
      <c r="B118" s="691"/>
      <c r="C118" s="238"/>
      <c r="D118" s="400"/>
      <c r="E118" s="668" t="s">
        <v>123</v>
      </c>
      <c r="F118" s="66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196.23975880027493</v>
      </c>
      <c r="F119" s="422">
        <f>MIN(F108:F113)</f>
        <v>98.119879400137464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202.85413855909542</v>
      </c>
      <c r="F120" s="423">
        <f>MAX(F108:F113)</f>
        <v>101.42706927954769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0" t="str">
        <f>B26</f>
        <v xml:space="preserve">Nevirapine </v>
      </c>
      <c r="D124" s="700"/>
      <c r="E124" s="338" t="s">
        <v>127</v>
      </c>
      <c r="F124" s="338"/>
      <c r="G124" s="424">
        <f>F115</f>
        <v>99.822829694963715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98.119879400137464</v>
      </c>
      <c r="E125" s="349" t="s">
        <v>130</v>
      </c>
      <c r="F125" s="424">
        <f>MAX(F108:F113)</f>
        <v>101.42706927954769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1" t="s">
        <v>26</v>
      </c>
      <c r="C127" s="701"/>
      <c r="E127" s="344" t="s">
        <v>27</v>
      </c>
      <c r="F127" s="379"/>
      <c r="G127" s="701" t="s">
        <v>28</v>
      </c>
      <c r="H127" s="70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6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8" t="s">
        <v>33</v>
      </c>
      <c r="B18" s="670" t="s">
        <v>5</v>
      </c>
      <c r="C18" s="670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5" t="s">
        <v>136</v>
      </c>
      <c r="C20" s="675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0" t="s">
        <v>136</v>
      </c>
      <c r="C26" s="670"/>
    </row>
    <row r="27" spans="1:14" ht="26.25" customHeight="1" x14ac:dyDescent="0.4">
      <c r="A27" s="437" t="s">
        <v>48</v>
      </c>
      <c r="B27" s="676" t="s">
        <v>133</v>
      </c>
      <c r="C27" s="676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77" t="s">
        <v>50</v>
      </c>
      <c r="D29" s="678"/>
      <c r="E29" s="678"/>
      <c r="F29" s="678"/>
      <c r="G29" s="679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0" t="s">
        <v>53</v>
      </c>
      <c r="D31" s="681"/>
      <c r="E31" s="681"/>
      <c r="F31" s="681"/>
      <c r="G31" s="681"/>
      <c r="H31" s="682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0" t="s">
        <v>55</v>
      </c>
      <c r="D32" s="681"/>
      <c r="E32" s="681"/>
      <c r="F32" s="681"/>
      <c r="G32" s="681"/>
      <c r="H32" s="682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83" t="s">
        <v>59</v>
      </c>
      <c r="E36" s="684"/>
      <c r="F36" s="683" t="s">
        <v>60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7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7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88" t="s">
        <v>78</v>
      </c>
      <c r="B46" s="689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90"/>
      <c r="B47" s="691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contains: Lamivudine USP 150 mg, Nevirapine USP 200 mg and Zidovudine USP 300 mg.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1139.9404999999999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92" t="s">
        <v>94</v>
      </c>
      <c r="D60" s="695">
        <v>1120.21</v>
      </c>
      <c r="E60" s="510">
        <v>1</v>
      </c>
      <c r="F60" s="511">
        <v>65499466</v>
      </c>
      <c r="G60" s="576">
        <f>IF(ISBLANK(F60),"-",(F60/$D$50*$D$47*$B$68)*($B$57/$D$60))</f>
        <v>294.43564870300344</v>
      </c>
      <c r="H60" s="594">
        <f t="shared" ref="H60:H71" si="0">IF(ISBLANK(F60),"-",(G60/$B$56)*100)</f>
        <v>98.14521623433447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93"/>
      <c r="D61" s="696"/>
      <c r="E61" s="512">
        <v>2</v>
      </c>
      <c r="F61" s="465">
        <v>65437847</v>
      </c>
      <c r="G61" s="577">
        <f>IF(ISBLANK(F61),"-",(F61/$D$50*$D$47*$B$68)*($B$57/$D$60))</f>
        <v>294.15865667016095</v>
      </c>
      <c r="H61" s="595">
        <f t="shared" si="0"/>
        <v>98.052885556720312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3"/>
      <c r="D62" s="696"/>
      <c r="E62" s="512">
        <v>3</v>
      </c>
      <c r="F62" s="513">
        <v>65590379</v>
      </c>
      <c r="G62" s="577">
        <f>IF(ISBLANK(F62),"-",(F62/$D$50*$D$47*$B$68)*($B$57/$D$60))</f>
        <v>294.84432421999975</v>
      </c>
      <c r="H62" s="595">
        <f t="shared" si="0"/>
        <v>98.281441406666588</v>
      </c>
      <c r="L62" s="440"/>
    </row>
    <row r="63" spans="1:12" ht="27" customHeight="1" x14ac:dyDescent="0.4">
      <c r="A63" s="452" t="s">
        <v>97</v>
      </c>
      <c r="B63" s="453">
        <v>1</v>
      </c>
      <c r="C63" s="694"/>
      <c r="D63" s="697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2" t="s">
        <v>99</v>
      </c>
      <c r="D64" s="695">
        <v>1136.0999999999999</v>
      </c>
      <c r="E64" s="510">
        <v>1</v>
      </c>
      <c r="F64" s="511">
        <v>66809653</v>
      </c>
      <c r="G64" s="576">
        <f>IF(ISBLANK(F64),"-",(F64/$D$50*$D$47*$B$68)*($B$57/$D$64))</f>
        <v>296.12476774370572</v>
      </c>
      <c r="H64" s="594">
        <f t="shared" si="0"/>
        <v>98.708255914568582</v>
      </c>
    </row>
    <row r="65" spans="1:8" ht="26.25" customHeight="1" x14ac:dyDescent="0.4">
      <c r="A65" s="452" t="s">
        <v>100</v>
      </c>
      <c r="B65" s="453">
        <v>1</v>
      </c>
      <c r="C65" s="693"/>
      <c r="D65" s="696"/>
      <c r="E65" s="512">
        <v>2</v>
      </c>
      <c r="F65" s="465">
        <v>66416963</v>
      </c>
      <c r="G65" s="577">
        <f>IF(ISBLANK(F65),"-",(F65/$D$50*$D$47*$B$68)*($B$57/$D$64))</f>
        <v>294.38422233112476</v>
      </c>
      <c r="H65" s="595">
        <f t="shared" si="0"/>
        <v>98.128074110374925</v>
      </c>
    </row>
    <row r="66" spans="1:8" ht="26.25" customHeight="1" x14ac:dyDescent="0.4">
      <c r="A66" s="452" t="s">
        <v>101</v>
      </c>
      <c r="B66" s="453">
        <v>1</v>
      </c>
      <c r="C66" s="693"/>
      <c r="D66" s="696"/>
      <c r="E66" s="512">
        <v>3</v>
      </c>
      <c r="F66" s="465">
        <v>66679111</v>
      </c>
      <c r="G66" s="577">
        <f>IF(ISBLANK(F66),"-",(F66/$D$50*$D$47*$B$68)*($B$57/$D$64))</f>
        <v>295.54615795163272</v>
      </c>
      <c r="H66" s="595">
        <f t="shared" si="0"/>
        <v>98.515385983877579</v>
      </c>
    </row>
    <row r="67" spans="1:8" ht="27" customHeight="1" x14ac:dyDescent="0.4">
      <c r="A67" s="452" t="s">
        <v>102</v>
      </c>
      <c r="B67" s="453">
        <v>1</v>
      </c>
      <c r="C67" s="694"/>
      <c r="D67" s="697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92" t="s">
        <v>104</v>
      </c>
      <c r="D68" s="695">
        <v>1130.08</v>
      </c>
      <c r="E68" s="510">
        <v>1</v>
      </c>
      <c r="F68" s="511">
        <v>67017181</v>
      </c>
      <c r="G68" s="576">
        <f>IF(ISBLANK(F68),"-",(F68/$D$50*$D$47*$B$68)*($B$57/$D$68))</f>
        <v>298.62698099295034</v>
      </c>
      <c r="H68" s="595">
        <f t="shared" si="0"/>
        <v>99.542326997650108</v>
      </c>
    </row>
    <row r="69" spans="1:8" ht="27" customHeight="1" x14ac:dyDescent="0.4">
      <c r="A69" s="500" t="s">
        <v>105</v>
      </c>
      <c r="B69" s="517">
        <f>(D47*B68)/B56*B57</f>
        <v>1139.9404999999999</v>
      </c>
      <c r="C69" s="693"/>
      <c r="D69" s="696"/>
      <c r="E69" s="512">
        <v>2</v>
      </c>
      <c r="F69" s="465">
        <v>66763663</v>
      </c>
      <c r="G69" s="577">
        <f>IF(ISBLANK(F69),"-",(F69/$D$50*$D$47*$B$68)*($B$57/$D$68))</f>
        <v>297.49731075260746</v>
      </c>
      <c r="H69" s="595">
        <f t="shared" si="0"/>
        <v>99.165770250869159</v>
      </c>
    </row>
    <row r="70" spans="1:8" ht="26.25" customHeight="1" x14ac:dyDescent="0.4">
      <c r="A70" s="705" t="s">
        <v>78</v>
      </c>
      <c r="B70" s="706"/>
      <c r="C70" s="693"/>
      <c r="D70" s="696"/>
      <c r="E70" s="512">
        <v>3</v>
      </c>
      <c r="F70" s="465">
        <v>66754404</v>
      </c>
      <c r="G70" s="577">
        <f>IF(ISBLANK(F70),"-",(F70/$D$50*$D$47*$B$68)*($B$57/$D$68))</f>
        <v>297.45605286655859</v>
      </c>
      <c r="H70" s="595">
        <f t="shared" si="0"/>
        <v>99.152017622186193</v>
      </c>
    </row>
    <row r="71" spans="1:8" ht="27" customHeight="1" x14ac:dyDescent="0.4">
      <c r="A71" s="707"/>
      <c r="B71" s="708"/>
      <c r="C71" s="704"/>
      <c r="D71" s="697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295.89712469241596</v>
      </c>
      <c r="H72" s="597">
        <f>AVERAGE(H60:H71)</f>
        <v>98.632374897472005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5.4980627230442015E-3</v>
      </c>
      <c r="H73" s="581">
        <f>STDEV(H60:H71)/H72</f>
        <v>5.4980627230441989E-3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0" t="str">
        <f>B26</f>
        <v>Zidovudine</v>
      </c>
      <c r="D76" s="700"/>
      <c r="E76" s="526" t="s">
        <v>108</v>
      </c>
      <c r="F76" s="526"/>
      <c r="G76" s="613">
        <f>H72</f>
        <v>98.632374897472005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6" t="str">
        <f>B26</f>
        <v>Zidovudine</v>
      </c>
      <c r="C79" s="686"/>
    </row>
    <row r="80" spans="1:8" ht="26.25" customHeight="1" x14ac:dyDescent="0.4">
      <c r="A80" s="437" t="s">
        <v>48</v>
      </c>
      <c r="B80" s="686" t="str">
        <f>B27</f>
        <v>Z1-3</v>
      </c>
      <c r="C80" s="686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77" t="s">
        <v>50</v>
      </c>
      <c r="D82" s="678"/>
      <c r="E82" s="678"/>
      <c r="F82" s="678"/>
      <c r="G82" s="679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0" t="s">
        <v>111</v>
      </c>
      <c r="D84" s="681"/>
      <c r="E84" s="681"/>
      <c r="F84" s="681"/>
      <c r="G84" s="681"/>
      <c r="H84" s="682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0" t="s">
        <v>112</v>
      </c>
      <c r="D85" s="681"/>
      <c r="E85" s="681"/>
      <c r="F85" s="681"/>
      <c r="G85" s="681"/>
      <c r="H85" s="682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83" t="s">
        <v>60</v>
      </c>
      <c r="G89" s="685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87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87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88" t="s">
        <v>78</v>
      </c>
      <c r="B99" s="702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90"/>
      <c r="B100" s="703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74621721</v>
      </c>
      <c r="E108" s="578">
        <f t="shared" ref="E108:E113" si="1">IF(ISBLANK(D108),"-",D108/$D$103*$D$100*$B$116)</f>
        <v>296.67275430967754</v>
      </c>
      <c r="F108" s="605">
        <f t="shared" ref="F108:F113" si="2">IF(ISBLANK(D108), "-", (E108/$B$56)*100)</f>
        <v>98.890918103225843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76729830</v>
      </c>
      <c r="E109" s="579">
        <f t="shared" si="1"/>
        <v>305.05394004264957</v>
      </c>
      <c r="F109" s="606">
        <f t="shared" si="2"/>
        <v>101.68464668088319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75619929</v>
      </c>
      <c r="E110" s="579">
        <f t="shared" si="1"/>
        <v>300.64131886119668</v>
      </c>
      <c r="F110" s="606">
        <f t="shared" si="2"/>
        <v>100.21377295373222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76605517</v>
      </c>
      <c r="E111" s="579">
        <f t="shared" si="1"/>
        <v>304.55971021771029</v>
      </c>
      <c r="F111" s="606">
        <f t="shared" si="2"/>
        <v>101.51990340590342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74598220</v>
      </c>
      <c r="E112" s="579">
        <f t="shared" si="1"/>
        <v>296.57932164281328</v>
      </c>
      <c r="F112" s="606">
        <f t="shared" si="2"/>
        <v>98.859773880937766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75986591</v>
      </c>
      <c r="E113" s="580">
        <f t="shared" si="1"/>
        <v>302.09905293624831</v>
      </c>
      <c r="F113" s="607">
        <f t="shared" si="2"/>
        <v>100.69968431208277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300.93434966838259</v>
      </c>
      <c r="F115" s="609">
        <f>AVERAGE(F108:F113)</f>
        <v>100.31144988946086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1.2316049691386978E-2</v>
      </c>
      <c r="F116" s="563">
        <f>STDEV(F108:F113)/F115</f>
        <v>1.2316049691386957E-2</v>
      </c>
      <c r="I116" s="426"/>
    </row>
    <row r="117" spans="1:10" ht="27" customHeight="1" x14ac:dyDescent="0.4">
      <c r="A117" s="688" t="s">
        <v>78</v>
      </c>
      <c r="B117" s="689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0"/>
      <c r="B118" s="691"/>
      <c r="C118" s="426"/>
      <c r="D118" s="588"/>
      <c r="E118" s="668" t="s">
        <v>123</v>
      </c>
      <c r="F118" s="66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296.57932164281328</v>
      </c>
      <c r="F119" s="610">
        <f>MIN(F108:F113)</f>
        <v>98.859773880937766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305.05394004264957</v>
      </c>
      <c r="F120" s="611">
        <f>MAX(F108:F113)</f>
        <v>101.68464668088319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0" t="str">
        <f>B26</f>
        <v>Zidovudine</v>
      </c>
      <c r="D124" s="700"/>
      <c r="E124" s="526" t="s">
        <v>127</v>
      </c>
      <c r="F124" s="526"/>
      <c r="G124" s="612">
        <f>F115</f>
        <v>100.31144988946086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98.859773880937766</v>
      </c>
      <c r="E125" s="537" t="s">
        <v>130</v>
      </c>
      <c r="F125" s="612">
        <f>MAX(F108:F113)</f>
        <v>101.68464668088319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1" t="s">
        <v>26</v>
      </c>
      <c r="C127" s="701"/>
      <c r="E127" s="532" t="s">
        <v>27</v>
      </c>
      <c r="F127" s="567"/>
      <c r="G127" s="701" t="s">
        <v>28</v>
      </c>
      <c r="H127" s="701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Nevirapine</vt:lpstr>
      <vt:lpstr>SST Zidovudine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2017-09-01T07:35:45Z</cp:lastPrinted>
  <dcterms:created xsi:type="dcterms:W3CDTF">2005-07-05T10:19:27Z</dcterms:created>
  <dcterms:modified xsi:type="dcterms:W3CDTF">2017-09-04T08:48:07Z</dcterms:modified>
</cp:coreProperties>
</file>