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Zidovudine" sheetId="7" r:id="rId1"/>
    <sheet name="SST Nevirapine" sheetId="6" r:id="rId2"/>
    <sheet name="SST Lamivudine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Lamivudine!$A$1:$I$129</definedName>
    <definedName name="_xlnm.Print_Area" localSheetId="5">Nevirapine!$A$1:$I$129</definedName>
    <definedName name="_xlnm.Print_Area" localSheetId="2">'SST Lamivudine'!$A$15:$H$61</definedName>
    <definedName name="_xlnm.Print_Area" localSheetId="1">'SST Nevirapine'!$A$15:$H$61</definedName>
    <definedName name="_xlnm.Print_Area" localSheetId="0">'SST Zidovudine'!$A$15:$H$61</definedName>
    <definedName name="_xlnm.Print_Area" localSheetId="3">Uniformity!$A$12:$K$54</definedName>
    <definedName name="_xlnm.Print_Area" localSheetId="6">Zidovudine!$A$1:$I$129</definedName>
  </definedNames>
  <calcPr calcId="145621"/>
</workbook>
</file>

<file path=xl/calcChain.xml><?xml version="1.0" encoding="utf-8"?>
<calcChain xmlns="http://schemas.openxmlformats.org/spreadsheetml/2006/main">
  <c r="D64" i="5" l="1"/>
  <c r="D68" i="5"/>
  <c r="D60" i="5"/>
  <c r="D64" i="4"/>
  <c r="D68" i="4"/>
  <c r="D60" i="4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21" i="8"/>
  <c r="B53" i="7"/>
  <c r="F51" i="7"/>
  <c r="D51" i="7"/>
  <c r="C51" i="7"/>
  <c r="B51" i="7"/>
  <c r="B52" i="7" s="1"/>
  <c r="B32" i="7"/>
  <c r="F30" i="7"/>
  <c r="E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F30" i="6"/>
  <c r="D30" i="6"/>
  <c r="C30" i="6"/>
  <c r="B30" i="6"/>
  <c r="B31" i="6" s="1"/>
  <c r="B21" i="6"/>
  <c r="C124" i="5" l="1"/>
  <c r="B116" i="5"/>
  <c r="D100" i="5" s="1"/>
  <c r="B98" i="5"/>
  <c r="F97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B69" i="4" s="1"/>
  <c r="B57" i="4"/>
  <c r="C56" i="4"/>
  <c r="B55" i="4"/>
  <c r="D48" i="4"/>
  <c r="B45" i="4"/>
  <c r="F42" i="4"/>
  <c r="I39" i="4" s="1"/>
  <c r="D42" i="4"/>
  <c r="B34" i="4"/>
  <c r="B30" i="4"/>
  <c r="C124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D50" i="2"/>
  <c r="C49" i="2"/>
  <c r="B49" i="2"/>
  <c r="C46" i="2"/>
  <c r="B57" i="5" s="1"/>
  <c r="C45" i="2"/>
  <c r="D43" i="2"/>
  <c r="D42" i="2"/>
  <c r="D41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3" l="1"/>
  <c r="D101" i="3"/>
  <c r="D102" i="3" s="1"/>
  <c r="D49" i="3"/>
  <c r="D44" i="3"/>
  <c r="D45" i="3" s="1"/>
  <c r="F45" i="3"/>
  <c r="G39" i="3" s="1"/>
  <c r="D98" i="3"/>
  <c r="D99" i="3" s="1"/>
  <c r="D101" i="5"/>
  <c r="I92" i="5"/>
  <c r="I39" i="5"/>
  <c r="D102" i="5"/>
  <c r="D44" i="5"/>
  <c r="D45" i="5" s="1"/>
  <c r="F45" i="5"/>
  <c r="F46" i="5" s="1"/>
  <c r="D98" i="5"/>
  <c r="E93" i="5" s="1"/>
  <c r="F98" i="5"/>
  <c r="F99" i="5" s="1"/>
  <c r="D101" i="4"/>
  <c r="D98" i="4"/>
  <c r="D99" i="4" s="1"/>
  <c r="I92" i="4"/>
  <c r="F98" i="4"/>
  <c r="F99" i="4" s="1"/>
  <c r="D102" i="4"/>
  <c r="E92" i="4"/>
  <c r="E94" i="4"/>
  <c r="G92" i="4"/>
  <c r="E93" i="4"/>
  <c r="G94" i="4"/>
  <c r="E91" i="4"/>
  <c r="G91" i="4"/>
  <c r="F46" i="3"/>
  <c r="G40" i="3"/>
  <c r="G38" i="3"/>
  <c r="G38" i="5"/>
  <c r="G40" i="5"/>
  <c r="D44" i="4"/>
  <c r="D45" i="4" s="1"/>
  <c r="F44" i="4"/>
  <c r="F45" i="4" s="1"/>
  <c r="F46" i="4" s="1"/>
  <c r="G41" i="5"/>
  <c r="F97" i="3"/>
  <c r="F98" i="3" s="1"/>
  <c r="F99" i="3" s="1"/>
  <c r="D49" i="4"/>
  <c r="E40" i="4"/>
  <c r="G38" i="4"/>
  <c r="B69" i="3"/>
  <c r="G93" i="5"/>
  <c r="D49" i="5"/>
  <c r="B69" i="5"/>
  <c r="G94" i="5"/>
  <c r="E94" i="5"/>
  <c r="G91" i="5"/>
  <c r="C50" i="2"/>
  <c r="D40" i="2"/>
  <c r="D49" i="2"/>
  <c r="B57" i="3"/>
  <c r="G92" i="3" l="1"/>
  <c r="E92" i="3"/>
  <c r="E93" i="3"/>
  <c r="E91" i="3"/>
  <c r="G41" i="3"/>
  <c r="G42" i="3" s="1"/>
  <c r="E94" i="3"/>
  <c r="G94" i="3"/>
  <c r="G93" i="3"/>
  <c r="E91" i="5"/>
  <c r="E41" i="5"/>
  <c r="E38" i="5"/>
  <c r="G39" i="5"/>
  <c r="G42" i="5" s="1"/>
  <c r="G92" i="5"/>
  <c r="D99" i="5"/>
  <c r="E92" i="5"/>
  <c r="G93" i="4"/>
  <c r="D105" i="4" s="1"/>
  <c r="G40" i="4"/>
  <c r="E40" i="5"/>
  <c r="E39" i="5"/>
  <c r="D46" i="5"/>
  <c r="E95" i="4"/>
  <c r="G41" i="4"/>
  <c r="D46" i="4"/>
  <c r="E41" i="4"/>
  <c r="G39" i="4"/>
  <c r="E38" i="4"/>
  <c r="E39" i="4"/>
  <c r="E41" i="3"/>
  <c r="E38" i="3"/>
  <c r="E40" i="3"/>
  <c r="D46" i="3"/>
  <c r="E39" i="3"/>
  <c r="G91" i="3"/>
  <c r="D103" i="3" l="1"/>
  <c r="E111" i="3" s="1"/>
  <c r="F111" i="3" s="1"/>
  <c r="E95" i="3"/>
  <c r="D105" i="3"/>
  <c r="G95" i="3"/>
  <c r="D103" i="5"/>
  <c r="E109" i="5" s="1"/>
  <c r="F109" i="5" s="1"/>
  <c r="E95" i="5"/>
  <c r="D105" i="5"/>
  <c r="E42" i="5"/>
  <c r="D52" i="5"/>
  <c r="D50" i="5"/>
  <c r="D51" i="5" s="1"/>
  <c r="G95" i="5"/>
  <c r="D103" i="4"/>
  <c r="E108" i="4" s="1"/>
  <c r="G95" i="4"/>
  <c r="G42" i="4"/>
  <c r="G71" i="5"/>
  <c r="H71" i="5" s="1"/>
  <c r="G69" i="5"/>
  <c r="H69" i="5" s="1"/>
  <c r="G66" i="5"/>
  <c r="H66" i="5" s="1"/>
  <c r="G64" i="5"/>
  <c r="H64" i="5" s="1"/>
  <c r="G62" i="5"/>
  <c r="H62" i="5" s="1"/>
  <c r="G60" i="5"/>
  <c r="G70" i="5"/>
  <c r="H70" i="5" s="1"/>
  <c r="G67" i="5"/>
  <c r="H67" i="5" s="1"/>
  <c r="G68" i="5"/>
  <c r="H68" i="5" s="1"/>
  <c r="G65" i="5"/>
  <c r="H65" i="5" s="1"/>
  <c r="G61" i="5"/>
  <c r="H61" i="5" s="1"/>
  <c r="G63" i="5"/>
  <c r="H63" i="5" s="1"/>
  <c r="D52" i="3"/>
  <c r="D50" i="3"/>
  <c r="E42" i="3"/>
  <c r="D50" i="4"/>
  <c r="E42" i="4"/>
  <c r="D52" i="4"/>
  <c r="E112" i="4"/>
  <c r="F112" i="4" s="1"/>
  <c r="E111" i="4"/>
  <c r="F111" i="4" s="1"/>
  <c r="D104" i="3" l="1"/>
  <c r="E112" i="3"/>
  <c r="F112" i="3" s="1"/>
  <c r="E113" i="3"/>
  <c r="F113" i="3" s="1"/>
  <c r="E110" i="3"/>
  <c r="F110" i="3" s="1"/>
  <c r="E109" i="3"/>
  <c r="F109" i="3" s="1"/>
  <c r="E108" i="3"/>
  <c r="E111" i="5"/>
  <c r="F111" i="5" s="1"/>
  <c r="E113" i="5"/>
  <c r="F113" i="5" s="1"/>
  <c r="D104" i="5"/>
  <c r="E112" i="5"/>
  <c r="F112" i="5" s="1"/>
  <c r="E108" i="5"/>
  <c r="F108" i="5" s="1"/>
  <c r="E110" i="5"/>
  <c r="F110" i="5" s="1"/>
  <c r="E109" i="4"/>
  <c r="F109" i="4" s="1"/>
  <c r="E110" i="4"/>
  <c r="F110" i="4" s="1"/>
  <c r="E113" i="4"/>
  <c r="F113" i="4" s="1"/>
  <c r="D104" i="4"/>
  <c r="D51" i="3"/>
  <c r="G71" i="3"/>
  <c r="H71" i="3" s="1"/>
  <c r="G69" i="3"/>
  <c r="H69" i="3" s="1"/>
  <c r="G66" i="3"/>
  <c r="H66" i="3" s="1"/>
  <c r="G64" i="3"/>
  <c r="H64" i="3" s="1"/>
  <c r="G62" i="3"/>
  <c r="H62" i="3" s="1"/>
  <c r="G60" i="3"/>
  <c r="G68" i="3"/>
  <c r="H68" i="3" s="1"/>
  <c r="G65" i="3"/>
  <c r="H65" i="3" s="1"/>
  <c r="G61" i="3"/>
  <c r="H61" i="3" s="1"/>
  <c r="G63" i="3"/>
  <c r="H63" i="3" s="1"/>
  <c r="G70" i="3"/>
  <c r="H70" i="3" s="1"/>
  <c r="G67" i="3"/>
  <c r="H67" i="3" s="1"/>
  <c r="F108" i="4"/>
  <c r="G68" i="4"/>
  <c r="H68" i="4" s="1"/>
  <c r="G70" i="4"/>
  <c r="H70" i="4" s="1"/>
  <c r="G67" i="4"/>
  <c r="H67" i="4" s="1"/>
  <c r="G65" i="4"/>
  <c r="H65" i="4" s="1"/>
  <c r="G63" i="4"/>
  <c r="H63" i="4" s="1"/>
  <c r="G61" i="4"/>
  <c r="H61" i="4" s="1"/>
  <c r="G71" i="4"/>
  <c r="H71" i="4" s="1"/>
  <c r="G64" i="4"/>
  <c r="H64" i="4" s="1"/>
  <c r="G60" i="4"/>
  <c r="G66" i="4"/>
  <c r="H66" i="4" s="1"/>
  <c r="D51" i="4"/>
  <c r="G69" i="4"/>
  <c r="H69" i="4" s="1"/>
  <c r="G62" i="4"/>
  <c r="H62" i="4" s="1"/>
  <c r="G74" i="5"/>
  <c r="G72" i="5"/>
  <c r="G73" i="5" s="1"/>
  <c r="H60" i="5"/>
  <c r="E115" i="3" l="1"/>
  <c r="E116" i="3" s="1"/>
  <c r="E119" i="3"/>
  <c r="E120" i="3"/>
  <c r="F108" i="3"/>
  <c r="D125" i="3" s="1"/>
  <c r="E117" i="3"/>
  <c r="E119" i="5"/>
  <c r="E120" i="5"/>
  <c r="E117" i="5"/>
  <c r="E115" i="5"/>
  <c r="E116" i="5" s="1"/>
  <c r="E119" i="4"/>
  <c r="E115" i="4"/>
  <c r="E116" i="4" s="1"/>
  <c r="E117" i="4"/>
  <c r="E120" i="4"/>
  <c r="G74" i="3"/>
  <c r="H60" i="3"/>
  <c r="G72" i="3"/>
  <c r="G73" i="3" s="1"/>
  <c r="H74" i="5"/>
  <c r="H72" i="5"/>
  <c r="F125" i="5"/>
  <c r="F120" i="5"/>
  <c r="F117" i="5"/>
  <c r="D125" i="5"/>
  <c r="F115" i="5"/>
  <c r="F119" i="5"/>
  <c r="H60" i="4"/>
  <c r="G74" i="4"/>
  <c r="G72" i="4"/>
  <c r="G73" i="4" s="1"/>
  <c r="F119" i="4"/>
  <c r="D125" i="4"/>
  <c r="F115" i="4"/>
  <c r="F125" i="4"/>
  <c r="F117" i="4"/>
  <c r="F120" i="4"/>
  <c r="F115" i="3" l="1"/>
  <c r="F116" i="3" s="1"/>
  <c r="F119" i="3"/>
  <c r="F125" i="3"/>
  <c r="F117" i="3"/>
  <c r="F120" i="3"/>
  <c r="G124" i="5"/>
  <c r="F116" i="5"/>
  <c r="H74" i="3"/>
  <c r="H72" i="3"/>
  <c r="H72" i="4"/>
  <c r="H74" i="4"/>
  <c r="G124" i="4"/>
  <c r="F116" i="4"/>
  <c r="G76" i="5"/>
  <c r="H73" i="5"/>
  <c r="G124" i="3" l="1"/>
  <c r="G76" i="3"/>
  <c r="H73" i="3"/>
  <c r="G76" i="4"/>
  <c r="H73" i="4"/>
</calcChain>
</file>

<file path=xl/sharedStrings.xml><?xml version="1.0" encoding="utf-8"?>
<sst xmlns="http://schemas.openxmlformats.org/spreadsheetml/2006/main" count="675" uniqueCount="143">
  <si>
    <t>Analysis Data</t>
  </si>
  <si>
    <t>Reference Substance:</t>
  </si>
  <si>
    <t>LAMIVUDINE/ NEVIRAPINE/ZIDOVUDINE TABLETS
150 MG/ 200 MG/300 MG</t>
  </si>
  <si>
    <t>% age Purity:</t>
  </si>
  <si>
    <t>NDQB201707061</t>
  </si>
  <si>
    <t>Lamivudine/Nevirapine/Zidovudine</t>
  </si>
  <si>
    <t>Each Film Coated Tablet Contains Lamivudine USP 150MG, Nevirapine USP 200MG, Zidovudine USP 300MG</t>
  </si>
  <si>
    <t>2017-07-20 11:14:03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</si>
  <si>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</si>
  <si>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</si>
  <si>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</si>
  <si>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</si>
  <si>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</si>
  <si>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</si>
  <si>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</si>
  <si>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</si>
  <si>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</si>
  <si>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</si>
  <si>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</si>
  <si>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</si>
  <si>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</si>
  <si>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</si>
  <si>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</si>
  <si>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</si>
  <si>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</si>
  <si>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</si>
  <si>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</si>
  <si>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</si>
  <si>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</si>
  <si>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</si>
  <si>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</si>
  <si>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</si>
  <si>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</si>
  <si>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</si>
  <si>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</si>
  <si>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</si>
  <si>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</si>
  <si>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</si>
  <si>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</si>
  <si>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</si>
  <si>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</si>
  <si>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</si>
  <si>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</si>
  <si>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</si>
  <si>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</si>
  <si>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</si>
  <si>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</si>
  <si>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</si>
  <si>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</si>
  <si>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</si>
  <si>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</si>
  <si>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</si>
  <si>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</si>
  <si>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</si>
  <si>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</si>
  <si>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</si>
  <si>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</si>
  <si>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</si>
  <si>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</si>
  <si>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</si>
  <si>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</si>
  <si>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</si>
  <si>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</si>
  <si>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</si>
  <si>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</si>
  <si>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</si>
  <si>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</si>
  <si>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</si>
  <si>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</si>
  <si>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</si>
  <si>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</si>
  <si>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</si>
  <si>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</si>
  <si>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</si>
  <si>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</si>
  <si>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</si>
  <si>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</si>
  <si>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</si>
  <si>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</si>
  <si>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</si>
  <si>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</si>
  <si>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</si>
  <si>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</si>
  <si>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</si>
  <si>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</si>
  <si>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</si>
  <si>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</si>
  <si>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</si>
  <si>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</si>
  <si>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</si>
  <si>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</si>
  <si>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</si>
  <si>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</si>
  <si>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</si>
  <si>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</si>
  <si>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</si>
  <si>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</si>
  <si>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</si>
  <si>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</si>
  <si>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</si>
  <si>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</si>
  <si>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</si>
  <si>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</si>
  <si>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</si>
  <si>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</si>
  <si>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</si>
  <si>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</si>
  <si>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</si>
  <si>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</si>
  <si>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</si>
  <si>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</si>
  <si>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</si>
  <si>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</si>
  <si>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</si>
  <si>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</si>
  <si>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Nevirapine</t>
  </si>
  <si>
    <t>DBH027-C16A-160912</t>
  </si>
  <si>
    <t>Z1-3</t>
  </si>
  <si>
    <t>Lamivudine</t>
  </si>
  <si>
    <t>L3-10</t>
  </si>
  <si>
    <t>HPLC System Suitability Report</t>
  </si>
  <si>
    <t>Assay</t>
  </si>
  <si>
    <t>Sample(s)</t>
  </si>
  <si>
    <t>LAMIVUDINE, ZIDOVUDINE AND NEVIRAPINE DISPERSIBLE TABLETS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</si>
  <si>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</si>
  <si>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</si>
  <si>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</si>
  <si>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</si>
  <si>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</si>
  <si>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</si>
  <si>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Resolution(USP)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</si>
  <si>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</si>
  <si>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</si>
  <si>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</si>
  <si>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</si>
  <si>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</si>
  <si>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</si>
  <si>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</si>
  <si>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is NLT 3.0 and between peak pair of Zidovudine and Nevirapine is NLT 5.0</t>
  </si>
  <si>
    <t>Dissolution</t>
  </si>
  <si>
    <t>The Resolution between the peak pair of Lamivudine and Zidovudine is NLT 8.0 and between peak pair of Zidovudine and Nevirapine is NLT 12.0</t>
  </si>
  <si>
    <t>RUTTO KENNEDY</t>
  </si>
  <si>
    <t>1ST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</si>
</sst>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70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3" xfId="0" applyFont="1" applyFill="1" applyBorder="1"/>
    <xf numFmtId="0" fontId="6" fillId="2" borderId="0" xfId="0" applyFont="1" applyFill="1" applyAlignment="1">
      <alignment horizontal="center"/>
    </xf>
    <xf numFmtId="10" fontId="6" fillId="2" borderId="3" xfId="0" applyNumberFormat="1" applyFont="1" applyFill="1" applyBorder="1"/>
    <xf numFmtId="0" fontId="8" fillId="2" borderId="0" xfId="0" applyFont="1" applyFill="1"/>
    <xf numFmtId="0" fontId="5" fillId="2" borderId="4" xfId="0" applyFont="1" applyFill="1" applyBorder="1"/>
    <xf numFmtId="0" fontId="5" fillId="2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2" xfId="0" applyFont="1" applyFill="1" applyBorder="1"/>
    <xf numFmtId="0" fontId="6" fillId="2" borderId="0" xfId="0" applyFont="1" applyFill="1"/>
    <xf numFmtId="0" fontId="6" fillId="2" borderId="2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6" fillId="2" borderId="5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right" vertical="center"/>
    </xf>
    <xf numFmtId="166" fontId="6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wrapText="1"/>
    </xf>
    <xf numFmtId="164" fontId="5" fillId="2" borderId="6" xfId="0" applyNumberFormat="1" applyFont="1" applyFill="1" applyBorder="1" applyAlignment="1">
      <alignment horizontal="center" wrapText="1"/>
    </xf>
    <xf numFmtId="10" fontId="6" fillId="2" borderId="7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6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/>
    </xf>
    <xf numFmtId="165" fontId="5" fillId="2" borderId="11" xfId="0" applyNumberFormat="1" applyFont="1" applyFill="1" applyBorder="1" applyAlignment="1">
      <alignment horizontal="center"/>
    </xf>
    <xf numFmtId="2" fontId="6" fillId="3" borderId="8" xfId="0" applyNumberFormat="1" applyFont="1" applyFill="1" applyBorder="1" applyProtection="1">
      <protection locked="0"/>
    </xf>
    <xf numFmtId="2" fontId="6" fillId="3" borderId="9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right"/>
    </xf>
    <xf numFmtId="0" fontId="12" fillId="3" borderId="18" xfId="0" applyFont="1" applyFill="1" applyBorder="1" applyAlignment="1" applyProtection="1">
      <alignment horizontal="center"/>
      <protection locked="0"/>
    </xf>
    <xf numFmtId="0" fontId="11" fillId="2" borderId="16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20" xfId="0" applyNumberFormat="1" applyFont="1" applyFill="1" applyBorder="1" applyAlignment="1">
      <alignment horizontal="center"/>
    </xf>
    <xf numFmtId="171" fontId="10" fillId="2" borderId="24" xfId="0" applyNumberFormat="1" applyFont="1" applyFill="1" applyBorder="1" applyAlignment="1">
      <alignment horizontal="center"/>
    </xf>
    <xf numFmtId="0" fontId="17" fillId="2" borderId="7" xfId="0" applyFont="1" applyFill="1" applyBorder="1"/>
    <xf numFmtId="0" fontId="10" fillId="2" borderId="18" xfId="0" applyFont="1" applyFill="1" applyBorder="1" applyAlignment="1">
      <alignment horizontal="center"/>
    </xf>
    <xf numFmtId="0" fontId="12" fillId="3" borderId="17" xfId="0" applyFont="1" applyFill="1" applyBorder="1" applyAlignment="1" applyProtection="1">
      <alignment horizontal="center"/>
      <protection locked="0"/>
    </xf>
    <xf numFmtId="171" fontId="10" fillId="2" borderId="25" xfId="0" applyNumberFormat="1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7" xfId="0" applyFont="1" applyFill="1" applyBorder="1" applyAlignment="1">
      <alignment horizontal="center"/>
    </xf>
    <xf numFmtId="0" fontId="12" fillId="3" borderId="28" xfId="0" applyFont="1" applyFill="1" applyBorder="1" applyAlignment="1" applyProtection="1">
      <alignment horizontal="center"/>
      <protection locked="0"/>
    </xf>
    <xf numFmtId="171" fontId="10" fillId="2" borderId="29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8" xfId="0" applyFont="1" applyFill="1" applyBorder="1" applyAlignment="1">
      <alignment horizontal="right"/>
    </xf>
    <xf numFmtId="1" fontId="11" fillId="4" borderId="31" xfId="0" applyNumberFormat="1" applyFont="1" applyFill="1" applyBorder="1" applyAlignment="1">
      <alignment horizontal="center"/>
    </xf>
    <xf numFmtId="171" fontId="11" fillId="4" borderId="32" xfId="0" applyNumberFormat="1" applyFont="1" applyFill="1" applyBorder="1" applyAlignment="1">
      <alignment horizontal="center"/>
    </xf>
    <xf numFmtId="171" fontId="11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10" xfId="0" applyFont="1" applyFill="1" applyBorder="1" applyAlignment="1" applyProtection="1">
      <alignment horizontal="center"/>
      <protection locked="0"/>
    </xf>
    <xf numFmtId="0" fontId="10" fillId="2" borderId="5" xfId="0" applyFont="1" applyFill="1" applyBorder="1" applyAlignment="1">
      <alignment horizontal="right"/>
    </xf>
    <xf numFmtId="2" fontId="10" fillId="4" borderId="3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/>
    </xf>
    <xf numFmtId="2" fontId="10" fillId="5" borderId="35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4" borderId="35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4" borderId="11" xfId="0" applyNumberFormat="1" applyFont="1" applyFill="1" applyBorder="1" applyAlignment="1">
      <alignment horizontal="center"/>
    </xf>
    <xf numFmtId="0" fontId="10" fillId="2" borderId="36" xfId="0" applyFont="1" applyFill="1" applyBorder="1" applyAlignment="1">
      <alignment horizontal="right"/>
    </xf>
    <xf numFmtId="166" fontId="12" fillId="3" borderId="35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3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9" xfId="0" applyFont="1" applyFill="1" applyBorder="1" applyAlignment="1">
      <alignment horizontal="right"/>
    </xf>
    <xf numFmtId="2" fontId="10" fillId="4" borderId="9" xfId="0" applyNumberFormat="1" applyFont="1" applyFill="1" applyBorder="1" applyAlignment="1">
      <alignment horizontal="center"/>
    </xf>
    <xf numFmtId="171" fontId="11" fillId="5" borderId="7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4" borderId="35" xfId="0" applyNumberFormat="1" applyFont="1" applyFill="1" applyBorder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0" fillId="5" borderId="9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2" fillId="3" borderId="15" xfId="0" applyFont="1" applyFill="1" applyBorder="1" applyAlignment="1" applyProtection="1">
      <alignment horizontal="center"/>
      <protection locked="0"/>
    </xf>
    <xf numFmtId="0" fontId="10" fillId="2" borderId="8" xfId="0" applyFont="1" applyFill="1" applyBorder="1" applyAlignment="1">
      <alignment horizontal="center"/>
    </xf>
    <xf numFmtId="1" fontId="12" fillId="3" borderId="17" xfId="0" applyNumberFormat="1" applyFont="1" applyFill="1" applyBorder="1" applyAlignment="1" applyProtection="1">
      <alignment horizontal="center"/>
      <protection locked="0"/>
    </xf>
    <xf numFmtId="0" fontId="10" fillId="2" borderId="9" xfId="0" applyFont="1" applyFill="1" applyBorder="1" applyAlignment="1">
      <alignment horizontal="center"/>
    </xf>
    <xf numFmtId="0" fontId="12" fillId="3" borderId="37" xfId="0" applyFont="1" applyFill="1" applyBorder="1" applyAlignment="1" applyProtection="1">
      <alignment horizontal="center"/>
      <protection locked="0"/>
    </xf>
    <xf numFmtId="0" fontId="13" fillId="2" borderId="18" xfId="0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2" borderId="35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1" xfId="0" applyFont="1" applyFill="1" applyBorder="1" applyAlignment="1">
      <alignment horizontal="right"/>
    </xf>
    <xf numFmtId="0" fontId="12" fillId="5" borderId="40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171" fontId="12" fillId="3" borderId="28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4" borderId="43" xfId="0" applyNumberFormat="1" applyFont="1" applyFill="1" applyBorder="1" applyAlignment="1">
      <alignment horizontal="center"/>
    </xf>
    <xf numFmtId="1" fontId="11" fillId="4" borderId="44" xfId="0" applyNumberFormat="1" applyFont="1" applyFill="1" applyBorder="1" applyAlignment="1">
      <alignment horizontal="center"/>
    </xf>
    <xf numFmtId="171" fontId="11" fillId="4" borderId="9" xfId="0" applyNumberFormat="1" applyFont="1" applyFill="1" applyBorder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2" fillId="3" borderId="46" xfId="0" applyFont="1" applyFill="1" applyBorder="1" applyAlignment="1" applyProtection="1">
      <alignment horizontal="center"/>
      <protection locked="0"/>
    </xf>
    <xf numFmtId="0" fontId="10" fillId="2" borderId="19" xfId="0" applyFont="1" applyFill="1" applyBorder="1" applyAlignment="1">
      <alignment horizontal="right"/>
    </xf>
    <xf numFmtId="2" fontId="10" fillId="4" borderId="2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5" borderId="21" xfId="0" applyNumberFormat="1" applyFont="1" applyFill="1" applyBorder="1" applyAlignment="1">
      <alignment horizontal="center"/>
    </xf>
    <xf numFmtId="166" fontId="10" fillId="4" borderId="21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5" borderId="2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47" xfId="0" applyFont="1" applyFill="1" applyBorder="1" applyAlignment="1">
      <alignment horizontal="right"/>
    </xf>
    <xf numFmtId="2" fontId="10" fillId="5" borderId="2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0" xfId="0" applyFont="1" applyFill="1" applyBorder="1" applyAlignment="1">
      <alignment horizontal="right"/>
    </xf>
    <xf numFmtId="171" fontId="11" fillId="5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4" borderId="35" xfId="0" applyNumberFormat="1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 wrapText="1"/>
    </xf>
    <xf numFmtId="0" fontId="10" fillId="2" borderId="17" xfId="0" applyFont="1" applyFill="1" applyBorder="1" applyAlignment="1">
      <alignment horizontal="center"/>
    </xf>
    <xf numFmtId="0" fontId="10" fillId="2" borderId="17" xfId="0" applyFont="1" applyFill="1" applyBorder="1"/>
    <xf numFmtId="10" fontId="12" fillId="4" borderId="21" xfId="0" applyNumberFormat="1" applyFont="1" applyFill="1" applyBorder="1" applyAlignment="1">
      <alignment horizontal="center"/>
    </xf>
    <xf numFmtId="0" fontId="10" fillId="2" borderId="37" xfId="0" applyFont="1" applyFill="1" applyBorder="1"/>
    <xf numFmtId="0" fontId="18" fillId="2" borderId="3" xfId="0" applyFont="1" applyFill="1" applyBorder="1" applyAlignment="1">
      <alignment horizontal="left" vertical="center" wrapText="1"/>
    </xf>
    <xf numFmtId="0" fontId="10" fillId="2" borderId="3" xfId="0" applyFont="1" applyFill="1" applyBorder="1"/>
    <xf numFmtId="0" fontId="10" fillId="2" borderId="4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2" xfId="0" applyFont="1" applyFill="1" applyBorder="1"/>
    <xf numFmtId="0" fontId="10" fillId="2" borderId="2" xfId="0" applyFont="1" applyFill="1" applyBorder="1"/>
    <xf numFmtId="0" fontId="11" fillId="2" borderId="5" xfId="0" applyFont="1" applyFill="1" applyBorder="1"/>
    <xf numFmtId="0" fontId="10" fillId="2" borderId="5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15" xfId="0" applyNumberFormat="1" applyFont="1" applyFill="1" applyBorder="1" applyAlignment="1">
      <alignment horizontal="center"/>
    </xf>
    <xf numFmtId="166" fontId="10" fillId="2" borderId="17" xfId="0" applyNumberFormat="1" applyFont="1" applyFill="1" applyBorder="1" applyAlignment="1">
      <alignment horizontal="center"/>
    </xf>
    <xf numFmtId="166" fontId="10" fillId="2" borderId="7" xfId="0" applyNumberFormat="1" applyFont="1" applyFill="1" applyBorder="1" applyAlignment="1">
      <alignment horizontal="center"/>
    </xf>
    <xf numFmtId="166" fontId="10" fillId="2" borderId="8" xfId="0" applyNumberFormat="1" applyFont="1" applyFill="1" applyBorder="1" applyAlignment="1">
      <alignment horizontal="center"/>
    </xf>
    <xf numFmtId="166" fontId="10" fillId="2" borderId="9" xfId="0" applyNumberFormat="1" applyFont="1" applyFill="1" applyBorder="1" applyAlignment="1">
      <alignment horizontal="center"/>
    </xf>
    <xf numFmtId="10" fontId="12" fillId="4" borderId="48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4" borderId="48" xfId="0" applyNumberFormat="1" applyFont="1" applyFill="1" applyBorder="1" applyAlignment="1">
      <alignment horizontal="center"/>
    </xf>
    <xf numFmtId="171" fontId="10" fillId="2" borderId="10" xfId="0" applyNumberFormat="1" applyFont="1" applyFill="1" applyBorder="1" applyAlignment="1">
      <alignment horizontal="right"/>
    </xf>
    <xf numFmtId="0" fontId="10" fillId="2" borderId="8" xfId="0" applyFont="1" applyFill="1" applyBorder="1" applyAlignment="1">
      <alignment horizontal="right"/>
    </xf>
    <xf numFmtId="2" fontId="12" fillId="5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2" fillId="5" borderId="22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center"/>
    </xf>
    <xf numFmtId="2" fontId="12" fillId="4" borderId="48" xfId="0" applyNumberFormat="1" applyFont="1" applyFill="1" applyBorder="1" applyAlignment="1">
      <alignment horizontal="center"/>
    </xf>
    <xf numFmtId="2" fontId="12" fillId="5" borderId="40" xfId="0" applyNumberFormat="1" applyFont="1" applyFill="1" applyBorder="1" applyAlignment="1">
      <alignment horizontal="center"/>
    </xf>
    <xf numFmtId="166" fontId="10" fillId="2" borderId="37" xfId="0" applyNumberFormat="1" applyFont="1" applyFill="1" applyBorder="1" applyAlignment="1">
      <alignment horizontal="center"/>
    </xf>
    <xf numFmtId="173" fontId="10" fillId="2" borderId="7" xfId="0" applyNumberFormat="1" applyFont="1" applyFill="1" applyBorder="1" applyAlignment="1">
      <alignment horizontal="center" vertical="center"/>
    </xf>
    <xf numFmtId="173" fontId="10" fillId="2" borderId="8" xfId="0" applyNumberFormat="1" applyFont="1" applyFill="1" applyBorder="1" applyAlignment="1">
      <alignment horizontal="center" vertical="center"/>
    </xf>
    <xf numFmtId="173" fontId="10" fillId="2" borderId="9" xfId="0" applyNumberFormat="1" applyFont="1" applyFill="1" applyBorder="1" applyAlignment="1">
      <alignment horizontal="center" vertical="center"/>
    </xf>
    <xf numFmtId="173" fontId="12" fillId="5" borderId="27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1" fontId="12" fillId="3" borderId="8" xfId="0" applyNumberFormat="1" applyFont="1" applyFill="1" applyBorder="1" applyAlignment="1" applyProtection="1">
      <alignment horizontal="center"/>
      <protection locked="0"/>
    </xf>
    <xf numFmtId="1" fontId="12" fillId="3" borderId="9" xfId="0" applyNumberFormat="1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>
      <alignment horizontal="center"/>
    </xf>
    <xf numFmtId="1" fontId="12" fillId="3" borderId="7" xfId="0" applyNumberFormat="1" applyFont="1" applyFill="1" applyBorder="1" applyAlignment="1" applyProtection="1">
      <alignment horizontal="center"/>
      <protection locked="0"/>
    </xf>
    <xf numFmtId="173" fontId="10" fillId="2" borderId="16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3" fontId="10" fillId="2" borderId="38" xfId="0" applyNumberFormat="1" applyFont="1" applyFill="1" applyBorder="1" applyAlignment="1">
      <alignment horizontal="center"/>
    </xf>
    <xf numFmtId="173" fontId="10" fillId="2" borderId="18" xfId="0" applyNumberFormat="1" applyFont="1" applyFill="1" applyBorder="1" applyAlignment="1">
      <alignment horizontal="center"/>
    </xf>
    <xf numFmtId="174" fontId="12" fillId="5" borderId="46" xfId="0" applyNumberFormat="1" applyFont="1" applyFill="1" applyBorder="1" applyAlignment="1">
      <alignment horizontal="center"/>
    </xf>
    <xf numFmtId="174" fontId="12" fillId="4" borderId="48" xfId="0" applyNumberFormat="1" applyFont="1" applyFill="1" applyBorder="1" applyAlignment="1">
      <alignment horizontal="center"/>
    </xf>
    <xf numFmtId="174" fontId="12" fillId="5" borderId="40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4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51" xfId="1" applyFont="1" applyFill="1" applyBorder="1" applyAlignment="1">
      <alignment horizontal="center"/>
    </xf>
    <xf numFmtId="0" fontId="6" fillId="2" borderId="52" xfId="1" applyFont="1" applyFill="1" applyBorder="1" applyAlignment="1">
      <alignment horizontal="center"/>
    </xf>
    <xf numFmtId="0" fontId="25" fillId="3" borderId="52" xfId="1" applyFont="1" applyFill="1" applyBorder="1" applyAlignment="1" applyProtection="1">
      <alignment horizontal="center"/>
      <protection locked="0"/>
    </xf>
    <xf numFmtId="2" fontId="25" fillId="3" borderId="52" xfId="1" applyNumberFormat="1" applyFont="1" applyFill="1" applyBorder="1" applyAlignment="1" applyProtection="1">
      <alignment horizontal="center"/>
      <protection locked="0"/>
    </xf>
    <xf numFmtId="2" fontId="25" fillId="3" borderId="53" xfId="1" applyNumberFormat="1" applyFont="1" applyFill="1" applyBorder="1" applyAlignment="1" applyProtection="1">
      <alignment horizontal="center"/>
      <protection locked="0"/>
    </xf>
    <xf numFmtId="0" fontId="25" fillId="3" borderId="54" xfId="1" applyFont="1" applyFill="1" applyBorder="1" applyAlignment="1" applyProtection="1">
      <alignment horizontal="center"/>
      <protection locked="0"/>
    </xf>
    <xf numFmtId="2" fontId="25" fillId="3" borderId="54" xfId="1" applyNumberFormat="1" applyFont="1" applyFill="1" applyBorder="1" applyAlignment="1" applyProtection="1">
      <alignment horizontal="center"/>
      <protection locked="0"/>
    </xf>
    <xf numFmtId="0" fontId="6" fillId="2" borderId="53" xfId="1" applyFont="1" applyFill="1" applyBorder="1"/>
    <xf numFmtId="1" fontId="5" fillId="6" borderId="51" xfId="1" applyNumberFormat="1" applyFont="1" applyFill="1" applyBorder="1" applyAlignment="1">
      <alignment horizontal="center"/>
    </xf>
    <xf numFmtId="1" fontId="5" fillId="6" borderId="1" xfId="1" applyNumberFormat="1" applyFont="1" applyFill="1" applyBorder="1" applyAlignment="1">
      <alignment horizontal="center"/>
    </xf>
    <xf numFmtId="2" fontId="5" fillId="6" borderId="1" xfId="1" applyNumberFormat="1" applyFont="1" applyFill="1" applyBorder="1" applyAlignment="1">
      <alignment horizontal="center"/>
    </xf>
    <xf numFmtId="0" fontId="6" fillId="2" borderId="52" xfId="1" applyFont="1" applyFill="1" applyBorder="1"/>
    <xf numFmtId="10" fontId="5" fillId="7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55" xfId="1" applyFont="1" applyFill="1" applyBorder="1"/>
    <xf numFmtId="0" fontId="6" fillId="2" borderId="54" xfId="1" applyFont="1" applyFill="1" applyBorder="1"/>
    <xf numFmtId="0" fontId="5" fillId="6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2" xfId="1" applyFont="1" applyFill="1" applyBorder="1"/>
    <xf numFmtId="0" fontId="6" fillId="2" borderId="56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164" fontId="5" fillId="2" borderId="0" xfId="1" applyNumberFormat="1" applyFont="1" applyFill="1" applyAlignment="1">
      <alignment horizontal="center"/>
    </xf>
    <xf numFmtId="0" fontId="2" fillId="2" borderId="3" xfId="1" applyFont="1" applyFill="1" applyBorder="1"/>
    <xf numFmtId="10" fontId="2" fillId="2" borderId="3" xfId="1" applyNumberFormat="1" applyFont="1" applyFill="1" applyBorder="1"/>
    <xf numFmtId="10" fontId="2" fillId="2" borderId="0" xfId="1" applyNumberFormat="1" applyFont="1" applyFill="1" applyBorder="1"/>
    <xf numFmtId="0" fontId="1" fillId="2" borderId="4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2" xfId="1" applyFont="1" applyFill="1" applyBorder="1"/>
    <xf numFmtId="0" fontId="1" fillId="2" borderId="5" xfId="1" applyFont="1" applyFill="1" applyBorder="1"/>
    <xf numFmtId="0" fontId="2" fillId="2" borderId="5" xfId="1" applyFont="1" applyFill="1" applyBorder="1"/>
    <xf numFmtId="0" fontId="3" fillId="2" borderId="0" xfId="1" applyFont="1" applyFill="1" applyAlignment="1">
      <alignment horizontal="center"/>
    </xf>
    <xf numFmtId="0" fontId="1" fillId="2" borderId="4" xfId="1" applyFont="1" applyFill="1" applyBorder="1" applyAlignment="1">
      <alignment horizont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2" xfId="0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2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8" fillId="2" borderId="14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14" xfId="0" applyFont="1" applyFill="1" applyBorder="1" applyAlignment="1">
      <alignment horizontal="justify" vertical="center" wrapText="1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14" xfId="0" applyFont="1" applyFill="1" applyBorder="1" applyAlignment="1">
      <alignment horizontal="left" vertical="center" wrapText="1"/>
    </xf>
    <xf numFmtId="0" fontId="11" fillId="2" borderId="41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4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8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37" xfId="0" applyFont="1" applyFill="1" applyBorder="1" applyAlignment="1">
      <alignment horizontal="left" vertical="center" wrapText="1"/>
    </xf>
    <xf numFmtId="0" fontId="18" fillId="2" borderId="3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2" fillId="3" borderId="7" xfId="0" applyNumberFormat="1" applyFont="1" applyFill="1" applyBorder="1" applyAlignment="1" applyProtection="1">
      <alignment horizontal="center" vertical="center"/>
      <protection locked="0"/>
    </xf>
    <xf numFmtId="2" fontId="12" fillId="3" borderId="8" xfId="0" applyNumberFormat="1" applyFont="1" applyFill="1" applyBorder="1" applyAlignment="1" applyProtection="1">
      <alignment horizontal="center" vertical="center"/>
      <protection locked="0"/>
    </xf>
    <xf numFmtId="2" fontId="12" fillId="3" borderId="9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8" fillId="2" borderId="4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6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25" workbookViewId="0">
      <selection activeCell="B44" sqref="B44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17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120</v>
      </c>
      <c r="B15" s="658"/>
      <c r="C15" s="658"/>
      <c r="D15" s="658"/>
      <c r="E15" s="658"/>
      <c r="F15" s="658"/>
    </row>
    <row r="16" spans="1:7" ht="16.5" customHeight="1" x14ac:dyDescent="0.3">
      <c r="A16" s="618" t="s">
        <v>0</v>
      </c>
      <c r="B16" s="619" t="s">
        <v>121</v>
      </c>
    </row>
    <row r="17" spans="1:6" ht="16.5" customHeight="1" x14ac:dyDescent="0.3">
      <c r="A17" s="620" t="s">
        <v>122</v>
      </c>
      <c r="B17" s="620" t="s">
        <v>123</v>
      </c>
      <c r="D17" s="621"/>
      <c r="E17" s="621"/>
      <c r="F17" s="622"/>
    </row>
    <row r="18" spans="1:6" ht="16.5" customHeight="1" x14ac:dyDescent="0.3">
      <c r="A18" s="623" t="s">
        <v>1</v>
      </c>
      <c r="B18" s="624" t="s">
        <v>114</v>
      </c>
      <c r="C18" s="622"/>
      <c r="D18" s="622"/>
      <c r="E18" s="622"/>
      <c r="F18" s="622"/>
    </row>
    <row r="19" spans="1:6" ht="16.5" customHeight="1" x14ac:dyDescent="0.3">
      <c r="A19" s="623" t="s">
        <v>3</v>
      </c>
      <c r="B19" s="624">
        <v>99.65</v>
      </c>
      <c r="C19" s="622"/>
      <c r="D19" s="622"/>
      <c r="E19" s="622"/>
      <c r="F19" s="622"/>
    </row>
    <row r="20" spans="1:6" ht="16.5" customHeight="1" x14ac:dyDescent="0.3">
      <c r="A20" s="620" t="s">
        <v>124</v>
      </c>
      <c r="B20" s="624">
        <v>29.6</v>
      </c>
      <c r="C20" s="622"/>
      <c r="D20" s="622"/>
      <c r="E20" s="622"/>
      <c r="F20" s="622"/>
    </row>
    <row r="21" spans="1:6" ht="16.5" customHeight="1" x14ac:dyDescent="0.3">
      <c r="A21" s="620" t="s">
        <v>125</v>
      </c>
      <c r="B21" s="648">
        <f>29.6/20*4/20</f>
        <v>0.29599999999999999</v>
      </c>
      <c r="C21" s="622"/>
      <c r="D21" s="622"/>
      <c r="E21" s="622"/>
      <c r="F21" s="622"/>
    </row>
    <row r="22" spans="1:6" ht="15.75" customHeight="1" x14ac:dyDescent="0.25">
      <c r="A22" s="622"/>
      <c r="B22" s="622"/>
      <c r="C22" s="622"/>
      <c r="D22" s="622"/>
      <c r="E22" s="622"/>
      <c r="F22" s="622"/>
    </row>
    <row r="23" spans="1:6" ht="16.5" customHeight="1" x14ac:dyDescent="0.3">
      <c r="A23" s="625" t="s">
        <v>126</v>
      </c>
      <c r="B23" s="626" t="s">
        <v>127</v>
      </c>
      <c r="C23" s="625" t="s">
        <v>128</v>
      </c>
      <c r="D23" s="625" t="s">
        <v>129</v>
      </c>
      <c r="E23" s="625" t="s">
        <v>130</v>
      </c>
      <c r="F23" s="625" t="s">
        <v>131</v>
      </c>
    </row>
    <row r="24" spans="1:6" ht="16.5" customHeight="1" x14ac:dyDescent="0.3">
      <c r="A24" s="627">
        <v>1</v>
      </c>
      <c r="B24" s="628">
        <v>67003804</v>
      </c>
      <c r="C24" s="628">
        <v>8793.2999999999993</v>
      </c>
      <c r="D24" s="629">
        <v>1.1000000000000001</v>
      </c>
      <c r="E24" s="629">
        <v>8.6999999999999993</v>
      </c>
      <c r="F24" s="630">
        <v>5.7</v>
      </c>
    </row>
    <row r="25" spans="1:6" ht="16.5" customHeight="1" x14ac:dyDescent="0.3">
      <c r="A25" s="627">
        <v>2</v>
      </c>
      <c r="B25" s="628">
        <v>66917929</v>
      </c>
      <c r="C25" s="628">
        <v>8809.2999999999993</v>
      </c>
      <c r="D25" s="629">
        <v>1.1000000000000001</v>
      </c>
      <c r="E25" s="629">
        <v>8.6999999999999993</v>
      </c>
      <c r="F25" s="629">
        <v>5.7</v>
      </c>
    </row>
    <row r="26" spans="1:6" ht="16.5" customHeight="1" x14ac:dyDescent="0.3">
      <c r="A26" s="627">
        <v>3</v>
      </c>
      <c r="B26" s="628">
        <v>66974919</v>
      </c>
      <c r="C26" s="628">
        <v>8778.2999999999993</v>
      </c>
      <c r="D26" s="629">
        <v>1.1000000000000001</v>
      </c>
      <c r="E26" s="629">
        <v>8.6999999999999993</v>
      </c>
      <c r="F26" s="629">
        <v>5.7</v>
      </c>
    </row>
    <row r="27" spans="1:6" ht="16.5" customHeight="1" x14ac:dyDescent="0.3">
      <c r="A27" s="627">
        <v>4</v>
      </c>
      <c r="B27" s="628">
        <v>67001546</v>
      </c>
      <c r="C27" s="628">
        <v>8787.7999999999993</v>
      </c>
      <c r="D27" s="629">
        <v>1.1000000000000001</v>
      </c>
      <c r="E27" s="629">
        <v>8.6</v>
      </c>
      <c r="F27" s="629">
        <v>5.7</v>
      </c>
    </row>
    <row r="28" spans="1:6" ht="16.5" customHeight="1" x14ac:dyDescent="0.3">
      <c r="A28" s="627">
        <v>5</v>
      </c>
      <c r="B28" s="628">
        <v>66815267</v>
      </c>
      <c r="C28" s="628">
        <v>8735.9</v>
      </c>
      <c r="D28" s="629">
        <v>1.1000000000000001</v>
      </c>
      <c r="E28" s="629">
        <v>8.6</v>
      </c>
      <c r="F28" s="629">
        <v>5.7</v>
      </c>
    </row>
    <row r="29" spans="1:6" ht="16.5" customHeight="1" x14ac:dyDescent="0.3">
      <c r="A29" s="627">
        <v>6</v>
      </c>
      <c r="B29" s="631">
        <v>67001712</v>
      </c>
      <c r="C29" s="631">
        <v>8714.5</v>
      </c>
      <c r="D29" s="632">
        <v>1.1000000000000001</v>
      </c>
      <c r="E29" s="632">
        <v>8.6</v>
      </c>
      <c r="F29" s="632">
        <v>5.7</v>
      </c>
    </row>
    <row r="30" spans="1:6" ht="16.5" customHeight="1" x14ac:dyDescent="0.3">
      <c r="A30" s="633" t="s">
        <v>132</v>
      </c>
      <c r="B30" s="634">
        <f>AVERAGE(B24:B29)</f>
        <v>66952529.5</v>
      </c>
      <c r="C30" s="635">
        <f>AVERAGE(C24:C29)</f>
        <v>8769.85</v>
      </c>
      <c r="D30" s="636">
        <f>AVERAGE(D24:D29)</f>
        <v>1.0999999999999999</v>
      </c>
      <c r="E30" s="636">
        <f>AVERAGE(E24:E29)</f>
        <v>8.65</v>
      </c>
      <c r="F30" s="636">
        <f>AVERAGE(F24:F29)</f>
        <v>5.7</v>
      </c>
    </row>
    <row r="31" spans="1:6" ht="16.5" customHeight="1" x14ac:dyDescent="0.3">
      <c r="A31" s="637" t="s">
        <v>133</v>
      </c>
      <c r="B31" s="638">
        <f>(STDEV(B24:B29)/B30)</f>
        <v>1.1175067148189713E-3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8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2"/>
      <c r="B33" s="622"/>
      <c r="C33" s="622"/>
      <c r="D33" s="622"/>
      <c r="E33" s="622"/>
      <c r="F33" s="622"/>
    </row>
    <row r="34" spans="1:6" s="615" customFormat="1" ht="16.5" customHeight="1" x14ac:dyDescent="0.3">
      <c r="A34" s="623" t="s">
        <v>134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3"/>
      <c r="B35" s="646" t="s">
        <v>136</v>
      </c>
      <c r="C35" s="647"/>
      <c r="D35" s="647"/>
      <c r="E35" s="647"/>
      <c r="F35" s="647"/>
    </row>
    <row r="36" spans="1:6" ht="16.5" customHeight="1" x14ac:dyDescent="0.3">
      <c r="A36" s="623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2"/>
      <c r="B37" s="622" t="s">
        <v>138</v>
      </c>
      <c r="C37" s="622"/>
      <c r="D37" s="622"/>
      <c r="E37" s="622"/>
      <c r="F37" s="622"/>
    </row>
    <row r="38" spans="1:6" ht="16.5" customHeight="1" x14ac:dyDescent="0.3">
      <c r="A38" s="618" t="s">
        <v>0</v>
      </c>
      <c r="B38" s="619" t="s">
        <v>139</v>
      </c>
    </row>
    <row r="39" spans="1:6" ht="16.5" customHeight="1" x14ac:dyDescent="0.3">
      <c r="A39" s="623" t="s">
        <v>1</v>
      </c>
      <c r="B39" s="620"/>
      <c r="C39" s="622"/>
      <c r="D39" s="622"/>
      <c r="E39" s="622"/>
      <c r="F39" s="622"/>
    </row>
    <row r="40" spans="1:6" ht="16.5" customHeight="1" x14ac:dyDescent="0.3">
      <c r="A40" s="623" t="s">
        <v>3</v>
      </c>
      <c r="B40" s="624"/>
      <c r="C40" s="622"/>
      <c r="D40" s="622"/>
      <c r="E40" s="622"/>
      <c r="F40" s="622"/>
    </row>
    <row r="41" spans="1:6" ht="16.5" customHeight="1" x14ac:dyDescent="0.3">
      <c r="A41" s="620" t="s">
        <v>124</v>
      </c>
      <c r="B41" s="624"/>
      <c r="C41" s="622"/>
      <c r="D41" s="622"/>
      <c r="E41" s="622"/>
      <c r="F41" s="622"/>
    </row>
    <row r="42" spans="1:6" ht="16.5" customHeight="1" x14ac:dyDescent="0.3">
      <c r="A42" s="620" t="s">
        <v>125</v>
      </c>
      <c r="B42" s="648"/>
      <c r="C42" s="622"/>
      <c r="D42" s="622"/>
      <c r="E42" s="622"/>
      <c r="F42" s="622"/>
    </row>
    <row r="43" spans="1:6" ht="15.75" customHeight="1" x14ac:dyDescent="0.25">
      <c r="A43" s="622"/>
      <c r="B43" s="622"/>
      <c r="C43" s="622"/>
      <c r="D43" s="622"/>
      <c r="E43" s="622"/>
      <c r="F43" s="622"/>
    </row>
    <row r="44" spans="1:6" ht="16.5" customHeight="1" x14ac:dyDescent="0.3">
      <c r="A44" s="625" t="s">
        <v>126</v>
      </c>
      <c r="B44" s="626" t="s">
        <v>127</v>
      </c>
      <c r="C44" s="625" t="s">
        <v>128</v>
      </c>
      <c r="D44" s="625" t="s">
        <v>129</v>
      </c>
      <c r="E44" s="625" t="s">
        <v>130</v>
      </c>
      <c r="F44" s="625" t="s">
        <v>131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132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133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8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2"/>
      <c r="B54" s="622"/>
      <c r="C54" s="622"/>
      <c r="D54" s="622"/>
      <c r="E54" s="622"/>
      <c r="F54" s="622"/>
    </row>
    <row r="55" spans="1:8" s="615" customFormat="1" ht="16.5" customHeight="1" x14ac:dyDescent="0.3">
      <c r="A55" s="623" t="s">
        <v>134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3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3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9"/>
      <c r="B58" s="622" t="s">
        <v>140</v>
      </c>
      <c r="D58" s="650"/>
      <c r="E58" s="651"/>
      <c r="G58" s="617"/>
      <c r="H58" s="617"/>
    </row>
    <row r="59" spans="1:8" ht="15" customHeight="1" x14ac:dyDescent="0.3">
      <c r="B59" s="659" t="s">
        <v>9</v>
      </c>
      <c r="C59" s="659"/>
      <c r="F59" s="652" t="s">
        <v>10</v>
      </c>
      <c r="G59" s="653"/>
      <c r="H59" s="652" t="s">
        <v>11</v>
      </c>
    </row>
    <row r="60" spans="1:8" ht="15" customHeight="1" x14ac:dyDescent="0.3">
      <c r="A60" s="654" t="s">
        <v>12</v>
      </c>
      <c r="B60" s="655" t="s">
        <v>141</v>
      </c>
      <c r="C60" s="655"/>
      <c r="F60" s="655" t="s">
        <v>142</v>
      </c>
      <c r="H60" s="655"/>
    </row>
    <row r="61" spans="1:8" ht="15" customHeight="1" x14ac:dyDescent="0.3">
      <c r="A61" s="654" t="s">
        <v>13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3" workbookViewId="0">
      <selection activeCell="A15" sqref="A15:H6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17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8" t="s">
        <v>120</v>
      </c>
      <c r="B15" s="658"/>
      <c r="C15" s="658"/>
      <c r="D15" s="658"/>
      <c r="E15" s="658"/>
      <c r="F15" s="658"/>
    </row>
    <row r="16" spans="1:7" ht="16.5" customHeight="1" x14ac:dyDescent="0.3">
      <c r="A16" s="618" t="s">
        <v>0</v>
      </c>
      <c r="B16" s="619" t="s">
        <v>121</v>
      </c>
    </row>
    <row r="17" spans="1:6" ht="16.5" customHeight="1" x14ac:dyDescent="0.3">
      <c r="A17" s="620" t="s">
        <v>122</v>
      </c>
      <c r="B17" s="620" t="s">
        <v>123</v>
      </c>
      <c r="D17" s="621"/>
      <c r="E17" s="621"/>
      <c r="F17" s="622"/>
    </row>
    <row r="18" spans="1:6" ht="16.5" customHeight="1" x14ac:dyDescent="0.3">
      <c r="A18" s="623" t="s">
        <v>1</v>
      </c>
      <c r="B18" s="624" t="s">
        <v>115</v>
      </c>
      <c r="C18" s="622"/>
      <c r="D18" s="622"/>
      <c r="E18" s="622"/>
      <c r="F18" s="622"/>
    </row>
    <row r="19" spans="1:6" ht="16.5" customHeight="1" x14ac:dyDescent="0.3">
      <c r="A19" s="623" t="s">
        <v>3</v>
      </c>
      <c r="B19" s="624">
        <v>99.7</v>
      </c>
      <c r="C19" s="622"/>
      <c r="D19" s="622"/>
      <c r="E19" s="622"/>
      <c r="F19" s="622"/>
    </row>
    <row r="20" spans="1:6" ht="16.5" customHeight="1" x14ac:dyDescent="0.3">
      <c r="A20" s="620" t="s">
        <v>124</v>
      </c>
      <c r="B20" s="624">
        <v>19.04</v>
      </c>
      <c r="C20" s="622"/>
      <c r="D20" s="622"/>
      <c r="E20" s="622"/>
      <c r="F20" s="622"/>
    </row>
    <row r="21" spans="1:6" ht="16.5" customHeight="1" x14ac:dyDescent="0.3">
      <c r="A21" s="620" t="s">
        <v>125</v>
      </c>
      <c r="B21" s="624">
        <f>19.04/20*4/20</f>
        <v>0.19039999999999999</v>
      </c>
      <c r="C21" s="622"/>
      <c r="D21" s="622"/>
      <c r="E21" s="622"/>
      <c r="F21" s="622"/>
    </row>
    <row r="22" spans="1:6" ht="15.75" customHeight="1" x14ac:dyDescent="0.25">
      <c r="A22" s="622"/>
      <c r="B22" s="622"/>
      <c r="C22" s="622"/>
      <c r="D22" s="622"/>
      <c r="E22" s="622"/>
      <c r="F22" s="622"/>
    </row>
    <row r="23" spans="1:6" ht="16.5" customHeight="1" x14ac:dyDescent="0.3">
      <c r="A23" s="625" t="s">
        <v>126</v>
      </c>
      <c r="B23" s="626" t="s">
        <v>127</v>
      </c>
      <c r="C23" s="625" t="s">
        <v>128</v>
      </c>
      <c r="D23" s="625" t="s">
        <v>129</v>
      </c>
      <c r="E23" s="625" t="s">
        <v>130</v>
      </c>
      <c r="F23" s="625" t="s">
        <v>131</v>
      </c>
    </row>
    <row r="24" spans="1:6" ht="16.5" customHeight="1" x14ac:dyDescent="0.3">
      <c r="A24" s="627">
        <v>1</v>
      </c>
      <c r="B24" s="628">
        <v>32025323</v>
      </c>
      <c r="C24" s="628">
        <v>8990.6</v>
      </c>
      <c r="D24" s="629">
        <v>1</v>
      </c>
      <c r="E24" s="629">
        <v>13.8</v>
      </c>
      <c r="F24" s="630">
        <v>10.3</v>
      </c>
    </row>
    <row r="25" spans="1:6" ht="16.5" customHeight="1" x14ac:dyDescent="0.3">
      <c r="A25" s="627">
        <v>2</v>
      </c>
      <c r="B25" s="628">
        <v>31978064</v>
      </c>
      <c r="C25" s="628">
        <v>8990.5</v>
      </c>
      <c r="D25" s="629">
        <v>1</v>
      </c>
      <c r="E25" s="629">
        <v>13.8</v>
      </c>
      <c r="F25" s="629">
        <v>10.4</v>
      </c>
    </row>
    <row r="26" spans="1:6" ht="16.5" customHeight="1" x14ac:dyDescent="0.3">
      <c r="A26" s="627">
        <v>3</v>
      </c>
      <c r="B26" s="628">
        <v>32006635</v>
      </c>
      <c r="C26" s="628">
        <v>8991.2000000000007</v>
      </c>
      <c r="D26" s="629">
        <v>1</v>
      </c>
      <c r="E26" s="629">
        <v>13.8</v>
      </c>
      <c r="F26" s="629">
        <v>10.4</v>
      </c>
    </row>
    <row r="27" spans="1:6" ht="16.5" customHeight="1" x14ac:dyDescent="0.3">
      <c r="A27" s="627">
        <v>4</v>
      </c>
      <c r="B27" s="628">
        <v>32017733</v>
      </c>
      <c r="C27" s="628">
        <v>8971.6</v>
      </c>
      <c r="D27" s="629">
        <v>1</v>
      </c>
      <c r="E27" s="629">
        <v>13.8</v>
      </c>
      <c r="F27" s="629">
        <v>10.4</v>
      </c>
    </row>
    <row r="28" spans="1:6" ht="16.5" customHeight="1" x14ac:dyDescent="0.3">
      <c r="A28" s="627">
        <v>5</v>
      </c>
      <c r="B28" s="628">
        <v>31924453</v>
      </c>
      <c r="C28" s="628">
        <v>8966.6</v>
      </c>
      <c r="D28" s="629">
        <v>1</v>
      </c>
      <c r="E28" s="629">
        <v>13.8</v>
      </c>
      <c r="F28" s="629">
        <v>10.4</v>
      </c>
    </row>
    <row r="29" spans="1:6" ht="16.5" customHeight="1" x14ac:dyDescent="0.3">
      <c r="A29" s="627">
        <v>6</v>
      </c>
      <c r="B29" s="631">
        <v>32019642</v>
      </c>
      <c r="C29" s="631">
        <v>8970.2000000000007</v>
      </c>
      <c r="D29" s="632">
        <v>1</v>
      </c>
      <c r="E29" s="632">
        <v>13.8</v>
      </c>
      <c r="F29" s="632">
        <v>10.4</v>
      </c>
    </row>
    <row r="30" spans="1:6" ht="16.5" customHeight="1" x14ac:dyDescent="0.3">
      <c r="A30" s="633" t="s">
        <v>132</v>
      </c>
      <c r="B30" s="634">
        <f>AVERAGE(B24:B29)</f>
        <v>31995308.333333332</v>
      </c>
      <c r="C30" s="635">
        <f>AVERAGE(C24:C29)</f>
        <v>8980.1166666666668</v>
      </c>
      <c r="D30" s="636">
        <f>AVERAGE(D24:D29)</f>
        <v>1</v>
      </c>
      <c r="E30" s="636">
        <v>13.8</v>
      </c>
      <c r="F30" s="636">
        <f>AVERAGE(F24:F29)</f>
        <v>10.383333333333333</v>
      </c>
    </row>
    <row r="31" spans="1:6" ht="16.5" customHeight="1" x14ac:dyDescent="0.3">
      <c r="A31" s="637" t="s">
        <v>133</v>
      </c>
      <c r="B31" s="638">
        <f>(STDEV(B24:B29)/B30)</f>
        <v>1.2057961087663565E-3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8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2"/>
      <c r="B33" s="622"/>
      <c r="C33" s="622"/>
      <c r="D33" s="622"/>
      <c r="E33" s="622"/>
      <c r="F33" s="622"/>
    </row>
    <row r="34" spans="1:6" s="615" customFormat="1" ht="16.5" customHeight="1" x14ac:dyDescent="0.3">
      <c r="A34" s="623" t="s">
        <v>134</v>
      </c>
      <c r="B34" s="646" t="s">
        <v>135</v>
      </c>
      <c r="C34" s="647"/>
      <c r="D34" s="647"/>
      <c r="E34" s="647"/>
      <c r="F34" s="647"/>
    </row>
    <row r="35" spans="1:6" ht="16.5" customHeight="1" x14ac:dyDescent="0.3">
      <c r="A35" s="623"/>
      <c r="B35" s="646" t="s">
        <v>136</v>
      </c>
      <c r="C35" s="647"/>
      <c r="D35" s="647"/>
      <c r="E35" s="647"/>
      <c r="F35" s="647"/>
    </row>
    <row r="36" spans="1:6" ht="16.5" customHeight="1" x14ac:dyDescent="0.3">
      <c r="A36" s="623"/>
      <c r="B36" s="646" t="s">
        <v>137</v>
      </c>
      <c r="C36" s="647"/>
      <c r="D36" s="647"/>
      <c r="E36" s="647"/>
      <c r="F36" s="647"/>
    </row>
    <row r="37" spans="1:6" ht="15.75" customHeight="1" x14ac:dyDescent="0.25">
      <c r="A37" s="622"/>
      <c r="B37" s="622" t="s">
        <v>138</v>
      </c>
      <c r="C37" s="622"/>
      <c r="D37" s="622"/>
      <c r="E37" s="622"/>
      <c r="F37" s="622"/>
    </row>
    <row r="38" spans="1:6" ht="16.5" customHeight="1" x14ac:dyDescent="0.3">
      <c r="A38" s="618" t="s">
        <v>0</v>
      </c>
      <c r="B38" s="619" t="s">
        <v>139</v>
      </c>
    </row>
    <row r="39" spans="1:6" ht="16.5" customHeight="1" x14ac:dyDescent="0.3">
      <c r="A39" s="623" t="s">
        <v>1</v>
      </c>
      <c r="B39" s="620"/>
      <c r="C39" s="622"/>
      <c r="D39" s="622"/>
      <c r="E39" s="622"/>
      <c r="F39" s="622"/>
    </row>
    <row r="40" spans="1:6" ht="16.5" customHeight="1" x14ac:dyDescent="0.3">
      <c r="A40" s="623" t="s">
        <v>3</v>
      </c>
      <c r="B40" s="624"/>
      <c r="C40" s="622"/>
      <c r="D40" s="622"/>
      <c r="E40" s="622"/>
      <c r="F40" s="622"/>
    </row>
    <row r="41" spans="1:6" ht="16.5" customHeight="1" x14ac:dyDescent="0.3">
      <c r="A41" s="620" t="s">
        <v>124</v>
      </c>
      <c r="B41" s="624"/>
      <c r="C41" s="622"/>
      <c r="D41" s="622"/>
      <c r="E41" s="622"/>
      <c r="F41" s="622"/>
    </row>
    <row r="42" spans="1:6" ht="16.5" customHeight="1" x14ac:dyDescent="0.3">
      <c r="A42" s="620" t="s">
        <v>125</v>
      </c>
      <c r="B42" s="648"/>
      <c r="C42" s="622"/>
      <c r="D42" s="622"/>
      <c r="E42" s="622"/>
      <c r="F42" s="622"/>
    </row>
    <row r="43" spans="1:6" ht="15.75" customHeight="1" x14ac:dyDescent="0.25">
      <c r="A43" s="622"/>
      <c r="B43" s="622"/>
      <c r="C43" s="622"/>
      <c r="D43" s="622"/>
      <c r="E43" s="622"/>
      <c r="F43" s="622"/>
    </row>
    <row r="44" spans="1:6" ht="16.5" customHeight="1" x14ac:dyDescent="0.3">
      <c r="A44" s="625" t="s">
        <v>126</v>
      </c>
      <c r="B44" s="626" t="s">
        <v>127</v>
      </c>
      <c r="C44" s="625" t="s">
        <v>128</v>
      </c>
      <c r="D44" s="625" t="s">
        <v>129</v>
      </c>
      <c r="E44" s="625" t="s">
        <v>130</v>
      </c>
      <c r="F44" s="625" t="s">
        <v>131</v>
      </c>
    </row>
    <row r="45" spans="1:6" ht="16.5" customHeight="1" x14ac:dyDescent="0.3">
      <c r="A45" s="627">
        <v>1</v>
      </c>
      <c r="B45" s="628"/>
      <c r="C45" s="628"/>
      <c r="D45" s="629"/>
      <c r="E45" s="629"/>
      <c r="F45" s="630"/>
    </row>
    <row r="46" spans="1:6" ht="16.5" customHeight="1" x14ac:dyDescent="0.3">
      <c r="A46" s="627">
        <v>2</v>
      </c>
      <c r="B46" s="628"/>
      <c r="C46" s="628"/>
      <c r="D46" s="629"/>
      <c r="E46" s="629"/>
      <c r="F46" s="629"/>
    </row>
    <row r="47" spans="1:6" ht="16.5" customHeight="1" x14ac:dyDescent="0.3">
      <c r="A47" s="627">
        <v>3</v>
      </c>
      <c r="B47" s="628"/>
      <c r="C47" s="628"/>
      <c r="D47" s="629"/>
      <c r="E47" s="629"/>
      <c r="F47" s="629"/>
    </row>
    <row r="48" spans="1:6" ht="16.5" customHeight="1" x14ac:dyDescent="0.3">
      <c r="A48" s="627">
        <v>4</v>
      </c>
      <c r="B48" s="628"/>
      <c r="C48" s="628"/>
      <c r="D48" s="629"/>
      <c r="E48" s="629"/>
      <c r="F48" s="629"/>
    </row>
    <row r="49" spans="1:8" ht="16.5" customHeight="1" x14ac:dyDescent="0.3">
      <c r="A49" s="627">
        <v>5</v>
      </c>
      <c r="B49" s="628"/>
      <c r="C49" s="628"/>
      <c r="D49" s="629"/>
      <c r="E49" s="629"/>
      <c r="F49" s="629"/>
    </row>
    <row r="50" spans="1:8" ht="16.5" customHeight="1" x14ac:dyDescent="0.3">
      <c r="A50" s="627">
        <v>6</v>
      </c>
      <c r="B50" s="631"/>
      <c r="C50" s="631"/>
      <c r="D50" s="632"/>
      <c r="E50" s="632"/>
      <c r="F50" s="632"/>
    </row>
    <row r="51" spans="1:8" ht="16.5" customHeight="1" x14ac:dyDescent="0.3">
      <c r="A51" s="633" t="s">
        <v>132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/>
      <c r="F51" s="636" t="e">
        <f>AVERAGE(F45:F50)</f>
        <v>#DIV/0!</v>
      </c>
    </row>
    <row r="52" spans="1:8" ht="16.5" customHeight="1" x14ac:dyDescent="0.3">
      <c r="A52" s="637" t="s">
        <v>133</v>
      </c>
      <c r="B52" s="638" t="e">
        <f>(STDEV(B45:B50)/B51)</f>
        <v>#DIV/0!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8</v>
      </c>
      <c r="B53" s="642">
        <f>COUNT(B45:B50)</f>
        <v>0</v>
      </c>
      <c r="C53" s="643"/>
      <c r="D53" s="644"/>
      <c r="E53" s="644"/>
      <c r="F53" s="645"/>
    </row>
    <row r="54" spans="1:8" s="615" customFormat="1" ht="15.75" customHeight="1" x14ac:dyDescent="0.25">
      <c r="A54" s="622"/>
      <c r="B54" s="622"/>
      <c r="C54" s="622"/>
      <c r="D54" s="622"/>
      <c r="E54" s="622"/>
      <c r="F54" s="622"/>
    </row>
    <row r="55" spans="1:8" s="615" customFormat="1" ht="16.5" customHeight="1" x14ac:dyDescent="0.3">
      <c r="A55" s="623" t="s">
        <v>134</v>
      </c>
      <c r="B55" s="646" t="s">
        <v>135</v>
      </c>
      <c r="C55" s="647"/>
      <c r="D55" s="647"/>
      <c r="E55" s="647"/>
      <c r="F55" s="647"/>
    </row>
    <row r="56" spans="1:8" ht="16.5" customHeight="1" x14ac:dyDescent="0.3">
      <c r="A56" s="623"/>
      <c r="B56" s="646" t="s">
        <v>136</v>
      </c>
      <c r="C56" s="647"/>
      <c r="D56" s="647"/>
      <c r="E56" s="647"/>
      <c r="F56" s="647"/>
    </row>
    <row r="57" spans="1:8" ht="16.5" customHeight="1" x14ac:dyDescent="0.3">
      <c r="A57" s="623"/>
      <c r="B57" s="646" t="s">
        <v>137</v>
      </c>
      <c r="C57" s="647"/>
      <c r="D57" s="647"/>
      <c r="E57" s="647"/>
      <c r="F57" s="647"/>
    </row>
    <row r="58" spans="1:8" ht="14.25" customHeight="1" thickBot="1" x14ac:dyDescent="0.3">
      <c r="A58" s="649"/>
      <c r="B58" s="622" t="s">
        <v>140</v>
      </c>
      <c r="D58" s="650"/>
      <c r="E58" s="651"/>
      <c r="G58" s="617"/>
      <c r="H58" s="617"/>
    </row>
    <row r="59" spans="1:8" ht="15" customHeight="1" x14ac:dyDescent="0.3">
      <c r="B59" s="659" t="s">
        <v>9</v>
      </c>
      <c r="C59" s="659"/>
      <c r="F59" s="652" t="s">
        <v>10</v>
      </c>
      <c r="G59" s="653"/>
      <c r="H59" s="652" t="s">
        <v>11</v>
      </c>
    </row>
    <row r="60" spans="1:8" ht="15" customHeight="1" x14ac:dyDescent="0.3">
      <c r="A60" s="654" t="s">
        <v>12</v>
      </c>
      <c r="B60" s="655" t="s">
        <v>141</v>
      </c>
      <c r="C60" s="655"/>
      <c r="F60" s="655" t="s">
        <v>142</v>
      </c>
      <c r="H60" s="655"/>
    </row>
    <row r="61" spans="1:8" ht="15" customHeight="1" x14ac:dyDescent="0.3">
      <c r="A61" s="654" t="s">
        <v>13</v>
      </c>
      <c r="B61" s="656"/>
      <c r="C61" s="656"/>
      <c r="F61" s="656"/>
      <c r="H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28" sqref="C28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17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8" t="s">
        <v>120</v>
      </c>
      <c r="B15" s="658"/>
      <c r="C15" s="658"/>
      <c r="D15" s="658"/>
      <c r="E15" s="658"/>
    </row>
    <row r="16" spans="1:6" ht="16.5" customHeight="1" x14ac:dyDescent="0.3">
      <c r="A16" s="618" t="s">
        <v>0</v>
      </c>
      <c r="B16" s="619" t="s">
        <v>121</v>
      </c>
    </row>
    <row r="17" spans="1:5" ht="16.5" customHeight="1" x14ac:dyDescent="0.3">
      <c r="A17" s="620" t="s">
        <v>122</v>
      </c>
      <c r="B17" s="620" t="s">
        <v>123</v>
      </c>
      <c r="D17" s="621"/>
      <c r="E17" s="622"/>
    </row>
    <row r="18" spans="1:5" ht="16.5" customHeight="1" x14ac:dyDescent="0.3">
      <c r="A18" s="623" t="s">
        <v>1</v>
      </c>
      <c r="B18" s="624" t="s">
        <v>118</v>
      </c>
      <c r="C18" s="622"/>
      <c r="D18" s="622"/>
      <c r="E18" s="622"/>
    </row>
    <row r="19" spans="1:5" ht="16.5" customHeight="1" x14ac:dyDescent="0.3">
      <c r="A19" s="623" t="s">
        <v>3</v>
      </c>
      <c r="B19" s="624">
        <v>99.39</v>
      </c>
      <c r="C19" s="622"/>
      <c r="D19" s="622"/>
      <c r="E19" s="622"/>
    </row>
    <row r="20" spans="1:5" ht="16.5" customHeight="1" x14ac:dyDescent="0.3">
      <c r="A20" s="620" t="s">
        <v>124</v>
      </c>
      <c r="B20" s="624">
        <v>14.63</v>
      </c>
      <c r="C20" s="622"/>
      <c r="D20" s="622"/>
      <c r="E20" s="622"/>
    </row>
    <row r="21" spans="1:5" ht="16.5" customHeight="1" x14ac:dyDescent="0.3">
      <c r="A21" s="620" t="s">
        <v>125</v>
      </c>
      <c r="B21" s="648">
        <f>14.63/20*4/20</f>
        <v>0.14630000000000001</v>
      </c>
      <c r="C21" s="622"/>
      <c r="D21" s="622"/>
      <c r="E21" s="622"/>
    </row>
    <row r="22" spans="1:5" ht="15.75" customHeight="1" x14ac:dyDescent="0.25">
      <c r="A22" s="622"/>
      <c r="B22" s="622"/>
      <c r="C22" s="622"/>
      <c r="D22" s="622"/>
      <c r="E22" s="622"/>
    </row>
    <row r="23" spans="1:5" ht="16.5" customHeight="1" x14ac:dyDescent="0.3">
      <c r="A23" s="625" t="s">
        <v>126</v>
      </c>
      <c r="B23" s="626" t="s">
        <v>127</v>
      </c>
      <c r="C23" s="625" t="s">
        <v>128</v>
      </c>
      <c r="D23" s="625" t="s">
        <v>129</v>
      </c>
      <c r="E23" s="625" t="s">
        <v>131</v>
      </c>
    </row>
    <row r="24" spans="1:5" ht="16.5" customHeight="1" x14ac:dyDescent="0.3">
      <c r="A24" s="627">
        <v>1</v>
      </c>
      <c r="B24" s="628">
        <v>37564202</v>
      </c>
      <c r="C24" s="628">
        <v>7643.7</v>
      </c>
      <c r="D24" s="629">
        <v>1.1000000000000001</v>
      </c>
      <c r="E24" s="630">
        <v>3.9</v>
      </c>
    </row>
    <row r="25" spans="1:5" ht="16.5" customHeight="1" x14ac:dyDescent="0.3">
      <c r="A25" s="627">
        <v>2</v>
      </c>
      <c r="B25" s="628">
        <v>37515187</v>
      </c>
      <c r="C25" s="628">
        <v>7668.1</v>
      </c>
      <c r="D25" s="629">
        <v>1.1000000000000001</v>
      </c>
      <c r="E25" s="629">
        <v>3.9</v>
      </c>
    </row>
    <row r="26" spans="1:5" ht="16.5" customHeight="1" x14ac:dyDescent="0.3">
      <c r="A26" s="627">
        <v>3</v>
      </c>
      <c r="B26" s="628">
        <v>37550583</v>
      </c>
      <c r="C26" s="628">
        <v>7652.1</v>
      </c>
      <c r="D26" s="629">
        <v>1.1000000000000001</v>
      </c>
      <c r="E26" s="629">
        <v>3.9</v>
      </c>
    </row>
    <row r="27" spans="1:5" ht="16.5" customHeight="1" x14ac:dyDescent="0.3">
      <c r="A27" s="627">
        <v>4</v>
      </c>
      <c r="B27" s="628">
        <v>37559317</v>
      </c>
      <c r="C27" s="628">
        <v>7644.9</v>
      </c>
      <c r="D27" s="629">
        <v>1.1000000000000001</v>
      </c>
      <c r="E27" s="629">
        <v>3.9</v>
      </c>
    </row>
    <row r="28" spans="1:5" ht="16.5" customHeight="1" x14ac:dyDescent="0.3">
      <c r="A28" s="627">
        <v>5</v>
      </c>
      <c r="B28" s="628">
        <v>37452675</v>
      </c>
      <c r="C28" s="628">
        <v>7607</v>
      </c>
      <c r="D28" s="629">
        <v>1.1000000000000001</v>
      </c>
      <c r="E28" s="629">
        <v>3.9</v>
      </c>
    </row>
    <row r="29" spans="1:5" ht="16.5" customHeight="1" x14ac:dyDescent="0.3">
      <c r="A29" s="627">
        <v>6</v>
      </c>
      <c r="B29" s="631">
        <v>37558585</v>
      </c>
      <c r="C29" s="631">
        <v>7598.7</v>
      </c>
      <c r="D29" s="632">
        <v>1.1000000000000001</v>
      </c>
      <c r="E29" s="632">
        <v>3.9</v>
      </c>
    </row>
    <row r="30" spans="1:5" ht="16.5" customHeight="1" x14ac:dyDescent="0.3">
      <c r="A30" s="633" t="s">
        <v>132</v>
      </c>
      <c r="B30" s="634">
        <f>AVERAGE(B24:B29)</f>
        <v>37533424.833333336</v>
      </c>
      <c r="C30" s="635">
        <f>AVERAGE(C24:C29)</f>
        <v>7635.75</v>
      </c>
      <c r="D30" s="636">
        <f>AVERAGE(D24:D29)</f>
        <v>1.0999999999999999</v>
      </c>
      <c r="E30" s="636">
        <f>AVERAGE(E24:E29)</f>
        <v>3.9</v>
      </c>
    </row>
    <row r="31" spans="1:5" ht="16.5" customHeight="1" x14ac:dyDescent="0.3">
      <c r="A31" s="637" t="s">
        <v>133</v>
      </c>
      <c r="B31" s="638">
        <f>(STDEV(B24:B29)/B30)</f>
        <v>1.155100620397012E-3</v>
      </c>
      <c r="C31" s="639"/>
      <c r="D31" s="639"/>
      <c r="E31" s="640"/>
    </row>
    <row r="32" spans="1:5" s="615" customFormat="1" ht="16.5" customHeight="1" x14ac:dyDescent="0.3">
      <c r="A32" s="641" t="s">
        <v>8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2"/>
      <c r="B33" s="622"/>
      <c r="C33" s="622"/>
      <c r="D33" s="622"/>
      <c r="E33" s="622"/>
    </row>
    <row r="34" spans="1:5" s="615" customFormat="1" ht="16.5" customHeight="1" x14ac:dyDescent="0.3">
      <c r="A34" s="623" t="s">
        <v>134</v>
      </c>
      <c r="B34" s="646" t="s">
        <v>135</v>
      </c>
      <c r="C34" s="647"/>
      <c r="D34" s="647"/>
      <c r="E34" s="647"/>
    </row>
    <row r="35" spans="1:5" ht="16.5" customHeight="1" x14ac:dyDescent="0.3">
      <c r="A35" s="623"/>
      <c r="B35" s="646" t="s">
        <v>136</v>
      </c>
      <c r="C35" s="647"/>
      <c r="D35" s="647"/>
      <c r="E35" s="647"/>
    </row>
    <row r="36" spans="1:5" ht="16.5" customHeight="1" x14ac:dyDescent="0.3">
      <c r="A36" s="623"/>
      <c r="B36" s="646" t="s">
        <v>137</v>
      </c>
      <c r="C36" s="647"/>
      <c r="D36" s="647"/>
      <c r="E36" s="647"/>
    </row>
    <row r="37" spans="1:5" ht="15.75" customHeight="1" x14ac:dyDescent="0.25">
      <c r="A37" s="622"/>
      <c r="B37" s="622" t="s">
        <v>138</v>
      </c>
      <c r="C37" s="622"/>
      <c r="D37" s="622"/>
      <c r="E37" s="622"/>
    </row>
    <row r="38" spans="1:5" ht="16.5" customHeight="1" x14ac:dyDescent="0.3">
      <c r="A38" s="618" t="s">
        <v>0</v>
      </c>
      <c r="B38" s="619" t="s">
        <v>139</v>
      </c>
    </row>
    <row r="39" spans="1:5" ht="16.5" customHeight="1" x14ac:dyDescent="0.3">
      <c r="A39" s="623" t="s">
        <v>1</v>
      </c>
      <c r="B39" s="620"/>
      <c r="C39" s="622"/>
      <c r="D39" s="622"/>
      <c r="E39" s="622"/>
    </row>
    <row r="40" spans="1:5" ht="16.5" customHeight="1" x14ac:dyDescent="0.3">
      <c r="A40" s="623" t="s">
        <v>3</v>
      </c>
      <c r="B40" s="624"/>
      <c r="C40" s="622"/>
      <c r="D40" s="622"/>
      <c r="E40" s="622"/>
    </row>
    <row r="41" spans="1:5" ht="16.5" customHeight="1" x14ac:dyDescent="0.3">
      <c r="A41" s="620" t="s">
        <v>124</v>
      </c>
      <c r="B41" s="624"/>
      <c r="C41" s="622"/>
      <c r="D41" s="622"/>
      <c r="E41" s="622"/>
    </row>
    <row r="42" spans="1:5" ht="16.5" customHeight="1" x14ac:dyDescent="0.3">
      <c r="A42" s="620" t="s">
        <v>125</v>
      </c>
      <c r="B42" s="648"/>
      <c r="C42" s="622"/>
      <c r="D42" s="622"/>
      <c r="E42" s="622"/>
    </row>
    <row r="43" spans="1:5" ht="15.75" customHeight="1" x14ac:dyDescent="0.25">
      <c r="A43" s="622"/>
      <c r="B43" s="622"/>
      <c r="C43" s="622"/>
      <c r="D43" s="622"/>
      <c r="E43" s="622"/>
    </row>
    <row r="44" spans="1:5" ht="16.5" customHeight="1" x14ac:dyDescent="0.3">
      <c r="A44" s="625" t="s">
        <v>126</v>
      </c>
      <c r="B44" s="626" t="s">
        <v>127</v>
      </c>
      <c r="C44" s="625" t="s">
        <v>128</v>
      </c>
      <c r="D44" s="625" t="s">
        <v>129</v>
      </c>
      <c r="E44" s="625" t="s">
        <v>131</v>
      </c>
    </row>
    <row r="45" spans="1:5" ht="16.5" customHeight="1" x14ac:dyDescent="0.3">
      <c r="A45" s="627">
        <v>1</v>
      </c>
      <c r="B45" s="628"/>
      <c r="C45" s="628"/>
      <c r="D45" s="629"/>
      <c r="E45" s="630"/>
    </row>
    <row r="46" spans="1:5" ht="16.5" customHeight="1" x14ac:dyDescent="0.3">
      <c r="A46" s="627">
        <v>2</v>
      </c>
      <c r="B46" s="628"/>
      <c r="C46" s="628"/>
      <c r="D46" s="629"/>
      <c r="E46" s="629"/>
    </row>
    <row r="47" spans="1:5" ht="16.5" customHeight="1" x14ac:dyDescent="0.3">
      <c r="A47" s="627">
        <v>3</v>
      </c>
      <c r="B47" s="628"/>
      <c r="C47" s="628"/>
      <c r="D47" s="629"/>
      <c r="E47" s="629"/>
    </row>
    <row r="48" spans="1:5" ht="16.5" customHeight="1" x14ac:dyDescent="0.3">
      <c r="A48" s="627">
        <v>4</v>
      </c>
      <c r="B48" s="628"/>
      <c r="C48" s="628"/>
      <c r="D48" s="629"/>
      <c r="E48" s="629"/>
    </row>
    <row r="49" spans="1:7" ht="16.5" customHeight="1" x14ac:dyDescent="0.3">
      <c r="A49" s="627">
        <v>5</v>
      </c>
      <c r="B49" s="628"/>
      <c r="C49" s="628"/>
      <c r="D49" s="629"/>
      <c r="E49" s="629"/>
    </row>
    <row r="50" spans="1:7" ht="16.5" customHeight="1" x14ac:dyDescent="0.3">
      <c r="A50" s="627">
        <v>6</v>
      </c>
      <c r="B50" s="631"/>
      <c r="C50" s="631"/>
      <c r="D50" s="632"/>
      <c r="E50" s="632"/>
    </row>
    <row r="51" spans="1:7" ht="16.5" customHeight="1" x14ac:dyDescent="0.3">
      <c r="A51" s="633" t="s">
        <v>132</v>
      </c>
      <c r="B51" s="634" t="e">
        <f>AVERAGE(B45:B50)</f>
        <v>#DIV/0!</v>
      </c>
      <c r="C51" s="635" t="e">
        <f>AVERAGE(C45:C50)</f>
        <v>#DIV/0!</v>
      </c>
      <c r="D51" s="636" t="e">
        <f>AVERAGE(D45:D50)</f>
        <v>#DIV/0!</v>
      </c>
      <c r="E51" s="636" t="e">
        <f>AVERAGE(E45:E50)</f>
        <v>#DIV/0!</v>
      </c>
    </row>
    <row r="52" spans="1:7" ht="16.5" customHeight="1" x14ac:dyDescent="0.3">
      <c r="A52" s="637" t="s">
        <v>133</v>
      </c>
      <c r="B52" s="638" t="e">
        <f>(STDEV(B45:B50)/B51)</f>
        <v>#DIV/0!</v>
      </c>
      <c r="C52" s="639"/>
      <c r="D52" s="639"/>
      <c r="E52" s="640"/>
    </row>
    <row r="53" spans="1:7" s="615" customFormat="1" ht="16.5" customHeight="1" x14ac:dyDescent="0.3">
      <c r="A53" s="641" t="s">
        <v>8</v>
      </c>
      <c r="B53" s="642">
        <f>COUNT(B45:B50)</f>
        <v>0</v>
      </c>
      <c r="C53" s="643"/>
      <c r="D53" s="644"/>
      <c r="E53" s="645"/>
    </row>
    <row r="54" spans="1:7" s="615" customFormat="1" ht="15.75" customHeight="1" x14ac:dyDescent="0.25">
      <c r="A54" s="622"/>
      <c r="B54" s="622"/>
      <c r="C54" s="622"/>
      <c r="D54" s="622"/>
      <c r="E54" s="622"/>
    </row>
    <row r="55" spans="1:7" s="615" customFormat="1" ht="16.5" customHeight="1" x14ac:dyDescent="0.3">
      <c r="A55" s="623" t="s">
        <v>134</v>
      </c>
      <c r="B55" s="646" t="s">
        <v>135</v>
      </c>
      <c r="C55" s="647"/>
      <c r="D55" s="647"/>
      <c r="E55" s="647"/>
    </row>
    <row r="56" spans="1:7" ht="16.5" customHeight="1" x14ac:dyDescent="0.3">
      <c r="A56" s="623"/>
      <c r="B56" s="646" t="s">
        <v>136</v>
      </c>
      <c r="C56" s="647"/>
      <c r="D56" s="647"/>
      <c r="E56" s="647"/>
    </row>
    <row r="57" spans="1:7" ht="16.5" customHeight="1" x14ac:dyDescent="0.3">
      <c r="A57" s="623"/>
      <c r="B57" s="646" t="s">
        <v>137</v>
      </c>
      <c r="C57" s="647"/>
      <c r="D57" s="647"/>
      <c r="E57" s="647"/>
    </row>
    <row r="58" spans="1:7" ht="14.25" customHeight="1" thickBot="1" x14ac:dyDescent="0.3">
      <c r="A58" s="649"/>
      <c r="B58" s="622" t="s">
        <v>140</v>
      </c>
      <c r="D58" s="650"/>
      <c r="F58" s="617"/>
      <c r="G58" s="617"/>
    </row>
    <row r="59" spans="1:7" ht="15" customHeight="1" x14ac:dyDescent="0.3">
      <c r="B59" s="659" t="s">
        <v>9</v>
      </c>
      <c r="C59" s="659"/>
      <c r="E59" s="652" t="s">
        <v>10</v>
      </c>
      <c r="F59" s="653"/>
      <c r="G59" s="652" t="s">
        <v>11</v>
      </c>
    </row>
    <row r="60" spans="1:7" ht="15" customHeight="1" x14ac:dyDescent="0.3">
      <c r="A60" s="654" t="s">
        <v>12</v>
      </c>
      <c r="B60" s="655" t="s">
        <v>141</v>
      </c>
      <c r="C60" s="655"/>
      <c r="E60" s="655" t="s">
        <v>142</v>
      </c>
      <c r="G60" s="655"/>
    </row>
    <row r="61" spans="1:7" ht="15" customHeight="1" x14ac:dyDescent="0.3">
      <c r="A61" s="654" t="s">
        <v>13</v>
      </c>
      <c r="B61" s="656"/>
      <c r="C61" s="656"/>
      <c r="E61" s="656"/>
      <c r="G61" s="65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3" workbookViewId="0">
      <selection activeCell="E28" sqref="E2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3" t="s">
        <v>14</v>
      </c>
      <c r="B11" s="664"/>
      <c r="C11" s="664"/>
      <c r="D11" s="664"/>
      <c r="E11" s="664"/>
      <c r="F11" s="665"/>
      <c r="G11" s="43"/>
    </row>
    <row r="12" spans="1:7" ht="16.5" customHeight="1" x14ac:dyDescent="0.3">
      <c r="A12" s="662" t="s">
        <v>15</v>
      </c>
      <c r="B12" s="662"/>
      <c r="C12" s="662"/>
      <c r="D12" s="662"/>
      <c r="E12" s="662"/>
      <c r="F12" s="662"/>
      <c r="G12" s="42"/>
    </row>
    <row r="14" spans="1:7" ht="16.5" customHeight="1" x14ac:dyDescent="0.3">
      <c r="A14" s="667" t="s">
        <v>16</v>
      </c>
      <c r="B14" s="667"/>
      <c r="C14" s="12" t="s">
        <v>2</v>
      </c>
    </row>
    <row r="15" spans="1:7" ht="16.5" customHeight="1" x14ac:dyDescent="0.3">
      <c r="A15" s="667" t="s">
        <v>17</v>
      </c>
      <c r="B15" s="667"/>
      <c r="C15" s="12" t="s">
        <v>4</v>
      </c>
    </row>
    <row r="16" spans="1:7" ht="16.5" customHeight="1" x14ac:dyDescent="0.3">
      <c r="A16" s="667" t="s">
        <v>18</v>
      </c>
      <c r="B16" s="667"/>
      <c r="C16" s="12" t="s">
        <v>5</v>
      </c>
    </row>
    <row r="17" spans="1:5" ht="16.5" customHeight="1" x14ac:dyDescent="0.3">
      <c r="A17" s="667" t="s">
        <v>19</v>
      </c>
      <c r="B17" s="667"/>
      <c r="C17" s="12" t="s">
        <v>6</v>
      </c>
    </row>
    <row r="18" spans="1:5" ht="16.5" customHeight="1" x14ac:dyDescent="0.3">
      <c r="A18" s="667" t="s">
        <v>20</v>
      </c>
      <c r="B18" s="667"/>
      <c r="C18" s="49" t="s">
        <v>7</v>
      </c>
    </row>
    <row r="19" spans="1:5" ht="16.5" customHeight="1" x14ac:dyDescent="0.3">
      <c r="A19" s="667" t="s">
        <v>21</v>
      </c>
      <c r="B19" s="66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2" t="s">
        <v>0</v>
      </c>
      <c r="B21" s="662"/>
      <c r="C21" s="11" t="s">
        <v>22</v>
      </c>
      <c r="D21" s="18"/>
    </row>
    <row r="22" spans="1:5" ht="15.75" customHeight="1" x14ac:dyDescent="0.3">
      <c r="A22" s="666"/>
      <c r="B22" s="666"/>
      <c r="C22" s="9"/>
      <c r="D22" s="666"/>
      <c r="E22" s="666"/>
    </row>
    <row r="23" spans="1:5" ht="33.75" customHeight="1" x14ac:dyDescent="0.3">
      <c r="C23" s="38" t="s">
        <v>23</v>
      </c>
      <c r="D23" s="37" t="s">
        <v>24</v>
      </c>
      <c r="E23" s="4"/>
    </row>
    <row r="24" spans="1:5" ht="15.75" customHeight="1" x14ac:dyDescent="0.3">
      <c r="C24" s="47">
        <v>1135.93</v>
      </c>
      <c r="D24" s="39">
        <f t="shared" ref="D24:D43" si="0">(C24-$C$46)/$C$46</f>
        <v>5.8802459422493038E-3</v>
      </c>
      <c r="E24" s="5"/>
    </row>
    <row r="25" spans="1:5" ht="15.75" customHeight="1" x14ac:dyDescent="0.3">
      <c r="C25" s="47">
        <v>1132.1500000000001</v>
      </c>
      <c r="D25" s="40">
        <f t="shared" si="0"/>
        <v>2.5330085863720275E-3</v>
      </c>
      <c r="E25" s="5"/>
    </row>
    <row r="26" spans="1:5" ht="15.75" customHeight="1" x14ac:dyDescent="0.3">
      <c r="C26" s="47">
        <v>1133.57</v>
      </c>
      <c r="D26" s="40">
        <f t="shared" si="0"/>
        <v>3.7904363761459029E-3</v>
      </c>
      <c r="E26" s="5"/>
    </row>
    <row r="27" spans="1:5" ht="15.75" customHeight="1" x14ac:dyDescent="0.3">
      <c r="C27" s="47">
        <v>1131.8900000000001</v>
      </c>
      <c r="D27" s="40">
        <f t="shared" si="0"/>
        <v>2.3027753290894696E-3</v>
      </c>
      <c r="E27" s="5"/>
    </row>
    <row r="28" spans="1:5" ht="15.75" customHeight="1" x14ac:dyDescent="0.3">
      <c r="C28" s="47">
        <v>1135.21</v>
      </c>
      <c r="D28" s="40">
        <f t="shared" si="0"/>
        <v>5.2426769220821744E-3</v>
      </c>
      <c r="E28" s="5"/>
    </row>
    <row r="29" spans="1:5" ht="15.75" customHeight="1" x14ac:dyDescent="0.3">
      <c r="C29" s="47">
        <v>1097.43</v>
      </c>
      <c r="D29" s="40">
        <f t="shared" si="0"/>
        <v>-2.8211986386130612E-2</v>
      </c>
      <c r="E29" s="5"/>
    </row>
    <row r="30" spans="1:5" ht="15.75" customHeight="1" x14ac:dyDescent="0.3">
      <c r="C30" s="47">
        <v>1148.05</v>
      </c>
      <c r="D30" s="40">
        <f t="shared" si="0"/>
        <v>1.6612657781728806E-2</v>
      </c>
      <c r="E30" s="5"/>
    </row>
    <row r="31" spans="1:5" ht="15.75" customHeight="1" x14ac:dyDescent="0.3">
      <c r="C31" s="47">
        <v>1112.17</v>
      </c>
      <c r="D31" s="40">
        <f t="shared" si="0"/>
        <v>-1.515953172326515E-2</v>
      </c>
      <c r="E31" s="5"/>
    </row>
    <row r="32" spans="1:5" ht="15.75" customHeight="1" x14ac:dyDescent="0.3">
      <c r="C32" s="47">
        <v>1119.04</v>
      </c>
      <c r="D32" s="40">
        <f t="shared" si="0"/>
        <v>-9.0760606558374542E-3</v>
      </c>
      <c r="E32" s="5"/>
    </row>
    <row r="33" spans="1:7" ht="15.75" customHeight="1" x14ac:dyDescent="0.3">
      <c r="C33" s="47">
        <v>1122.23</v>
      </c>
      <c r="D33" s="40">
        <f t="shared" si="0"/>
        <v>-6.2512756914859264E-3</v>
      </c>
      <c r="E33" s="5"/>
    </row>
    <row r="34" spans="1:7" ht="15.75" customHeight="1" x14ac:dyDescent="0.3">
      <c r="C34" s="47">
        <v>1125.49</v>
      </c>
      <c r="D34" s="40">
        <f t="shared" si="0"/>
        <v>-3.3645048501737655E-3</v>
      </c>
      <c r="E34" s="5"/>
    </row>
    <row r="35" spans="1:7" ht="15.75" customHeight="1" x14ac:dyDescent="0.3">
      <c r="C35" s="47">
        <v>1129.71</v>
      </c>
      <c r="D35" s="40">
        <f t="shared" si="0"/>
        <v>3.7235801802790143E-4</v>
      </c>
      <c r="E35" s="5"/>
    </row>
    <row r="36" spans="1:7" ht="15.75" customHeight="1" x14ac:dyDescent="0.3">
      <c r="C36" s="47">
        <v>1140.92</v>
      </c>
      <c r="D36" s="40">
        <f t="shared" si="0"/>
        <v>1.0298953457018553E-2</v>
      </c>
      <c r="E36" s="5"/>
    </row>
    <row r="37" spans="1:7" ht="15.75" customHeight="1" x14ac:dyDescent="0.3">
      <c r="C37" s="47">
        <v>1144.75</v>
      </c>
      <c r="D37" s="40">
        <f t="shared" si="0"/>
        <v>1.3690466439296282E-2</v>
      </c>
      <c r="E37" s="5"/>
    </row>
    <row r="38" spans="1:7" ht="15.75" customHeight="1" x14ac:dyDescent="0.3">
      <c r="C38" s="47">
        <v>1120.51</v>
      </c>
      <c r="D38" s="40">
        <f t="shared" si="0"/>
        <v>-7.7743572396629232E-3</v>
      </c>
      <c r="E38" s="5"/>
    </row>
    <row r="39" spans="1:7" ht="15.75" customHeight="1" x14ac:dyDescent="0.3">
      <c r="C39" s="47">
        <v>1144.82</v>
      </c>
      <c r="D39" s="40">
        <f t="shared" si="0"/>
        <v>1.3752452316256917E-2</v>
      </c>
      <c r="E39" s="5"/>
    </row>
    <row r="40" spans="1:7" ht="15.75" customHeight="1" x14ac:dyDescent="0.3">
      <c r="C40" s="47">
        <v>1125.01</v>
      </c>
      <c r="D40" s="40">
        <f t="shared" si="0"/>
        <v>-3.7895508636185179E-3</v>
      </c>
      <c r="E40" s="5"/>
    </row>
    <row r="41" spans="1:7" ht="15.75" customHeight="1" x14ac:dyDescent="0.3">
      <c r="C41" s="47">
        <v>1141.8800000000001</v>
      </c>
      <c r="D41" s="40">
        <f t="shared" si="0"/>
        <v>1.1149045483908058E-2</v>
      </c>
      <c r="E41" s="5"/>
    </row>
    <row r="42" spans="1:7" ht="15.75" customHeight="1" x14ac:dyDescent="0.3">
      <c r="C42" s="47">
        <v>1133.31</v>
      </c>
      <c r="D42" s="40">
        <f t="shared" si="0"/>
        <v>3.5602031188633454E-3</v>
      </c>
      <c r="E42" s="5"/>
    </row>
    <row r="43" spans="1:7" ht="16.5" customHeight="1" x14ac:dyDescent="0.3">
      <c r="C43" s="48">
        <v>1111.72</v>
      </c>
      <c r="D43" s="41">
        <f t="shared" si="0"/>
        <v>-1.5558012360869631E-2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25</v>
      </c>
      <c r="C45" s="35">
        <f>SUM(C24:C44)</f>
        <v>22585.790000000005</v>
      </c>
      <c r="D45" s="30"/>
      <c r="E45" s="6"/>
    </row>
    <row r="46" spans="1:7" ht="17.25" customHeight="1" x14ac:dyDescent="0.3">
      <c r="B46" s="34" t="s">
        <v>26</v>
      </c>
      <c r="C46" s="36">
        <f>AVERAGE(C24:C44)</f>
        <v>1129.2895000000003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26</v>
      </c>
      <c r="C48" s="37" t="s">
        <v>27</v>
      </c>
      <c r="D48" s="32"/>
      <c r="G48" s="10"/>
    </row>
    <row r="49" spans="1:6" ht="17.25" customHeight="1" x14ac:dyDescent="0.3">
      <c r="B49" s="660">
        <f>C46</f>
        <v>1129.2895000000003</v>
      </c>
      <c r="C49" s="45">
        <f>-IF(C46&lt;=80,10%,IF(C46&lt;250,7.5%,5%))</f>
        <v>-0.05</v>
      </c>
      <c r="D49" s="33">
        <f>IF(C46&lt;=80,C46*0.9,IF(C46&lt;250,C46*0.925,C46*0.95))</f>
        <v>1072.8250250000003</v>
      </c>
    </row>
    <row r="50" spans="1:6" ht="17.25" customHeight="1" x14ac:dyDescent="0.3">
      <c r="B50" s="661"/>
      <c r="C50" s="46">
        <f>IF(C46&lt;=80, 10%, IF(C46&lt;250, 7.5%, 5%))</f>
        <v>0.05</v>
      </c>
      <c r="D50" s="33">
        <f>IF(C46&lt;=80, C46*1.1, IF(C46&lt;250, C46*1.075, C46*1.05))</f>
        <v>1185.7539750000003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9</v>
      </c>
      <c r="C52" s="19"/>
      <c r="D52" s="20" t="s">
        <v>10</v>
      </c>
      <c r="E52" s="21"/>
      <c r="F52" s="20" t="s">
        <v>11</v>
      </c>
    </row>
    <row r="53" spans="1:6" ht="34.5" customHeight="1" x14ac:dyDescent="0.3">
      <c r="A53" s="22" t="s">
        <v>12</v>
      </c>
      <c r="B53" s="23"/>
      <c r="C53" s="24"/>
      <c r="D53" s="23"/>
      <c r="E53" s="13"/>
      <c r="F53" s="25"/>
    </row>
    <row r="54" spans="1:6" ht="34.5" customHeight="1" x14ac:dyDescent="0.3">
      <c r="A54" s="22" t="s">
        <v>13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5" zoomScale="40" zoomScaleNormal="40" zoomScaleSheetLayoutView="40" zoomScalePageLayoutView="50" workbookViewId="0">
      <selection activeCell="D127" sqref="D12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28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29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50"/>
    </row>
    <row r="16" spans="1:9" ht="19.5" customHeight="1" x14ac:dyDescent="0.3">
      <c r="A16" s="671" t="s">
        <v>14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30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52" t="s">
        <v>16</v>
      </c>
      <c r="B18" s="670" t="s">
        <v>2</v>
      </c>
      <c r="C18" s="670"/>
      <c r="D18" s="198"/>
      <c r="E18" s="53"/>
      <c r="F18" s="54"/>
      <c r="G18" s="54"/>
      <c r="H18" s="54"/>
    </row>
    <row r="19" spans="1:14" ht="26.25" customHeight="1" x14ac:dyDescent="0.4">
      <c r="A19" s="52" t="s">
        <v>17</v>
      </c>
      <c r="B19" s="55" t="s">
        <v>4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18</v>
      </c>
      <c r="B20" s="675" t="s">
        <v>118</v>
      </c>
      <c r="C20" s="675"/>
      <c r="D20" s="54"/>
      <c r="E20" s="54"/>
      <c r="F20" s="54"/>
      <c r="G20" s="54"/>
      <c r="H20" s="54"/>
    </row>
    <row r="21" spans="1:14" ht="26.25" customHeight="1" x14ac:dyDescent="0.4">
      <c r="A21" s="52" t="s">
        <v>19</v>
      </c>
      <c r="B21" s="675" t="s">
        <v>6</v>
      </c>
      <c r="C21" s="675"/>
      <c r="D21" s="675"/>
      <c r="E21" s="675"/>
      <c r="F21" s="675"/>
      <c r="G21" s="675"/>
      <c r="H21" s="675"/>
      <c r="I21" s="56"/>
    </row>
    <row r="22" spans="1:14" ht="26.25" customHeight="1" x14ac:dyDescent="0.4">
      <c r="A22" s="52" t="s">
        <v>20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21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0</v>
      </c>
      <c r="B25" s="58"/>
    </row>
    <row r="26" spans="1:14" ht="26.25" customHeight="1" x14ac:dyDescent="0.4">
      <c r="A26" s="60" t="s">
        <v>1</v>
      </c>
      <c r="B26" s="670" t="s">
        <v>118</v>
      </c>
      <c r="C26" s="670"/>
    </row>
    <row r="27" spans="1:14" ht="26.25" customHeight="1" x14ac:dyDescent="0.4">
      <c r="A27" s="61" t="s">
        <v>31</v>
      </c>
      <c r="B27" s="676" t="s">
        <v>119</v>
      </c>
      <c r="C27" s="676"/>
    </row>
    <row r="28" spans="1:14" ht="27" customHeight="1" x14ac:dyDescent="0.4">
      <c r="A28" s="61" t="s">
        <v>3</v>
      </c>
      <c r="B28" s="62">
        <v>99.39</v>
      </c>
    </row>
    <row r="29" spans="1:14" s="3" customFormat="1" ht="27" customHeight="1" x14ac:dyDescent="0.4">
      <c r="A29" s="61" t="s">
        <v>32</v>
      </c>
      <c r="B29" s="63">
        <v>0</v>
      </c>
      <c r="C29" s="677" t="s">
        <v>33</v>
      </c>
      <c r="D29" s="678"/>
      <c r="E29" s="678"/>
      <c r="F29" s="678"/>
      <c r="G29" s="679"/>
      <c r="I29" s="64"/>
      <c r="J29" s="64"/>
      <c r="K29" s="64"/>
      <c r="L29" s="64"/>
    </row>
    <row r="30" spans="1:14" s="3" customFormat="1" ht="19.5" customHeight="1" x14ac:dyDescent="0.3">
      <c r="A30" s="61" t="s">
        <v>34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35</v>
      </c>
      <c r="B31" s="68">
        <v>1</v>
      </c>
      <c r="C31" s="680" t="s">
        <v>36</v>
      </c>
      <c r="D31" s="681"/>
      <c r="E31" s="681"/>
      <c r="F31" s="681"/>
      <c r="G31" s="681"/>
      <c r="H31" s="682"/>
      <c r="I31" s="64"/>
      <c r="J31" s="64"/>
      <c r="K31" s="64"/>
      <c r="L31" s="64"/>
    </row>
    <row r="32" spans="1:14" s="3" customFormat="1" ht="27" customHeight="1" x14ac:dyDescent="0.4">
      <c r="A32" s="61" t="s">
        <v>37</v>
      </c>
      <c r="B32" s="68">
        <v>1</v>
      </c>
      <c r="C32" s="680" t="s">
        <v>38</v>
      </c>
      <c r="D32" s="681"/>
      <c r="E32" s="681"/>
      <c r="F32" s="681"/>
      <c r="G32" s="681"/>
      <c r="H32" s="68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39</v>
      </c>
      <c r="B34" s="73">
        <f>B31/B32</f>
        <v>1</v>
      </c>
      <c r="C34" s="51" t="s">
        <v>40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41</v>
      </c>
      <c r="B36" s="75">
        <v>20</v>
      </c>
      <c r="C36" s="51"/>
      <c r="D36" s="683" t="s">
        <v>42</v>
      </c>
      <c r="E36" s="684"/>
      <c r="F36" s="683" t="s">
        <v>43</v>
      </c>
      <c r="G36" s="68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44</v>
      </c>
      <c r="B37" s="77">
        <v>4</v>
      </c>
      <c r="C37" s="78" t="s">
        <v>45</v>
      </c>
      <c r="D37" s="79" t="s">
        <v>46</v>
      </c>
      <c r="E37" s="80" t="s">
        <v>47</v>
      </c>
      <c r="F37" s="79" t="s">
        <v>46</v>
      </c>
      <c r="G37" s="81" t="s">
        <v>47</v>
      </c>
      <c r="I37" s="82" t="s">
        <v>48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49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50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87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51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87"/>
      <c r="L40" s="69"/>
      <c r="M40" s="69"/>
      <c r="N40" s="92"/>
    </row>
    <row r="41" spans="1:14" ht="27" customHeight="1" x14ac:dyDescent="0.4">
      <c r="A41" s="76" t="s">
        <v>52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53</v>
      </c>
      <c r="B42" s="77">
        <v>1</v>
      </c>
      <c r="C42" s="98" t="s">
        <v>54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55</v>
      </c>
      <c r="B43" s="77">
        <v>1</v>
      </c>
      <c r="C43" s="103" t="s">
        <v>56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57</v>
      </c>
      <c r="B44" s="77">
        <v>1</v>
      </c>
      <c r="C44" s="105" t="s">
        <v>58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59</v>
      </c>
      <c r="B45" s="108">
        <f>(B44/B43)*(B42/B41)*(B40/B39)*(B38/B37)*B36</f>
        <v>100</v>
      </c>
      <c r="C45" s="105" t="s">
        <v>60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88" t="s">
        <v>61</v>
      </c>
      <c r="B46" s="689"/>
      <c r="C46" s="105" t="s">
        <v>62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90"/>
      <c r="B47" s="691"/>
      <c r="C47" s="114" t="s">
        <v>63</v>
      </c>
      <c r="D47" s="115">
        <v>0.15</v>
      </c>
      <c r="E47" s="116"/>
      <c r="F47" s="112"/>
      <c r="H47" s="102"/>
    </row>
    <row r="48" spans="1:14" ht="18.75" x14ac:dyDescent="0.3">
      <c r="C48" s="117" t="s">
        <v>64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65</v>
      </c>
      <c r="D49" s="120">
        <f>D48/B34</f>
        <v>15</v>
      </c>
      <c r="F49" s="118"/>
      <c r="H49" s="102"/>
    </row>
    <row r="50" spans="1:12" ht="18.75" x14ac:dyDescent="0.3">
      <c r="C50" s="74" t="s">
        <v>66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67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8</v>
      </c>
      <c r="D52" s="125">
        <f>COUNT(E38:E41,G38:G41)</f>
        <v>6</v>
      </c>
      <c r="F52" s="122"/>
    </row>
    <row r="54" spans="1:12" ht="18.75" x14ac:dyDescent="0.3">
      <c r="A54" s="126" t="s">
        <v>0</v>
      </c>
      <c r="B54" s="127" t="s">
        <v>68</v>
      </c>
    </row>
    <row r="55" spans="1:12" ht="18.75" x14ac:dyDescent="0.3">
      <c r="A55" s="51" t="s">
        <v>69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70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71</v>
      </c>
      <c r="B57" s="199">
        <f>Uniformity!C46</f>
        <v>1129.2895000000003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72</v>
      </c>
      <c r="B59" s="75">
        <v>100</v>
      </c>
      <c r="C59" s="51"/>
      <c r="D59" s="132" t="s">
        <v>73</v>
      </c>
      <c r="E59" s="133" t="s">
        <v>45</v>
      </c>
      <c r="F59" s="133" t="s">
        <v>46</v>
      </c>
      <c r="G59" s="133" t="s">
        <v>74</v>
      </c>
      <c r="H59" s="78" t="s">
        <v>75</v>
      </c>
      <c r="L59" s="64"/>
    </row>
    <row r="60" spans="1:12" s="3" customFormat="1" ht="26.25" customHeight="1" x14ac:dyDescent="0.4">
      <c r="A60" s="76" t="s">
        <v>76</v>
      </c>
      <c r="B60" s="77">
        <v>10</v>
      </c>
      <c r="C60" s="692" t="s">
        <v>77</v>
      </c>
      <c r="D60" s="695">
        <v>1135.77</v>
      </c>
      <c r="E60" s="134">
        <v>1</v>
      </c>
      <c r="F60" s="135">
        <v>39046070</v>
      </c>
      <c r="G60" s="200">
        <f>IF(ISBLANK(F60),"-",(F60/$D$50*$D$47*$B$68)*($B$57/$D$60))</f>
        <v>150.36070140897357</v>
      </c>
      <c r="H60" s="218">
        <f t="shared" ref="H60:H71" si="0">IF(ISBLANK(F60),"-",(G60/$B$56)*100)</f>
        <v>100.24046760598237</v>
      </c>
      <c r="L60" s="64"/>
    </row>
    <row r="61" spans="1:12" s="3" customFormat="1" ht="26.25" customHeight="1" x14ac:dyDescent="0.4">
      <c r="A61" s="76" t="s">
        <v>78</v>
      </c>
      <c r="B61" s="77">
        <v>100</v>
      </c>
      <c r="C61" s="693"/>
      <c r="D61" s="696"/>
      <c r="E61" s="136">
        <v>2</v>
      </c>
      <c r="F61" s="89">
        <v>39200596</v>
      </c>
      <c r="G61" s="201">
        <f>IF(ISBLANK(F61),"-",(F61/$D$50*$D$47*$B$68)*($B$57/$D$60))</f>
        <v>150.95575842100888</v>
      </c>
      <c r="H61" s="219">
        <f t="shared" si="0"/>
        <v>100.63717228067259</v>
      </c>
      <c r="L61" s="64"/>
    </row>
    <row r="62" spans="1:12" s="3" customFormat="1" ht="26.25" customHeight="1" x14ac:dyDescent="0.4">
      <c r="A62" s="76" t="s">
        <v>79</v>
      </c>
      <c r="B62" s="77">
        <v>1</v>
      </c>
      <c r="C62" s="693"/>
      <c r="D62" s="696"/>
      <c r="E62" s="136">
        <v>3</v>
      </c>
      <c r="F62" s="137">
        <v>39157534</v>
      </c>
      <c r="G62" s="201">
        <f>IF(ISBLANK(F62),"-",(F62/$D$50*$D$47*$B$68)*($B$57/$D$60))</f>
        <v>150.78993296087748</v>
      </c>
      <c r="H62" s="219">
        <f t="shared" si="0"/>
        <v>100.52662197391832</v>
      </c>
      <c r="L62" s="64"/>
    </row>
    <row r="63" spans="1:12" ht="27" customHeight="1" x14ac:dyDescent="0.4">
      <c r="A63" s="76" t="s">
        <v>80</v>
      </c>
      <c r="B63" s="77">
        <v>1</v>
      </c>
      <c r="C63" s="694"/>
      <c r="D63" s="697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81</v>
      </c>
      <c r="B64" s="77">
        <v>1</v>
      </c>
      <c r="C64" s="692" t="s">
        <v>82</v>
      </c>
      <c r="D64" s="695">
        <v>1131.8399999999999</v>
      </c>
      <c r="E64" s="134">
        <v>1</v>
      </c>
      <c r="F64" s="135">
        <v>39060339</v>
      </c>
      <c r="G64" s="200">
        <f>IF(ISBLANK(F64),"-",(F64/$D$50*$D$47*$B$68)*($B$57/$D$64))</f>
        <v>150.93792579965032</v>
      </c>
      <c r="H64" s="218">
        <f t="shared" si="0"/>
        <v>100.62528386643355</v>
      </c>
    </row>
    <row r="65" spans="1:8" ht="26.25" customHeight="1" x14ac:dyDescent="0.4">
      <c r="A65" s="76" t="s">
        <v>83</v>
      </c>
      <c r="B65" s="77">
        <v>1</v>
      </c>
      <c r="C65" s="693"/>
      <c r="D65" s="696"/>
      <c r="E65" s="136">
        <v>2</v>
      </c>
      <c r="F65" s="89">
        <v>39016209</v>
      </c>
      <c r="G65" s="201">
        <f>IF(ISBLANK(F65),"-",(F65/$D$50*$D$47*$B$68)*($B$57/$D$64))</f>
        <v>150.76739756471775</v>
      </c>
      <c r="H65" s="219">
        <f t="shared" si="0"/>
        <v>100.51159837647849</v>
      </c>
    </row>
    <row r="66" spans="1:8" ht="26.25" customHeight="1" x14ac:dyDescent="0.4">
      <c r="A66" s="76" t="s">
        <v>84</v>
      </c>
      <c r="B66" s="77">
        <v>1</v>
      </c>
      <c r="C66" s="693"/>
      <c r="D66" s="696"/>
      <c r="E66" s="136">
        <v>3</v>
      </c>
      <c r="F66" s="89">
        <v>38852810</v>
      </c>
      <c r="G66" s="201">
        <f>IF(ISBLANK(F66),"-",(F66/$D$50*$D$47*$B$68)*($B$57/$D$64))</f>
        <v>150.13598711695542</v>
      </c>
      <c r="H66" s="219">
        <f t="shared" si="0"/>
        <v>100.09065807797029</v>
      </c>
    </row>
    <row r="67" spans="1:8" ht="27" customHeight="1" x14ac:dyDescent="0.4">
      <c r="A67" s="76" t="s">
        <v>85</v>
      </c>
      <c r="B67" s="77">
        <v>1</v>
      </c>
      <c r="C67" s="694"/>
      <c r="D67" s="697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86</v>
      </c>
      <c r="B68" s="140">
        <f>(B67/B66)*(B65/B64)*(B63/B62)*(B61/B60)*B59</f>
        <v>1000</v>
      </c>
      <c r="C68" s="692" t="s">
        <v>87</v>
      </c>
      <c r="D68" s="695">
        <v>1121.08</v>
      </c>
      <c r="E68" s="134">
        <v>1</v>
      </c>
      <c r="F68" s="135">
        <v>37911128</v>
      </c>
      <c r="G68" s="200">
        <f>IF(ISBLANK(F68),"-",(F68/$D$50*$D$47*$B$68)*($B$57/$D$68))</f>
        <v>147.9031791740907</v>
      </c>
      <c r="H68" s="219">
        <f t="shared" si="0"/>
        <v>98.602119449393797</v>
      </c>
    </row>
    <row r="69" spans="1:8" ht="27" customHeight="1" x14ac:dyDescent="0.4">
      <c r="A69" s="124" t="s">
        <v>88</v>
      </c>
      <c r="B69" s="141">
        <f>(D47*B68)/B56*B57</f>
        <v>1129.2895000000003</v>
      </c>
      <c r="C69" s="693"/>
      <c r="D69" s="696"/>
      <c r="E69" s="136">
        <v>2</v>
      </c>
      <c r="F69" s="89">
        <v>37910403</v>
      </c>
      <c r="G69" s="201">
        <f>IF(ISBLANK(F69),"-",(F69/$D$50*$D$47*$B$68)*($B$57/$D$68))</f>
        <v>147.90035072211475</v>
      </c>
      <c r="H69" s="219">
        <f t="shared" si="0"/>
        <v>98.600233814743163</v>
      </c>
    </row>
    <row r="70" spans="1:8" ht="26.25" customHeight="1" x14ac:dyDescent="0.4">
      <c r="A70" s="705" t="s">
        <v>61</v>
      </c>
      <c r="B70" s="706"/>
      <c r="C70" s="693"/>
      <c r="D70" s="696"/>
      <c r="E70" s="136">
        <v>3</v>
      </c>
      <c r="F70" s="89">
        <v>37851699</v>
      </c>
      <c r="G70" s="201">
        <f>IF(ISBLANK(F70),"-",(F70/$D$50*$D$47*$B$68)*($B$57/$D$68))</f>
        <v>147.67132803963915</v>
      </c>
      <c r="H70" s="219">
        <f t="shared" si="0"/>
        <v>98.447552026426095</v>
      </c>
    </row>
    <row r="71" spans="1:8" ht="27" customHeight="1" x14ac:dyDescent="0.4">
      <c r="A71" s="707"/>
      <c r="B71" s="708"/>
      <c r="C71" s="704"/>
      <c r="D71" s="697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54</v>
      </c>
      <c r="G72" s="206">
        <f>AVERAGE(G60:G71)</f>
        <v>149.71361791200312</v>
      </c>
      <c r="H72" s="221">
        <f>AVERAGE(H60:H71)</f>
        <v>99.809078608002082</v>
      </c>
    </row>
    <row r="73" spans="1:8" ht="26.25" customHeight="1" x14ac:dyDescent="0.4">
      <c r="C73" s="142"/>
      <c r="D73" s="142"/>
      <c r="E73" s="142"/>
      <c r="F73" s="145" t="s">
        <v>67</v>
      </c>
      <c r="G73" s="205">
        <f>STDEV(G60:G71)/G72</f>
        <v>9.6344790514740486E-3</v>
      </c>
      <c r="H73" s="205">
        <f>STDEV(H60:H71)/H72</f>
        <v>9.6344790514740607E-3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8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89</v>
      </c>
      <c r="B76" s="149" t="s">
        <v>90</v>
      </c>
      <c r="C76" s="700" t="str">
        <f>B26</f>
        <v>Lamivudine</v>
      </c>
      <c r="D76" s="700"/>
      <c r="E76" s="150" t="s">
        <v>91</v>
      </c>
      <c r="F76" s="150"/>
      <c r="G76" s="237">
        <f>H72</f>
        <v>99.809078608002082</v>
      </c>
      <c r="H76" s="152"/>
    </row>
    <row r="77" spans="1:8" ht="18.75" x14ac:dyDescent="0.3">
      <c r="A77" s="59" t="s">
        <v>92</v>
      </c>
      <c r="B77" s="59" t="s">
        <v>93</v>
      </c>
    </row>
    <row r="78" spans="1:8" ht="18.75" x14ac:dyDescent="0.3">
      <c r="A78" s="59"/>
      <c r="B78" s="59"/>
    </row>
    <row r="79" spans="1:8" ht="26.25" customHeight="1" x14ac:dyDescent="0.4">
      <c r="A79" s="60" t="s">
        <v>1</v>
      </c>
      <c r="B79" s="686" t="str">
        <f>B26</f>
        <v>Lamivudine</v>
      </c>
      <c r="C79" s="686"/>
    </row>
    <row r="80" spans="1:8" ht="26.25" customHeight="1" x14ac:dyDescent="0.4">
      <c r="A80" s="61" t="s">
        <v>31</v>
      </c>
      <c r="B80" s="686" t="str">
        <f>B27</f>
        <v>L3-10</v>
      </c>
      <c r="C80" s="686"/>
    </row>
    <row r="81" spans="1:12" ht="27" customHeight="1" x14ac:dyDescent="0.4">
      <c r="A81" s="61" t="s">
        <v>3</v>
      </c>
      <c r="B81" s="153">
        <f>B28</f>
        <v>99.39</v>
      </c>
    </row>
    <row r="82" spans="1:12" s="3" customFormat="1" ht="27" customHeight="1" x14ac:dyDescent="0.4">
      <c r="A82" s="61" t="s">
        <v>32</v>
      </c>
      <c r="B82" s="63">
        <v>0</v>
      </c>
      <c r="C82" s="677" t="s">
        <v>33</v>
      </c>
      <c r="D82" s="678"/>
      <c r="E82" s="678"/>
      <c r="F82" s="678"/>
      <c r="G82" s="679"/>
      <c r="I82" s="64"/>
      <c r="J82" s="64"/>
      <c r="K82" s="64"/>
      <c r="L82" s="64"/>
    </row>
    <row r="83" spans="1:12" s="3" customFormat="1" ht="19.5" customHeight="1" x14ac:dyDescent="0.3">
      <c r="A83" s="61" t="s">
        <v>34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35</v>
      </c>
      <c r="B84" s="68">
        <v>1</v>
      </c>
      <c r="C84" s="680" t="s">
        <v>94</v>
      </c>
      <c r="D84" s="681"/>
      <c r="E84" s="681"/>
      <c r="F84" s="681"/>
      <c r="G84" s="681"/>
      <c r="H84" s="682"/>
      <c r="I84" s="64"/>
      <c r="J84" s="64"/>
      <c r="K84" s="64"/>
      <c r="L84" s="64"/>
    </row>
    <row r="85" spans="1:12" s="3" customFormat="1" ht="27" customHeight="1" x14ac:dyDescent="0.4">
      <c r="A85" s="61" t="s">
        <v>37</v>
      </c>
      <c r="B85" s="68">
        <v>1</v>
      </c>
      <c r="C85" s="680" t="s">
        <v>95</v>
      </c>
      <c r="D85" s="681"/>
      <c r="E85" s="681"/>
      <c r="F85" s="681"/>
      <c r="G85" s="681"/>
      <c r="H85" s="68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39</v>
      </c>
      <c r="B87" s="73">
        <f>B84/B85</f>
        <v>1</v>
      </c>
      <c r="C87" s="51" t="s">
        <v>40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41</v>
      </c>
      <c r="B89" s="75">
        <v>20</v>
      </c>
      <c r="D89" s="154" t="s">
        <v>42</v>
      </c>
      <c r="E89" s="155"/>
      <c r="F89" s="683" t="s">
        <v>43</v>
      </c>
      <c r="G89" s="685"/>
    </row>
    <row r="90" spans="1:12" ht="27" customHeight="1" x14ac:dyDescent="0.4">
      <c r="A90" s="76" t="s">
        <v>44</v>
      </c>
      <c r="B90" s="77">
        <v>4</v>
      </c>
      <c r="C90" s="156" t="s">
        <v>45</v>
      </c>
      <c r="D90" s="79" t="s">
        <v>46</v>
      </c>
      <c r="E90" s="80" t="s">
        <v>47</v>
      </c>
      <c r="F90" s="79" t="s">
        <v>46</v>
      </c>
      <c r="G90" s="157" t="s">
        <v>47</v>
      </c>
      <c r="I90" s="82" t="s">
        <v>48</v>
      </c>
    </row>
    <row r="91" spans="1:12" ht="26.25" customHeight="1" x14ac:dyDescent="0.4">
      <c r="A91" s="76" t="s">
        <v>49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50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87">
        <f>ABS((F96/D96*D95)-F95)/D95</f>
        <v>1.4979321251840593E-3</v>
      </c>
    </row>
    <row r="93" spans="1:12" ht="26.25" customHeight="1" x14ac:dyDescent="0.4">
      <c r="A93" s="76" t="s">
        <v>51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87"/>
    </row>
    <row r="94" spans="1:12" ht="27" customHeight="1" x14ac:dyDescent="0.4">
      <c r="A94" s="76" t="s">
        <v>52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53</v>
      </c>
      <c r="B95" s="77">
        <v>1</v>
      </c>
      <c r="C95" s="161" t="s">
        <v>54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55</v>
      </c>
      <c r="B96" s="62">
        <v>1</v>
      </c>
      <c r="C96" s="165" t="s">
        <v>96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57</v>
      </c>
      <c r="B97" s="62">
        <v>1</v>
      </c>
      <c r="C97" s="167" t="s">
        <v>97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59</v>
      </c>
      <c r="B98" s="169">
        <f>(B97/B96)*(B95/B94)*(B93/B92)*(B91/B90)*B89</f>
        <v>100</v>
      </c>
      <c r="C98" s="167" t="s">
        <v>98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88" t="s">
        <v>61</v>
      </c>
      <c r="B99" s="702"/>
      <c r="C99" s="167" t="s">
        <v>99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90"/>
      <c r="B100" s="703"/>
      <c r="C100" s="167" t="s">
        <v>63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64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65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100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67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8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101</v>
      </c>
      <c r="B107" s="75">
        <v>900</v>
      </c>
      <c r="C107" s="222" t="s">
        <v>102</v>
      </c>
      <c r="D107" s="222" t="s">
        <v>46</v>
      </c>
      <c r="E107" s="222" t="s">
        <v>103</v>
      </c>
      <c r="F107" s="184" t="s">
        <v>104</v>
      </c>
    </row>
    <row r="108" spans="1:10" ht="26.25" customHeight="1" x14ac:dyDescent="0.4">
      <c r="A108" s="76" t="s">
        <v>105</v>
      </c>
      <c r="B108" s="77">
        <v>1</v>
      </c>
      <c r="C108" s="227">
        <v>1</v>
      </c>
      <c r="D108" s="228">
        <v>45740543</v>
      </c>
      <c r="E108" s="202">
        <f t="shared" ref="E108:E113" si="1">IF(ISBLANK(D108),"-",D108/$D$103*$D$100*$B$116)</f>
        <v>159.43583580753847</v>
      </c>
      <c r="F108" s="229">
        <f t="shared" ref="F108:F113" si="2">IF(ISBLANK(D108), "-", (E108/$B$56)*100)</f>
        <v>106.29055720502565</v>
      </c>
    </row>
    <row r="109" spans="1:10" ht="26.25" customHeight="1" x14ac:dyDescent="0.4">
      <c r="A109" s="76" t="s">
        <v>78</v>
      </c>
      <c r="B109" s="77">
        <v>1</v>
      </c>
      <c r="C109" s="223">
        <v>2</v>
      </c>
      <c r="D109" s="225">
        <v>45772709</v>
      </c>
      <c r="E109" s="203">
        <f t="shared" si="1"/>
        <v>159.54795544491546</v>
      </c>
      <c r="F109" s="230">
        <f t="shared" si="2"/>
        <v>106.36530362994363</v>
      </c>
    </row>
    <row r="110" spans="1:10" ht="26.25" customHeight="1" x14ac:dyDescent="0.4">
      <c r="A110" s="76" t="s">
        <v>79</v>
      </c>
      <c r="B110" s="77">
        <v>1</v>
      </c>
      <c r="C110" s="223">
        <v>3</v>
      </c>
      <c r="D110" s="225">
        <v>44012383</v>
      </c>
      <c r="E110" s="203">
        <f t="shared" si="1"/>
        <v>153.41206311185459</v>
      </c>
      <c r="F110" s="230">
        <f t="shared" si="2"/>
        <v>102.27470874123638</v>
      </c>
    </row>
    <row r="111" spans="1:10" ht="26.25" customHeight="1" x14ac:dyDescent="0.4">
      <c r="A111" s="76" t="s">
        <v>80</v>
      </c>
      <c r="B111" s="77">
        <v>1</v>
      </c>
      <c r="C111" s="223">
        <v>4</v>
      </c>
      <c r="D111" s="225">
        <v>44001555</v>
      </c>
      <c r="E111" s="203">
        <f t="shared" si="1"/>
        <v>153.37432041977229</v>
      </c>
      <c r="F111" s="230">
        <f t="shared" si="2"/>
        <v>102.24954694651487</v>
      </c>
    </row>
    <row r="112" spans="1:10" ht="26.25" customHeight="1" x14ac:dyDescent="0.4">
      <c r="A112" s="76" t="s">
        <v>81</v>
      </c>
      <c r="B112" s="77">
        <v>1</v>
      </c>
      <c r="C112" s="223">
        <v>5</v>
      </c>
      <c r="D112" s="225">
        <v>43865958</v>
      </c>
      <c r="E112" s="203">
        <f t="shared" si="1"/>
        <v>152.9016758115088</v>
      </c>
      <c r="F112" s="230">
        <f t="shared" si="2"/>
        <v>101.93445054100587</v>
      </c>
    </row>
    <row r="113" spans="1:10" ht="27" customHeight="1" x14ac:dyDescent="0.4">
      <c r="A113" s="76" t="s">
        <v>83</v>
      </c>
      <c r="B113" s="77">
        <v>1</v>
      </c>
      <c r="C113" s="224">
        <v>6</v>
      </c>
      <c r="D113" s="226">
        <v>43492402</v>
      </c>
      <c r="E113" s="204">
        <f t="shared" si="1"/>
        <v>151.59958779123934</v>
      </c>
      <c r="F113" s="231">
        <f t="shared" si="2"/>
        <v>101.06639186082622</v>
      </c>
    </row>
    <row r="114" spans="1:10" ht="27" customHeight="1" x14ac:dyDescent="0.4">
      <c r="A114" s="76" t="s">
        <v>84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85</v>
      </c>
      <c r="B115" s="77">
        <v>1</v>
      </c>
      <c r="C115" s="185"/>
      <c r="D115" s="209" t="s">
        <v>54</v>
      </c>
      <c r="E115" s="211">
        <f>AVERAGE(E108:E113)</f>
        <v>155.04523973113817</v>
      </c>
      <c r="F115" s="233">
        <f>AVERAGE(F108:F113)</f>
        <v>103.3634931540921</v>
      </c>
    </row>
    <row r="116" spans="1:10" ht="27" customHeight="1" x14ac:dyDescent="0.4">
      <c r="A116" s="76" t="s">
        <v>86</v>
      </c>
      <c r="B116" s="108">
        <f>(B115/B114)*(B113/B112)*(B111/B110)*(B109/B108)*B107</f>
        <v>900</v>
      </c>
      <c r="C116" s="186"/>
      <c r="D116" s="210" t="s">
        <v>67</v>
      </c>
      <c r="E116" s="208">
        <f>STDEV(E108:E113)/E115</f>
        <v>2.2616107064015168E-2</v>
      </c>
      <c r="F116" s="187">
        <f>STDEV(F108:F113)/F115</f>
        <v>2.2616107064015168E-2</v>
      </c>
      <c r="I116" s="50"/>
    </row>
    <row r="117" spans="1:10" ht="27" customHeight="1" x14ac:dyDescent="0.4">
      <c r="A117" s="688" t="s">
        <v>61</v>
      </c>
      <c r="B117" s="689"/>
      <c r="C117" s="188"/>
      <c r="D117" s="147" t="s">
        <v>8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0"/>
      <c r="B118" s="691"/>
      <c r="C118" s="50"/>
      <c r="D118" s="212"/>
      <c r="E118" s="668" t="s">
        <v>106</v>
      </c>
      <c r="F118" s="669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107</v>
      </c>
      <c r="E119" s="215">
        <f>MIN(E108:E113)</f>
        <v>151.59958779123934</v>
      </c>
      <c r="F119" s="234">
        <f>MIN(F108:F113)</f>
        <v>101.06639186082622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108</v>
      </c>
      <c r="E120" s="216">
        <f>MAX(E108:E113)</f>
        <v>159.54795544491546</v>
      </c>
      <c r="F120" s="235">
        <f>MAX(F108:F113)</f>
        <v>106.36530362994363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89</v>
      </c>
      <c r="B124" s="149" t="s">
        <v>109</v>
      </c>
      <c r="C124" s="700" t="str">
        <f>B26</f>
        <v>Lamivudine</v>
      </c>
      <c r="D124" s="700"/>
      <c r="E124" s="150" t="s">
        <v>110</v>
      </c>
      <c r="F124" s="150"/>
      <c r="G124" s="236">
        <f>F115</f>
        <v>103.3634931540921</v>
      </c>
      <c r="H124" s="50"/>
      <c r="I124" s="50"/>
    </row>
    <row r="125" spans="1:10" ht="45.75" customHeight="1" x14ac:dyDescent="0.65">
      <c r="A125" s="60"/>
      <c r="B125" s="149" t="s">
        <v>111</v>
      </c>
      <c r="C125" s="61" t="s">
        <v>112</v>
      </c>
      <c r="D125" s="236">
        <f>MIN(F108:F113)</f>
        <v>101.06639186082622</v>
      </c>
      <c r="E125" s="161" t="s">
        <v>113</v>
      </c>
      <c r="F125" s="236">
        <f>MAX(F108:F113)</f>
        <v>106.36530362994363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1" t="s">
        <v>9</v>
      </c>
      <c r="C127" s="701"/>
      <c r="E127" s="156" t="s">
        <v>10</v>
      </c>
      <c r="F127" s="191"/>
      <c r="G127" s="701" t="s">
        <v>11</v>
      </c>
      <c r="H127" s="701"/>
    </row>
    <row r="128" spans="1:10" ht="69.95" customHeight="1" x14ac:dyDescent="0.3">
      <c r="A128" s="192" t="s">
        <v>12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13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0" workbookViewId="0">
      <selection activeCell="D60" sqref="D60:D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28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29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238"/>
    </row>
    <row r="16" spans="1:9" ht="19.5" customHeight="1" x14ac:dyDescent="0.3">
      <c r="A16" s="671" t="s">
        <v>14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30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240" t="s">
        <v>16</v>
      </c>
      <c r="B18" s="670" t="s">
        <v>2</v>
      </c>
      <c r="C18" s="670"/>
      <c r="D18" s="386"/>
      <c r="E18" s="241"/>
      <c r="F18" s="242"/>
      <c r="G18" s="242"/>
      <c r="H18" s="242"/>
    </row>
    <row r="19" spans="1:14" ht="26.25" customHeight="1" x14ac:dyDescent="0.4">
      <c r="A19" s="240" t="s">
        <v>17</v>
      </c>
      <c r="B19" s="243" t="s">
        <v>4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18</v>
      </c>
      <c r="B20" s="675" t="s">
        <v>115</v>
      </c>
      <c r="C20" s="675"/>
      <c r="D20" s="242"/>
      <c r="E20" s="242"/>
      <c r="F20" s="242"/>
      <c r="G20" s="242"/>
      <c r="H20" s="242"/>
    </row>
    <row r="21" spans="1:14" ht="26.25" customHeight="1" x14ac:dyDescent="0.4">
      <c r="A21" s="240" t="s">
        <v>19</v>
      </c>
      <c r="B21" s="675" t="s">
        <v>6</v>
      </c>
      <c r="C21" s="675"/>
      <c r="D21" s="675"/>
      <c r="E21" s="675"/>
      <c r="F21" s="675"/>
      <c r="G21" s="675"/>
      <c r="H21" s="675"/>
      <c r="I21" s="244"/>
    </row>
    <row r="22" spans="1:14" ht="26.25" customHeight="1" x14ac:dyDescent="0.4">
      <c r="A22" s="240" t="s">
        <v>20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21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0</v>
      </c>
      <c r="B25" s="246"/>
    </row>
    <row r="26" spans="1:14" ht="26.25" customHeight="1" x14ac:dyDescent="0.4">
      <c r="A26" s="248" t="s">
        <v>1</v>
      </c>
      <c r="B26" s="670" t="s">
        <v>115</v>
      </c>
      <c r="C26" s="670"/>
    </row>
    <row r="27" spans="1:14" ht="26.25" customHeight="1" x14ac:dyDescent="0.4">
      <c r="A27" s="249" t="s">
        <v>31</v>
      </c>
      <c r="B27" s="676" t="s">
        <v>116</v>
      </c>
      <c r="C27" s="676"/>
    </row>
    <row r="28" spans="1:14" ht="27" customHeight="1" x14ac:dyDescent="0.4">
      <c r="A28" s="249" t="s">
        <v>3</v>
      </c>
      <c r="B28" s="250">
        <v>99.7</v>
      </c>
    </row>
    <row r="29" spans="1:14" s="3" customFormat="1" ht="27" customHeight="1" x14ac:dyDescent="0.4">
      <c r="A29" s="249" t="s">
        <v>32</v>
      </c>
      <c r="B29" s="251">
        <v>0</v>
      </c>
      <c r="C29" s="677" t="s">
        <v>33</v>
      </c>
      <c r="D29" s="678"/>
      <c r="E29" s="678"/>
      <c r="F29" s="678"/>
      <c r="G29" s="679"/>
      <c r="I29" s="252"/>
      <c r="J29" s="252"/>
      <c r="K29" s="252"/>
      <c r="L29" s="252"/>
    </row>
    <row r="30" spans="1:14" s="3" customFormat="1" ht="19.5" customHeight="1" x14ac:dyDescent="0.3">
      <c r="A30" s="249" t="s">
        <v>34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35</v>
      </c>
      <c r="B31" s="256">
        <v>1</v>
      </c>
      <c r="C31" s="680" t="s">
        <v>36</v>
      </c>
      <c r="D31" s="681"/>
      <c r="E31" s="681"/>
      <c r="F31" s="681"/>
      <c r="G31" s="681"/>
      <c r="H31" s="682"/>
      <c r="I31" s="252"/>
      <c r="J31" s="252"/>
      <c r="K31" s="252"/>
      <c r="L31" s="252"/>
    </row>
    <row r="32" spans="1:14" s="3" customFormat="1" ht="27" customHeight="1" x14ac:dyDescent="0.4">
      <c r="A32" s="249" t="s">
        <v>37</v>
      </c>
      <c r="B32" s="256">
        <v>1</v>
      </c>
      <c r="C32" s="680" t="s">
        <v>38</v>
      </c>
      <c r="D32" s="681"/>
      <c r="E32" s="681"/>
      <c r="F32" s="681"/>
      <c r="G32" s="681"/>
      <c r="H32" s="682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39</v>
      </c>
      <c r="B34" s="261">
        <f>B31/B32</f>
        <v>1</v>
      </c>
      <c r="C34" s="239" t="s">
        <v>40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41</v>
      </c>
      <c r="B36" s="263">
        <v>20</v>
      </c>
      <c r="C36" s="239"/>
      <c r="D36" s="683" t="s">
        <v>42</v>
      </c>
      <c r="E36" s="684"/>
      <c r="F36" s="683" t="s">
        <v>43</v>
      </c>
      <c r="G36" s="685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44</v>
      </c>
      <c r="B37" s="265">
        <v>4</v>
      </c>
      <c r="C37" s="266" t="s">
        <v>45</v>
      </c>
      <c r="D37" s="267" t="s">
        <v>46</v>
      </c>
      <c r="E37" s="268" t="s">
        <v>47</v>
      </c>
      <c r="F37" s="267" t="s">
        <v>46</v>
      </c>
      <c r="G37" s="269" t="s">
        <v>47</v>
      </c>
      <c r="I37" s="270" t="s">
        <v>48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49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50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87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51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87"/>
      <c r="L40" s="257"/>
      <c r="M40" s="257"/>
      <c r="N40" s="280"/>
    </row>
    <row r="41" spans="1:14" ht="27" customHeight="1" x14ac:dyDescent="0.4">
      <c r="A41" s="264" t="s">
        <v>52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53</v>
      </c>
      <c r="B42" s="265">
        <v>1</v>
      </c>
      <c r="C42" s="286" t="s">
        <v>54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55</v>
      </c>
      <c r="B43" s="265">
        <v>1</v>
      </c>
      <c r="C43" s="291" t="s">
        <v>56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57</v>
      </c>
      <c r="B44" s="265">
        <v>1</v>
      </c>
      <c r="C44" s="293" t="s">
        <v>58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59</v>
      </c>
      <c r="B45" s="296">
        <f>(B44/B43)*(B42/B41)*(B40/B39)*(B38/B37)*B36</f>
        <v>100</v>
      </c>
      <c r="C45" s="293" t="s">
        <v>60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88" t="s">
        <v>61</v>
      </c>
      <c r="B46" s="689"/>
      <c r="C46" s="293" t="s">
        <v>62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90"/>
      <c r="B47" s="691"/>
      <c r="C47" s="302" t="s">
        <v>63</v>
      </c>
      <c r="D47" s="303">
        <v>0.2</v>
      </c>
      <c r="E47" s="304"/>
      <c r="F47" s="300"/>
      <c r="H47" s="290"/>
    </row>
    <row r="48" spans="1:14" ht="18.75" x14ac:dyDescent="0.3">
      <c r="C48" s="305" t="s">
        <v>64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65</v>
      </c>
      <c r="D49" s="308">
        <f>D48/B34</f>
        <v>20</v>
      </c>
      <c r="F49" s="306"/>
      <c r="H49" s="290"/>
    </row>
    <row r="50" spans="1:12" ht="18.75" x14ac:dyDescent="0.3">
      <c r="C50" s="262" t="s">
        <v>66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67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8</v>
      </c>
      <c r="D52" s="313">
        <f>COUNT(E38:E41,G38:G41)</f>
        <v>6</v>
      </c>
      <c r="F52" s="310"/>
    </row>
    <row r="54" spans="1:12" ht="18.75" x14ac:dyDescent="0.3">
      <c r="A54" s="314" t="s">
        <v>0</v>
      </c>
      <c r="B54" s="315" t="s">
        <v>68</v>
      </c>
    </row>
    <row r="55" spans="1:12" ht="18.75" x14ac:dyDescent="0.3">
      <c r="A55" s="239" t="s">
        <v>69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70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71</v>
      </c>
      <c r="B57" s="387">
        <f>Uniformity!C46</f>
        <v>1129.2895000000003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72</v>
      </c>
      <c r="B59" s="263">
        <v>100</v>
      </c>
      <c r="C59" s="239"/>
      <c r="D59" s="320" t="s">
        <v>73</v>
      </c>
      <c r="E59" s="321" t="s">
        <v>45</v>
      </c>
      <c r="F59" s="321" t="s">
        <v>46</v>
      </c>
      <c r="G59" s="321" t="s">
        <v>74</v>
      </c>
      <c r="H59" s="266" t="s">
        <v>75</v>
      </c>
      <c r="L59" s="252"/>
    </row>
    <row r="60" spans="1:12" s="3" customFormat="1" ht="26.25" customHeight="1" x14ac:dyDescent="0.4">
      <c r="A60" s="264" t="s">
        <v>76</v>
      </c>
      <c r="B60" s="265">
        <v>10</v>
      </c>
      <c r="C60" s="692" t="s">
        <v>77</v>
      </c>
      <c r="D60" s="695">
        <f>Lamivudine!D60</f>
        <v>1135.77</v>
      </c>
      <c r="E60" s="322">
        <v>1</v>
      </c>
      <c r="F60" s="323">
        <v>32022743</v>
      </c>
      <c r="G60" s="388">
        <f>IF(ISBLANK(F60),"-",(F60/$D$50*$D$47*$B$68)*($B$57/$D$60))</f>
        <v>189.22101970733658</v>
      </c>
      <c r="H60" s="406">
        <f t="shared" ref="H60:H71" si="0">IF(ISBLANK(F60),"-",(G60/$B$56)*100)</f>
        <v>94.61050985366829</v>
      </c>
      <c r="L60" s="252"/>
    </row>
    <row r="61" spans="1:12" s="3" customFormat="1" ht="26.25" customHeight="1" x14ac:dyDescent="0.4">
      <c r="A61" s="264" t="s">
        <v>78</v>
      </c>
      <c r="B61" s="265">
        <v>100</v>
      </c>
      <c r="C61" s="693"/>
      <c r="D61" s="696"/>
      <c r="E61" s="324">
        <v>2</v>
      </c>
      <c r="F61" s="277">
        <v>32169867</v>
      </c>
      <c r="G61" s="389">
        <f>IF(ISBLANK(F61),"-",(F61/$D$50*$D$47*$B$68)*($B$57/$D$60))</f>
        <v>190.09036913512992</v>
      </c>
      <c r="H61" s="407">
        <f t="shared" si="0"/>
        <v>95.045184567564959</v>
      </c>
      <c r="L61" s="252"/>
    </row>
    <row r="62" spans="1:12" s="3" customFormat="1" ht="26.25" customHeight="1" x14ac:dyDescent="0.4">
      <c r="A62" s="264" t="s">
        <v>79</v>
      </c>
      <c r="B62" s="265">
        <v>1</v>
      </c>
      <c r="C62" s="693"/>
      <c r="D62" s="696"/>
      <c r="E62" s="324">
        <v>3</v>
      </c>
      <c r="F62" s="325">
        <v>32131482</v>
      </c>
      <c r="G62" s="389">
        <f>IF(ISBLANK(F62),"-",(F62/$D$50*$D$47*$B$68)*($B$57/$D$60))</f>
        <v>189.86355381073793</v>
      </c>
      <c r="H62" s="407">
        <f t="shared" si="0"/>
        <v>94.931776905368963</v>
      </c>
      <c r="L62" s="252"/>
    </row>
    <row r="63" spans="1:12" ht="27" customHeight="1" x14ac:dyDescent="0.4">
      <c r="A63" s="264" t="s">
        <v>80</v>
      </c>
      <c r="B63" s="265">
        <v>1</v>
      </c>
      <c r="C63" s="694"/>
      <c r="D63" s="697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81</v>
      </c>
      <c r="B64" s="265">
        <v>1</v>
      </c>
      <c r="C64" s="692" t="s">
        <v>82</v>
      </c>
      <c r="D64" s="695">
        <f>Lamivudine!D64</f>
        <v>1131.8399999999999</v>
      </c>
      <c r="E64" s="322">
        <v>1</v>
      </c>
      <c r="F64" s="323">
        <v>32530209</v>
      </c>
      <c r="G64" s="388">
        <f>IF(ISBLANK(F64),"-",(F64/$D$50*$D$47*$B$68)*($B$57/$D$64))</f>
        <v>192.88704382920406</v>
      </c>
      <c r="H64" s="406">
        <f t="shared" si="0"/>
        <v>96.44352191460203</v>
      </c>
    </row>
    <row r="65" spans="1:8" ht="26.25" customHeight="1" x14ac:dyDescent="0.4">
      <c r="A65" s="264" t="s">
        <v>83</v>
      </c>
      <c r="B65" s="265">
        <v>1</v>
      </c>
      <c r="C65" s="693"/>
      <c r="D65" s="696"/>
      <c r="E65" s="324">
        <v>2</v>
      </c>
      <c r="F65" s="277">
        <v>32507237</v>
      </c>
      <c r="G65" s="389">
        <f>IF(ISBLANK(F65),"-",(F65/$D$50*$D$47*$B$68)*($B$57/$D$64))</f>
        <v>192.7508319416369</v>
      </c>
      <c r="H65" s="407">
        <f t="shared" si="0"/>
        <v>96.375415970818452</v>
      </c>
    </row>
    <row r="66" spans="1:8" ht="26.25" customHeight="1" x14ac:dyDescent="0.4">
      <c r="A66" s="264" t="s">
        <v>84</v>
      </c>
      <c r="B66" s="265">
        <v>1</v>
      </c>
      <c r="C66" s="693"/>
      <c r="D66" s="696"/>
      <c r="E66" s="324">
        <v>3</v>
      </c>
      <c r="F66" s="277">
        <v>32409066</v>
      </c>
      <c r="G66" s="389">
        <f>IF(ISBLANK(F66),"-",(F66/$D$50*$D$47*$B$68)*($B$57/$D$64))</f>
        <v>192.16872950326163</v>
      </c>
      <c r="H66" s="407">
        <f t="shared" si="0"/>
        <v>96.084364751630815</v>
      </c>
    </row>
    <row r="67" spans="1:8" ht="27" customHeight="1" x14ac:dyDescent="0.4">
      <c r="A67" s="264" t="s">
        <v>85</v>
      </c>
      <c r="B67" s="265">
        <v>1</v>
      </c>
      <c r="C67" s="694"/>
      <c r="D67" s="697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86</v>
      </c>
      <c r="B68" s="328">
        <f>(B67/B66)*(B65/B64)*(B63/B62)*(B61/B60)*B59</f>
        <v>1000</v>
      </c>
      <c r="C68" s="692" t="s">
        <v>87</v>
      </c>
      <c r="D68" s="695">
        <f>Lamivudine!D68</f>
        <v>1121.08</v>
      </c>
      <c r="E68" s="322">
        <v>1</v>
      </c>
      <c r="F68" s="323">
        <v>31502409</v>
      </c>
      <c r="G68" s="388">
        <f>IF(ISBLANK(F68),"-",(F68/$D$50*$D$47*$B$68)*($B$57/$D$68))</f>
        <v>188.58554562198893</v>
      </c>
      <c r="H68" s="407">
        <f t="shared" si="0"/>
        <v>94.292772810994464</v>
      </c>
    </row>
    <row r="69" spans="1:8" ht="27" customHeight="1" x14ac:dyDescent="0.4">
      <c r="A69" s="312" t="s">
        <v>88</v>
      </c>
      <c r="B69" s="329">
        <f>(D47*B68)/B56*B57</f>
        <v>1129.2895000000003</v>
      </c>
      <c r="C69" s="693"/>
      <c r="D69" s="696"/>
      <c r="E69" s="324">
        <v>2</v>
      </c>
      <c r="F69" s="277">
        <v>31520580</v>
      </c>
      <c r="G69" s="389">
        <f>IF(ISBLANK(F69),"-",(F69/$D$50*$D$47*$B$68)*($B$57/$D$68))</f>
        <v>188.69432422204764</v>
      </c>
      <c r="H69" s="407">
        <f t="shared" si="0"/>
        <v>94.34716211102382</v>
      </c>
    </row>
    <row r="70" spans="1:8" ht="26.25" customHeight="1" x14ac:dyDescent="0.4">
      <c r="A70" s="705" t="s">
        <v>61</v>
      </c>
      <c r="B70" s="706"/>
      <c r="C70" s="693"/>
      <c r="D70" s="696"/>
      <c r="E70" s="324">
        <v>3</v>
      </c>
      <c r="F70" s="277">
        <v>31491867</v>
      </c>
      <c r="G70" s="389">
        <f>IF(ISBLANK(F70),"-",(F70/$D$50*$D$47*$B$68)*($B$57/$D$68))</f>
        <v>188.52243715234945</v>
      </c>
      <c r="H70" s="407">
        <f t="shared" si="0"/>
        <v>94.261218576174727</v>
      </c>
    </row>
    <row r="71" spans="1:8" ht="27" customHeight="1" x14ac:dyDescent="0.4">
      <c r="A71" s="707"/>
      <c r="B71" s="708"/>
      <c r="C71" s="704"/>
      <c r="D71" s="697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54</v>
      </c>
      <c r="G72" s="394">
        <f>AVERAGE(G60:G71)</f>
        <v>190.3093172137437</v>
      </c>
      <c r="H72" s="409">
        <f>AVERAGE(H60:H71)</f>
        <v>95.154658606871848</v>
      </c>
    </row>
    <row r="73" spans="1:8" ht="26.25" customHeight="1" x14ac:dyDescent="0.4">
      <c r="C73" s="330"/>
      <c r="D73" s="330"/>
      <c r="E73" s="330"/>
      <c r="F73" s="333" t="s">
        <v>67</v>
      </c>
      <c r="G73" s="393">
        <f>STDEV(G60:G71)/G72</f>
        <v>9.521322775872124E-3</v>
      </c>
      <c r="H73" s="393">
        <f>STDEV(H60:H71)/H72</f>
        <v>9.521322775872124E-3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8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89</v>
      </c>
      <c r="B76" s="337" t="s">
        <v>90</v>
      </c>
      <c r="C76" s="700" t="str">
        <f>B26</f>
        <v>Nevirapine</v>
      </c>
      <c r="D76" s="700"/>
      <c r="E76" s="338" t="s">
        <v>91</v>
      </c>
      <c r="F76" s="338"/>
      <c r="G76" s="425">
        <f>H72</f>
        <v>95.154658606871848</v>
      </c>
      <c r="H76" s="340"/>
    </row>
    <row r="77" spans="1:8" ht="18.75" x14ac:dyDescent="0.3">
      <c r="A77" s="247" t="s">
        <v>92</v>
      </c>
      <c r="B77" s="247" t="s">
        <v>93</v>
      </c>
    </row>
    <row r="78" spans="1:8" ht="18.75" x14ac:dyDescent="0.3">
      <c r="A78" s="247"/>
      <c r="B78" s="247"/>
    </row>
    <row r="79" spans="1:8" ht="26.25" customHeight="1" x14ac:dyDescent="0.4">
      <c r="A79" s="248" t="s">
        <v>1</v>
      </c>
      <c r="B79" s="686" t="str">
        <f>B26</f>
        <v>Nevirapine</v>
      </c>
      <c r="C79" s="686"/>
    </row>
    <row r="80" spans="1:8" ht="26.25" customHeight="1" x14ac:dyDescent="0.4">
      <c r="A80" s="249" t="s">
        <v>31</v>
      </c>
      <c r="B80" s="686" t="str">
        <f>B27</f>
        <v>DBH027-C16A-160912</v>
      </c>
      <c r="C80" s="686"/>
    </row>
    <row r="81" spans="1:12" ht="27" customHeight="1" x14ac:dyDescent="0.4">
      <c r="A81" s="249" t="s">
        <v>3</v>
      </c>
      <c r="B81" s="341">
        <f>B28</f>
        <v>99.7</v>
      </c>
    </row>
    <row r="82" spans="1:12" s="3" customFormat="1" ht="27" customHeight="1" x14ac:dyDescent="0.4">
      <c r="A82" s="249" t="s">
        <v>32</v>
      </c>
      <c r="B82" s="251">
        <v>0</v>
      </c>
      <c r="C82" s="677" t="s">
        <v>33</v>
      </c>
      <c r="D82" s="678"/>
      <c r="E82" s="678"/>
      <c r="F82" s="678"/>
      <c r="G82" s="679"/>
      <c r="I82" s="252"/>
      <c r="J82" s="252"/>
      <c r="K82" s="252"/>
      <c r="L82" s="252"/>
    </row>
    <row r="83" spans="1:12" s="3" customFormat="1" ht="19.5" customHeight="1" x14ac:dyDescent="0.3">
      <c r="A83" s="249" t="s">
        <v>34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35</v>
      </c>
      <c r="B84" s="256">
        <v>1</v>
      </c>
      <c r="C84" s="680" t="s">
        <v>94</v>
      </c>
      <c r="D84" s="681"/>
      <c r="E84" s="681"/>
      <c r="F84" s="681"/>
      <c r="G84" s="681"/>
      <c r="H84" s="682"/>
      <c r="I84" s="252"/>
      <c r="J84" s="252"/>
      <c r="K84" s="252"/>
      <c r="L84" s="252"/>
    </row>
    <row r="85" spans="1:12" s="3" customFormat="1" ht="27" customHeight="1" x14ac:dyDescent="0.4">
      <c r="A85" s="249" t="s">
        <v>37</v>
      </c>
      <c r="B85" s="256">
        <v>1</v>
      </c>
      <c r="C85" s="680" t="s">
        <v>95</v>
      </c>
      <c r="D85" s="681"/>
      <c r="E85" s="681"/>
      <c r="F85" s="681"/>
      <c r="G85" s="681"/>
      <c r="H85" s="682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39</v>
      </c>
      <c r="B87" s="261">
        <f>B84/B85</f>
        <v>1</v>
      </c>
      <c r="C87" s="239" t="s">
        <v>40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41</v>
      </c>
      <c r="B89" s="263">
        <v>20</v>
      </c>
      <c r="D89" s="342" t="s">
        <v>42</v>
      </c>
      <c r="E89" s="343"/>
      <c r="F89" s="683" t="s">
        <v>43</v>
      </c>
      <c r="G89" s="685"/>
    </row>
    <row r="90" spans="1:12" ht="27" customHeight="1" x14ac:dyDescent="0.4">
      <c r="A90" s="264" t="s">
        <v>44</v>
      </c>
      <c r="B90" s="265">
        <v>4</v>
      </c>
      <c r="C90" s="344" t="s">
        <v>45</v>
      </c>
      <c r="D90" s="267" t="s">
        <v>46</v>
      </c>
      <c r="E90" s="268" t="s">
        <v>47</v>
      </c>
      <c r="F90" s="267" t="s">
        <v>46</v>
      </c>
      <c r="G90" s="345" t="s">
        <v>47</v>
      </c>
      <c r="I90" s="270" t="s">
        <v>48</v>
      </c>
    </row>
    <row r="91" spans="1:12" ht="26.25" customHeight="1" x14ac:dyDescent="0.4">
      <c r="A91" s="264" t="s">
        <v>49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50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87">
        <f>ABS((F96/D96*D95)-F95)/D95</f>
        <v>2.5666607355213028E-3</v>
      </c>
    </row>
    <row r="93" spans="1:12" ht="26.25" customHeight="1" x14ac:dyDescent="0.4">
      <c r="A93" s="264" t="s">
        <v>51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87"/>
    </row>
    <row r="94" spans="1:12" ht="27" customHeight="1" x14ac:dyDescent="0.4">
      <c r="A94" s="264" t="s">
        <v>52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53</v>
      </c>
      <c r="B95" s="265">
        <v>1</v>
      </c>
      <c r="C95" s="349" t="s">
        <v>54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55</v>
      </c>
      <c r="B96" s="250">
        <v>1</v>
      </c>
      <c r="C96" s="353" t="s">
        <v>96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57</v>
      </c>
      <c r="B97" s="250">
        <v>1</v>
      </c>
      <c r="C97" s="355" t="s">
        <v>97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59</v>
      </c>
      <c r="B98" s="357">
        <f>(B97/B96)*(B95/B94)*(B93/B92)*(B91/B90)*B89</f>
        <v>100</v>
      </c>
      <c r="C98" s="355" t="s">
        <v>98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88" t="s">
        <v>61</v>
      </c>
      <c r="B99" s="702"/>
      <c r="C99" s="355" t="s">
        <v>99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90"/>
      <c r="B100" s="703"/>
      <c r="C100" s="355" t="s">
        <v>63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64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65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100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67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8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101</v>
      </c>
      <c r="B107" s="263">
        <v>900</v>
      </c>
      <c r="C107" s="410" t="s">
        <v>102</v>
      </c>
      <c r="D107" s="410" t="s">
        <v>46</v>
      </c>
      <c r="E107" s="410" t="s">
        <v>103</v>
      </c>
      <c r="F107" s="372" t="s">
        <v>104</v>
      </c>
    </row>
    <row r="108" spans="1:10" ht="26.25" customHeight="1" x14ac:dyDescent="0.4">
      <c r="A108" s="264" t="s">
        <v>105</v>
      </c>
      <c r="B108" s="265">
        <v>1</v>
      </c>
      <c r="C108" s="415">
        <v>1</v>
      </c>
      <c r="D108" s="416">
        <v>36088916</v>
      </c>
      <c r="E108" s="390">
        <f t="shared" ref="E108:E113" si="1">IF(ISBLANK(D108),"-",D108/$D$103*$D$100*$B$116)</f>
        <v>193.02443879783775</v>
      </c>
      <c r="F108" s="417">
        <f t="shared" ref="F108:F113" si="2">IF(ISBLANK(D108), "-", (E108/$B$56)*100)</f>
        <v>96.512219398918873</v>
      </c>
    </row>
    <row r="109" spans="1:10" ht="26.25" customHeight="1" x14ac:dyDescent="0.4">
      <c r="A109" s="264" t="s">
        <v>78</v>
      </c>
      <c r="B109" s="265">
        <v>1</v>
      </c>
      <c r="C109" s="411">
        <v>2</v>
      </c>
      <c r="D109" s="413">
        <v>36143096</v>
      </c>
      <c r="E109" s="391">
        <f t="shared" si="1"/>
        <v>193.31422483890549</v>
      </c>
      <c r="F109" s="418">
        <f t="shared" si="2"/>
        <v>96.657112419452744</v>
      </c>
    </row>
    <row r="110" spans="1:10" ht="26.25" customHeight="1" x14ac:dyDescent="0.4">
      <c r="A110" s="264" t="s">
        <v>79</v>
      </c>
      <c r="B110" s="265">
        <v>1</v>
      </c>
      <c r="C110" s="411">
        <v>3</v>
      </c>
      <c r="D110" s="413">
        <v>35114520</v>
      </c>
      <c r="E110" s="391">
        <f t="shared" si="1"/>
        <v>187.81280425977462</v>
      </c>
      <c r="F110" s="418">
        <f t="shared" si="2"/>
        <v>93.906402129887312</v>
      </c>
    </row>
    <row r="111" spans="1:10" ht="26.25" customHeight="1" x14ac:dyDescent="0.4">
      <c r="A111" s="264" t="s">
        <v>80</v>
      </c>
      <c r="B111" s="265">
        <v>1</v>
      </c>
      <c r="C111" s="411">
        <v>4</v>
      </c>
      <c r="D111" s="413">
        <v>35043997</v>
      </c>
      <c r="E111" s="391">
        <f t="shared" si="1"/>
        <v>187.43560638280488</v>
      </c>
      <c r="F111" s="418">
        <f t="shared" si="2"/>
        <v>93.717803191402439</v>
      </c>
    </row>
    <row r="112" spans="1:10" ht="26.25" customHeight="1" x14ac:dyDescent="0.4">
      <c r="A112" s="264" t="s">
        <v>81</v>
      </c>
      <c r="B112" s="265">
        <v>1</v>
      </c>
      <c r="C112" s="411">
        <v>5</v>
      </c>
      <c r="D112" s="413">
        <v>36074493</v>
      </c>
      <c r="E112" s="391">
        <f t="shared" si="1"/>
        <v>192.94729623470892</v>
      </c>
      <c r="F112" s="418">
        <f t="shared" si="2"/>
        <v>96.473648117354458</v>
      </c>
    </row>
    <row r="113" spans="1:10" ht="27" customHeight="1" x14ac:dyDescent="0.4">
      <c r="A113" s="264" t="s">
        <v>83</v>
      </c>
      <c r="B113" s="265">
        <v>1</v>
      </c>
      <c r="C113" s="412">
        <v>6</v>
      </c>
      <c r="D113" s="414">
        <v>36033054</v>
      </c>
      <c r="E113" s="392">
        <f t="shared" si="1"/>
        <v>192.72565644593433</v>
      </c>
      <c r="F113" s="419">
        <f t="shared" si="2"/>
        <v>96.362828222967167</v>
      </c>
    </row>
    <row r="114" spans="1:10" ht="27" customHeight="1" x14ac:dyDescent="0.4">
      <c r="A114" s="264" t="s">
        <v>84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85</v>
      </c>
      <c r="B115" s="265">
        <v>1</v>
      </c>
      <c r="C115" s="373"/>
      <c r="D115" s="397" t="s">
        <v>54</v>
      </c>
      <c r="E115" s="399">
        <f>AVERAGE(E108:E113)</f>
        <v>191.21000449332769</v>
      </c>
      <c r="F115" s="421">
        <f>AVERAGE(F108:F113)</f>
        <v>95.605002246663844</v>
      </c>
    </row>
    <row r="116" spans="1:10" ht="27" customHeight="1" x14ac:dyDescent="0.4">
      <c r="A116" s="264" t="s">
        <v>86</v>
      </c>
      <c r="B116" s="296">
        <f>(B115/B114)*(B113/B112)*(B111/B110)*(B109/B108)*B107</f>
        <v>900</v>
      </c>
      <c r="C116" s="374"/>
      <c r="D116" s="398" t="s">
        <v>67</v>
      </c>
      <c r="E116" s="396">
        <f>STDEV(E108:E113)/E115</f>
        <v>1.4572876728400942E-2</v>
      </c>
      <c r="F116" s="375">
        <f>STDEV(F108:F113)/F115</f>
        <v>1.4572876728400942E-2</v>
      </c>
      <c r="I116" s="238"/>
    </row>
    <row r="117" spans="1:10" ht="27" customHeight="1" x14ac:dyDescent="0.4">
      <c r="A117" s="688" t="s">
        <v>61</v>
      </c>
      <c r="B117" s="689"/>
      <c r="C117" s="376"/>
      <c r="D117" s="335" t="s">
        <v>8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0"/>
      <c r="B118" s="691"/>
      <c r="C118" s="238"/>
      <c r="D118" s="400"/>
      <c r="E118" s="668" t="s">
        <v>106</v>
      </c>
      <c r="F118" s="669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107</v>
      </c>
      <c r="E119" s="403">
        <f>MIN(E108:E113)</f>
        <v>187.43560638280488</v>
      </c>
      <c r="F119" s="422">
        <f>MIN(F108:F113)</f>
        <v>93.717803191402439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108</v>
      </c>
      <c r="E120" s="404">
        <f>MAX(E108:E113)</f>
        <v>193.31422483890549</v>
      </c>
      <c r="F120" s="423">
        <f>MAX(F108:F113)</f>
        <v>96.657112419452744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89</v>
      </c>
      <c r="B124" s="337" t="s">
        <v>109</v>
      </c>
      <c r="C124" s="700" t="str">
        <f>B26</f>
        <v>Nevirapine</v>
      </c>
      <c r="D124" s="700"/>
      <c r="E124" s="338" t="s">
        <v>110</v>
      </c>
      <c r="F124" s="338"/>
      <c r="G124" s="424">
        <f>F115</f>
        <v>95.605002246663844</v>
      </c>
      <c r="H124" s="238"/>
      <c r="I124" s="238"/>
    </row>
    <row r="125" spans="1:10" ht="45.75" customHeight="1" x14ac:dyDescent="0.65">
      <c r="A125" s="248"/>
      <c r="B125" s="337" t="s">
        <v>111</v>
      </c>
      <c r="C125" s="249" t="s">
        <v>112</v>
      </c>
      <c r="D125" s="424">
        <f>MIN(F108:F113)</f>
        <v>93.717803191402439</v>
      </c>
      <c r="E125" s="349" t="s">
        <v>113</v>
      </c>
      <c r="F125" s="424">
        <f>MAX(F108:F113)</f>
        <v>96.657112419452744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1" t="s">
        <v>9</v>
      </c>
      <c r="C127" s="701"/>
      <c r="E127" s="344" t="s">
        <v>10</v>
      </c>
      <c r="F127" s="379"/>
      <c r="G127" s="701" t="s">
        <v>11</v>
      </c>
      <c r="H127" s="701"/>
    </row>
    <row r="128" spans="1:10" ht="69.95" customHeight="1" x14ac:dyDescent="0.3">
      <c r="A128" s="380" t="s">
        <v>12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13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="60" zoomScaleNormal="40" zoomScalePageLayoutView="50" workbookViewId="0">
      <selection activeCell="F71" sqref="F7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8" t="s">
        <v>28</v>
      </c>
      <c r="B1" s="698"/>
      <c r="C1" s="698"/>
      <c r="D1" s="698"/>
      <c r="E1" s="698"/>
      <c r="F1" s="698"/>
      <c r="G1" s="698"/>
      <c r="H1" s="698"/>
      <c r="I1" s="698"/>
    </row>
    <row r="2" spans="1:9" ht="18.75" customHeight="1" x14ac:dyDescent="0.25">
      <c r="A2" s="698"/>
      <c r="B2" s="698"/>
      <c r="C2" s="698"/>
      <c r="D2" s="698"/>
      <c r="E2" s="698"/>
      <c r="F2" s="698"/>
      <c r="G2" s="698"/>
      <c r="H2" s="698"/>
      <c r="I2" s="698"/>
    </row>
    <row r="3" spans="1:9" ht="18.75" customHeight="1" x14ac:dyDescent="0.25">
      <c r="A3" s="698"/>
      <c r="B3" s="698"/>
      <c r="C3" s="698"/>
      <c r="D3" s="698"/>
      <c r="E3" s="698"/>
      <c r="F3" s="698"/>
      <c r="G3" s="698"/>
      <c r="H3" s="698"/>
      <c r="I3" s="698"/>
    </row>
    <row r="4" spans="1:9" ht="18.75" customHeight="1" x14ac:dyDescent="0.25">
      <c r="A4" s="698"/>
      <c r="B4" s="698"/>
      <c r="C4" s="698"/>
      <c r="D4" s="698"/>
      <c r="E4" s="698"/>
      <c r="F4" s="698"/>
      <c r="G4" s="698"/>
      <c r="H4" s="698"/>
      <c r="I4" s="698"/>
    </row>
    <row r="5" spans="1:9" ht="18.75" customHeight="1" x14ac:dyDescent="0.25">
      <c r="A5" s="698"/>
      <c r="B5" s="698"/>
      <c r="C5" s="698"/>
      <c r="D5" s="698"/>
      <c r="E5" s="698"/>
      <c r="F5" s="698"/>
      <c r="G5" s="698"/>
      <c r="H5" s="698"/>
      <c r="I5" s="698"/>
    </row>
    <row r="6" spans="1:9" ht="18.75" customHeight="1" x14ac:dyDescent="0.25">
      <c r="A6" s="698"/>
      <c r="B6" s="698"/>
      <c r="C6" s="698"/>
      <c r="D6" s="698"/>
      <c r="E6" s="698"/>
      <c r="F6" s="698"/>
      <c r="G6" s="698"/>
      <c r="H6" s="698"/>
      <c r="I6" s="698"/>
    </row>
    <row r="7" spans="1:9" ht="18.75" customHeight="1" x14ac:dyDescent="0.25">
      <c r="A7" s="698"/>
      <c r="B7" s="698"/>
      <c r="C7" s="698"/>
      <c r="D7" s="698"/>
      <c r="E7" s="698"/>
      <c r="F7" s="698"/>
      <c r="G7" s="698"/>
      <c r="H7" s="698"/>
      <c r="I7" s="698"/>
    </row>
    <row r="8" spans="1:9" x14ac:dyDescent="0.25">
      <c r="A8" s="699" t="s">
        <v>29</v>
      </c>
      <c r="B8" s="699"/>
      <c r="C8" s="699"/>
      <c r="D8" s="699"/>
      <c r="E8" s="699"/>
      <c r="F8" s="699"/>
      <c r="G8" s="699"/>
      <c r="H8" s="699"/>
      <c r="I8" s="699"/>
    </row>
    <row r="9" spans="1:9" x14ac:dyDescent="0.25">
      <c r="A9" s="699"/>
      <c r="B9" s="699"/>
      <c r="C9" s="699"/>
      <c r="D9" s="699"/>
      <c r="E9" s="699"/>
      <c r="F9" s="699"/>
      <c r="G9" s="699"/>
      <c r="H9" s="699"/>
      <c r="I9" s="699"/>
    </row>
    <row r="10" spans="1:9" x14ac:dyDescent="0.25">
      <c r="A10" s="699"/>
      <c r="B10" s="699"/>
      <c r="C10" s="699"/>
      <c r="D10" s="699"/>
      <c r="E10" s="699"/>
      <c r="F10" s="699"/>
      <c r="G10" s="699"/>
      <c r="H10" s="699"/>
      <c r="I10" s="699"/>
    </row>
    <row r="11" spans="1:9" x14ac:dyDescent="0.25">
      <c r="A11" s="699"/>
      <c r="B11" s="699"/>
      <c r="C11" s="699"/>
      <c r="D11" s="699"/>
      <c r="E11" s="699"/>
      <c r="F11" s="699"/>
      <c r="G11" s="699"/>
      <c r="H11" s="699"/>
      <c r="I11" s="699"/>
    </row>
    <row r="12" spans="1:9" x14ac:dyDescent="0.25">
      <c r="A12" s="699"/>
      <c r="B12" s="699"/>
      <c r="C12" s="699"/>
      <c r="D12" s="699"/>
      <c r="E12" s="699"/>
      <c r="F12" s="699"/>
      <c r="G12" s="699"/>
      <c r="H12" s="699"/>
      <c r="I12" s="699"/>
    </row>
    <row r="13" spans="1:9" x14ac:dyDescent="0.25">
      <c r="A13" s="699"/>
      <c r="B13" s="699"/>
      <c r="C13" s="699"/>
      <c r="D13" s="699"/>
      <c r="E13" s="699"/>
      <c r="F13" s="699"/>
      <c r="G13" s="699"/>
      <c r="H13" s="699"/>
      <c r="I13" s="699"/>
    </row>
    <row r="14" spans="1:9" x14ac:dyDescent="0.25">
      <c r="A14" s="699"/>
      <c r="B14" s="699"/>
      <c r="C14" s="699"/>
      <c r="D14" s="699"/>
      <c r="E14" s="699"/>
      <c r="F14" s="699"/>
      <c r="G14" s="699"/>
      <c r="H14" s="699"/>
      <c r="I14" s="699"/>
    </row>
    <row r="15" spans="1:9" ht="19.5" customHeight="1" x14ac:dyDescent="0.3">
      <c r="A15" s="426"/>
    </row>
    <row r="16" spans="1:9" ht="19.5" customHeight="1" x14ac:dyDescent="0.3">
      <c r="A16" s="671" t="s">
        <v>14</v>
      </c>
      <c r="B16" s="672"/>
      <c r="C16" s="672"/>
      <c r="D16" s="672"/>
      <c r="E16" s="672"/>
      <c r="F16" s="672"/>
      <c r="G16" s="672"/>
      <c r="H16" s="673"/>
    </row>
    <row r="17" spans="1:14" ht="20.25" customHeight="1" x14ac:dyDescent="0.25">
      <c r="A17" s="674" t="s">
        <v>30</v>
      </c>
      <c r="B17" s="674"/>
      <c r="C17" s="674"/>
      <c r="D17" s="674"/>
      <c r="E17" s="674"/>
      <c r="F17" s="674"/>
      <c r="G17" s="674"/>
      <c r="H17" s="674"/>
    </row>
    <row r="18" spans="1:14" ht="26.25" customHeight="1" x14ac:dyDescent="0.4">
      <c r="A18" s="428" t="s">
        <v>16</v>
      </c>
      <c r="B18" s="670" t="s">
        <v>2</v>
      </c>
      <c r="C18" s="670"/>
      <c r="D18" s="574"/>
      <c r="E18" s="429"/>
      <c r="F18" s="430"/>
      <c r="G18" s="430"/>
      <c r="H18" s="430"/>
    </row>
    <row r="19" spans="1:14" ht="26.25" customHeight="1" x14ac:dyDescent="0.4">
      <c r="A19" s="428" t="s">
        <v>17</v>
      </c>
      <c r="B19" s="431" t="s">
        <v>4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18</v>
      </c>
      <c r="B20" s="675" t="s">
        <v>114</v>
      </c>
      <c r="C20" s="675"/>
      <c r="D20" s="430"/>
      <c r="E20" s="430"/>
      <c r="F20" s="430"/>
      <c r="G20" s="430"/>
      <c r="H20" s="430"/>
    </row>
    <row r="21" spans="1:14" ht="26.25" customHeight="1" x14ac:dyDescent="0.4">
      <c r="A21" s="428" t="s">
        <v>19</v>
      </c>
      <c r="B21" s="675" t="s">
        <v>6</v>
      </c>
      <c r="C21" s="675"/>
      <c r="D21" s="675"/>
      <c r="E21" s="675"/>
      <c r="F21" s="675"/>
      <c r="G21" s="675"/>
      <c r="H21" s="675"/>
      <c r="I21" s="432"/>
    </row>
    <row r="22" spans="1:14" ht="26.25" customHeight="1" x14ac:dyDescent="0.4">
      <c r="A22" s="428" t="s">
        <v>20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21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0</v>
      </c>
      <c r="B25" s="434"/>
    </row>
    <row r="26" spans="1:14" ht="26.25" customHeight="1" x14ac:dyDescent="0.4">
      <c r="A26" s="436" t="s">
        <v>1</v>
      </c>
      <c r="B26" s="670" t="s">
        <v>114</v>
      </c>
      <c r="C26" s="670"/>
    </row>
    <row r="27" spans="1:14" ht="26.25" customHeight="1" x14ac:dyDescent="0.4">
      <c r="A27" s="437" t="s">
        <v>31</v>
      </c>
      <c r="B27" s="676" t="s">
        <v>117</v>
      </c>
      <c r="C27" s="676"/>
    </row>
    <row r="28" spans="1:14" ht="27" customHeight="1" x14ac:dyDescent="0.4">
      <c r="A28" s="437" t="s">
        <v>3</v>
      </c>
      <c r="B28" s="438">
        <v>99.65</v>
      </c>
    </row>
    <row r="29" spans="1:14" s="3" customFormat="1" ht="27" customHeight="1" x14ac:dyDescent="0.4">
      <c r="A29" s="437" t="s">
        <v>32</v>
      </c>
      <c r="B29" s="439">
        <v>0</v>
      </c>
      <c r="C29" s="677" t="s">
        <v>33</v>
      </c>
      <c r="D29" s="678"/>
      <c r="E29" s="678"/>
      <c r="F29" s="678"/>
      <c r="G29" s="679"/>
      <c r="I29" s="440"/>
      <c r="J29" s="440"/>
      <c r="K29" s="440"/>
      <c r="L29" s="440"/>
    </row>
    <row r="30" spans="1:14" s="3" customFormat="1" ht="19.5" customHeight="1" x14ac:dyDescent="0.3">
      <c r="A30" s="437" t="s">
        <v>34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35</v>
      </c>
      <c r="B31" s="444">
        <v>1</v>
      </c>
      <c r="C31" s="680" t="s">
        <v>36</v>
      </c>
      <c r="D31" s="681"/>
      <c r="E31" s="681"/>
      <c r="F31" s="681"/>
      <c r="G31" s="681"/>
      <c r="H31" s="682"/>
      <c r="I31" s="440"/>
      <c r="J31" s="440"/>
      <c r="K31" s="440"/>
      <c r="L31" s="440"/>
    </row>
    <row r="32" spans="1:14" s="3" customFormat="1" ht="27" customHeight="1" x14ac:dyDescent="0.4">
      <c r="A32" s="437" t="s">
        <v>37</v>
      </c>
      <c r="B32" s="444">
        <v>1</v>
      </c>
      <c r="C32" s="680" t="s">
        <v>38</v>
      </c>
      <c r="D32" s="681"/>
      <c r="E32" s="681"/>
      <c r="F32" s="681"/>
      <c r="G32" s="681"/>
      <c r="H32" s="682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39</v>
      </c>
      <c r="B34" s="449">
        <f>B31/B32</f>
        <v>1</v>
      </c>
      <c r="C34" s="427" t="s">
        <v>40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41</v>
      </c>
      <c r="B36" s="451">
        <v>20</v>
      </c>
      <c r="C36" s="427"/>
      <c r="D36" s="683" t="s">
        <v>42</v>
      </c>
      <c r="E36" s="684"/>
      <c r="F36" s="683" t="s">
        <v>43</v>
      </c>
      <c r="G36" s="685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44</v>
      </c>
      <c r="B37" s="453">
        <v>4</v>
      </c>
      <c r="C37" s="454" t="s">
        <v>45</v>
      </c>
      <c r="D37" s="455" t="s">
        <v>46</v>
      </c>
      <c r="E37" s="456" t="s">
        <v>47</v>
      </c>
      <c r="F37" s="455" t="s">
        <v>46</v>
      </c>
      <c r="G37" s="457" t="s">
        <v>47</v>
      </c>
      <c r="I37" s="458" t="s">
        <v>48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49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50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87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51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87"/>
      <c r="L40" s="445"/>
      <c r="M40" s="445"/>
      <c r="N40" s="468"/>
    </row>
    <row r="41" spans="1:14" ht="27" customHeight="1" x14ac:dyDescent="0.4">
      <c r="A41" s="452" t="s">
        <v>52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53</v>
      </c>
      <c r="B42" s="453">
        <v>1</v>
      </c>
      <c r="C42" s="474" t="s">
        <v>54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55</v>
      </c>
      <c r="B43" s="453">
        <v>1</v>
      </c>
      <c r="C43" s="479" t="s">
        <v>56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57</v>
      </c>
      <c r="B44" s="453">
        <v>1</v>
      </c>
      <c r="C44" s="481" t="s">
        <v>58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59</v>
      </c>
      <c r="B45" s="484">
        <f>(B44/B43)*(B42/B41)*(B40/B39)*(B38/B37)*B36</f>
        <v>100</v>
      </c>
      <c r="C45" s="481" t="s">
        <v>60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88" t="s">
        <v>61</v>
      </c>
      <c r="B46" s="689"/>
      <c r="C46" s="481" t="s">
        <v>62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90"/>
      <c r="B47" s="691"/>
      <c r="C47" s="490" t="s">
        <v>63</v>
      </c>
      <c r="D47" s="491">
        <v>0.3</v>
      </c>
      <c r="E47" s="492"/>
      <c r="F47" s="488"/>
      <c r="H47" s="478"/>
    </row>
    <row r="48" spans="1:14" ht="18.75" x14ac:dyDescent="0.3">
      <c r="C48" s="493" t="s">
        <v>64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65</v>
      </c>
      <c r="D49" s="496">
        <f>D48/B34</f>
        <v>30</v>
      </c>
      <c r="F49" s="494"/>
      <c r="H49" s="478"/>
    </row>
    <row r="50" spans="1:12" ht="18.75" x14ac:dyDescent="0.3">
      <c r="C50" s="450" t="s">
        <v>66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67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8</v>
      </c>
      <c r="D52" s="501">
        <f>COUNT(E38:E41,G38:G41)</f>
        <v>6</v>
      </c>
      <c r="F52" s="498"/>
    </row>
    <row r="54" spans="1:12" ht="18.75" x14ac:dyDescent="0.3">
      <c r="A54" s="502" t="s">
        <v>0</v>
      </c>
      <c r="B54" s="503" t="s">
        <v>68</v>
      </c>
    </row>
    <row r="55" spans="1:12" ht="18.75" x14ac:dyDescent="0.3">
      <c r="A55" s="427" t="s">
        <v>69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70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71</v>
      </c>
      <c r="B57" s="575">
        <f>Uniformity!C46</f>
        <v>1129.2895000000003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72</v>
      </c>
      <c r="B59" s="451">
        <v>100</v>
      </c>
      <c r="C59" s="427"/>
      <c r="D59" s="508" t="s">
        <v>73</v>
      </c>
      <c r="E59" s="509" t="s">
        <v>45</v>
      </c>
      <c r="F59" s="509" t="s">
        <v>46</v>
      </c>
      <c r="G59" s="509" t="s">
        <v>74</v>
      </c>
      <c r="H59" s="454" t="s">
        <v>75</v>
      </c>
      <c r="L59" s="440"/>
    </row>
    <row r="60" spans="1:12" s="3" customFormat="1" ht="26.25" customHeight="1" x14ac:dyDescent="0.4">
      <c r="A60" s="452" t="s">
        <v>76</v>
      </c>
      <c r="B60" s="453">
        <v>10</v>
      </c>
      <c r="C60" s="692" t="s">
        <v>77</v>
      </c>
      <c r="D60" s="695">
        <f>Nevirapine!D60</f>
        <v>1135.77</v>
      </c>
      <c r="E60" s="510">
        <v>1</v>
      </c>
      <c r="F60" s="511">
        <v>69544003</v>
      </c>
      <c r="G60" s="576">
        <f>IF(ISBLANK(F60),"-",(F60/$D$50*$D$47*$B$68)*($B$57/$D$60))</f>
        <v>305.45305675066885</v>
      </c>
      <c r="H60" s="594">
        <f t="shared" ref="H60:H71" si="0">IF(ISBLANK(F60),"-",(G60/$B$56)*100)</f>
        <v>101.81768558355628</v>
      </c>
      <c r="L60" s="440"/>
    </row>
    <row r="61" spans="1:12" s="3" customFormat="1" ht="26.25" customHeight="1" x14ac:dyDescent="0.4">
      <c r="A61" s="452" t="s">
        <v>78</v>
      </c>
      <c r="B61" s="453">
        <v>100</v>
      </c>
      <c r="C61" s="693"/>
      <c r="D61" s="696"/>
      <c r="E61" s="512">
        <v>2</v>
      </c>
      <c r="F61" s="465">
        <v>69848994</v>
      </c>
      <c r="G61" s="577">
        <f>IF(ISBLANK(F61),"-",(F61/$D$50*$D$47*$B$68)*($B$57/$D$60))</f>
        <v>306.79264649547326</v>
      </c>
      <c r="H61" s="595">
        <f t="shared" si="0"/>
        <v>102.2642154984911</v>
      </c>
      <c r="L61" s="440"/>
    </row>
    <row r="62" spans="1:12" s="3" customFormat="1" ht="26.25" customHeight="1" x14ac:dyDescent="0.4">
      <c r="A62" s="452" t="s">
        <v>79</v>
      </c>
      <c r="B62" s="453">
        <v>1</v>
      </c>
      <c r="C62" s="693"/>
      <c r="D62" s="696"/>
      <c r="E62" s="512">
        <v>3</v>
      </c>
      <c r="F62" s="513">
        <v>69789668</v>
      </c>
      <c r="G62" s="577">
        <f>IF(ISBLANK(F62),"-",(F62/$D$50*$D$47*$B$68)*($B$57/$D$60))</f>
        <v>306.53207322872026</v>
      </c>
      <c r="H62" s="595">
        <f t="shared" si="0"/>
        <v>102.17735774290675</v>
      </c>
      <c r="L62" s="440"/>
    </row>
    <row r="63" spans="1:12" ht="27" customHeight="1" x14ac:dyDescent="0.4">
      <c r="A63" s="452" t="s">
        <v>80</v>
      </c>
      <c r="B63" s="453">
        <v>1</v>
      </c>
      <c r="C63" s="694"/>
      <c r="D63" s="697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81</v>
      </c>
      <c r="B64" s="453">
        <v>1</v>
      </c>
      <c r="C64" s="692" t="s">
        <v>82</v>
      </c>
      <c r="D64" s="695">
        <f>Nevirapine!D64</f>
        <v>1131.8399999999999</v>
      </c>
      <c r="E64" s="510">
        <v>1</v>
      </c>
      <c r="F64" s="511">
        <v>68947529</v>
      </c>
      <c r="G64" s="576">
        <f>IF(ISBLANK(F64),"-",(F64/$D$50*$D$47*$B$68)*($B$57/$D$64))</f>
        <v>303.8847116577283</v>
      </c>
      <c r="H64" s="594">
        <f t="shared" si="0"/>
        <v>101.29490388590942</v>
      </c>
    </row>
    <row r="65" spans="1:8" ht="26.25" customHeight="1" x14ac:dyDescent="0.4">
      <c r="A65" s="452" t="s">
        <v>83</v>
      </c>
      <c r="B65" s="453">
        <v>1</v>
      </c>
      <c r="C65" s="693"/>
      <c r="D65" s="696"/>
      <c r="E65" s="512">
        <v>2</v>
      </c>
      <c r="F65" s="465">
        <v>68904914</v>
      </c>
      <c r="G65" s="577">
        <f>IF(ISBLANK(F65),"-",(F65/$D$50*$D$47*$B$68)*($B$57/$D$64))</f>
        <v>303.6968869861974</v>
      </c>
      <c r="H65" s="595">
        <f t="shared" si="0"/>
        <v>101.23229566206579</v>
      </c>
    </row>
    <row r="66" spans="1:8" ht="26.25" customHeight="1" x14ac:dyDescent="0.4">
      <c r="A66" s="452" t="s">
        <v>84</v>
      </c>
      <c r="B66" s="453">
        <v>1</v>
      </c>
      <c r="C66" s="693"/>
      <c r="D66" s="696"/>
      <c r="E66" s="512">
        <v>3</v>
      </c>
      <c r="F66" s="465">
        <v>68647507</v>
      </c>
      <c r="G66" s="577">
        <f>IF(ISBLANK(F66),"-",(F66/$D$50*$D$47*$B$68)*($B$57/$D$64))</f>
        <v>302.56237131742432</v>
      </c>
      <c r="H66" s="595">
        <f t="shared" si="0"/>
        <v>100.85412377247478</v>
      </c>
    </row>
    <row r="67" spans="1:8" ht="27" customHeight="1" x14ac:dyDescent="0.4">
      <c r="A67" s="452" t="s">
        <v>85</v>
      </c>
      <c r="B67" s="453">
        <v>1</v>
      </c>
      <c r="C67" s="694"/>
      <c r="D67" s="697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86</v>
      </c>
      <c r="B68" s="516">
        <f>(B67/B66)*(B65/B64)*(B63/B62)*(B61/B60)*B59</f>
        <v>1000</v>
      </c>
      <c r="C68" s="692" t="s">
        <v>87</v>
      </c>
      <c r="D68" s="695">
        <f>Nevirapine!D68</f>
        <v>1121.08</v>
      </c>
      <c r="E68" s="510">
        <v>1</v>
      </c>
      <c r="F68" s="511">
        <v>66477915</v>
      </c>
      <c r="G68" s="576">
        <f>IF(ISBLANK(F68),"-",(F68/$D$50*$D$47*$B$68)*($B$57/$D$68))</f>
        <v>295.8121230425715</v>
      </c>
      <c r="H68" s="595">
        <f t="shared" si="0"/>
        <v>98.6040410141905</v>
      </c>
    </row>
    <row r="69" spans="1:8" ht="27" customHeight="1" x14ac:dyDescent="0.4">
      <c r="A69" s="500" t="s">
        <v>88</v>
      </c>
      <c r="B69" s="517">
        <f>(D47*B68)/B56*B57</f>
        <v>1129.2895000000003</v>
      </c>
      <c r="C69" s="693"/>
      <c r="D69" s="696"/>
      <c r="E69" s="512">
        <v>2</v>
      </c>
      <c r="F69" s="465">
        <v>66487550</v>
      </c>
      <c r="G69" s="577">
        <f>IF(ISBLANK(F69),"-",(F69/$D$50*$D$47*$B$68)*($B$57/$D$68))</f>
        <v>295.85499667670268</v>
      </c>
      <c r="H69" s="595">
        <f t="shared" si="0"/>
        <v>98.618332225567556</v>
      </c>
    </row>
    <row r="70" spans="1:8" ht="26.25" customHeight="1" x14ac:dyDescent="0.4">
      <c r="A70" s="705" t="s">
        <v>61</v>
      </c>
      <c r="B70" s="706"/>
      <c r="C70" s="693"/>
      <c r="D70" s="696"/>
      <c r="E70" s="512">
        <v>3</v>
      </c>
      <c r="F70" s="465">
        <v>66417357</v>
      </c>
      <c r="G70" s="577">
        <f>IF(ISBLANK(F70),"-",(F70/$D$50*$D$47*$B$68)*($B$57/$D$68))</f>
        <v>295.54265324125157</v>
      </c>
      <c r="H70" s="595">
        <f t="shared" si="0"/>
        <v>98.514217747083848</v>
      </c>
    </row>
    <row r="71" spans="1:8" ht="27" customHeight="1" x14ac:dyDescent="0.4">
      <c r="A71" s="707"/>
      <c r="B71" s="708"/>
      <c r="C71" s="704"/>
      <c r="D71" s="697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54</v>
      </c>
      <c r="G72" s="582">
        <f>AVERAGE(G60:G71)</f>
        <v>301.79239104408202</v>
      </c>
      <c r="H72" s="597">
        <f>AVERAGE(H60:H71)</f>
        <v>100.59746368136067</v>
      </c>
    </row>
    <row r="73" spans="1:8" ht="26.25" customHeight="1" x14ac:dyDescent="0.4">
      <c r="C73" s="518"/>
      <c r="D73" s="518"/>
      <c r="E73" s="518"/>
      <c r="F73" s="521" t="s">
        <v>67</v>
      </c>
      <c r="G73" s="581">
        <f>STDEV(G60:G71)/G72</f>
        <v>1.5697424009040197E-2</v>
      </c>
      <c r="H73" s="581">
        <f>STDEV(H60:H71)/H72</f>
        <v>1.5697424009040221E-2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8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89</v>
      </c>
      <c r="B76" s="525" t="s">
        <v>90</v>
      </c>
      <c r="C76" s="700" t="str">
        <f>B26</f>
        <v>Zidovudine</v>
      </c>
      <c r="D76" s="700"/>
      <c r="E76" s="526" t="s">
        <v>91</v>
      </c>
      <c r="F76" s="526"/>
      <c r="G76" s="613">
        <f>H72</f>
        <v>100.59746368136067</v>
      </c>
      <c r="H76" s="528"/>
    </row>
    <row r="77" spans="1:8" ht="18.75" x14ac:dyDescent="0.3">
      <c r="A77" s="435" t="s">
        <v>92</v>
      </c>
      <c r="B77" s="435" t="s">
        <v>93</v>
      </c>
    </row>
    <row r="78" spans="1:8" ht="18.75" x14ac:dyDescent="0.3">
      <c r="A78" s="435"/>
      <c r="B78" s="435"/>
    </row>
    <row r="79" spans="1:8" ht="26.25" customHeight="1" x14ac:dyDescent="0.4">
      <c r="A79" s="436" t="s">
        <v>1</v>
      </c>
      <c r="B79" s="686" t="str">
        <f>B26</f>
        <v>Zidovudine</v>
      </c>
      <c r="C79" s="686"/>
    </row>
    <row r="80" spans="1:8" ht="26.25" customHeight="1" x14ac:dyDescent="0.4">
      <c r="A80" s="437" t="s">
        <v>31</v>
      </c>
      <c r="B80" s="686" t="str">
        <f>B27</f>
        <v>Z1-3</v>
      </c>
      <c r="C80" s="686"/>
    </row>
    <row r="81" spans="1:12" ht="27" customHeight="1" x14ac:dyDescent="0.4">
      <c r="A81" s="437" t="s">
        <v>3</v>
      </c>
      <c r="B81" s="529">
        <f>B28</f>
        <v>99.65</v>
      </c>
    </row>
    <row r="82" spans="1:12" s="3" customFormat="1" ht="27" customHeight="1" x14ac:dyDescent="0.4">
      <c r="A82" s="437" t="s">
        <v>32</v>
      </c>
      <c r="B82" s="439">
        <v>0</v>
      </c>
      <c r="C82" s="677" t="s">
        <v>33</v>
      </c>
      <c r="D82" s="678"/>
      <c r="E82" s="678"/>
      <c r="F82" s="678"/>
      <c r="G82" s="679"/>
      <c r="I82" s="440"/>
      <c r="J82" s="440"/>
      <c r="K82" s="440"/>
      <c r="L82" s="440"/>
    </row>
    <row r="83" spans="1:12" s="3" customFormat="1" ht="19.5" customHeight="1" x14ac:dyDescent="0.3">
      <c r="A83" s="437" t="s">
        <v>34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35</v>
      </c>
      <c r="B84" s="444">
        <v>1</v>
      </c>
      <c r="C84" s="680" t="s">
        <v>94</v>
      </c>
      <c r="D84" s="681"/>
      <c r="E84" s="681"/>
      <c r="F84" s="681"/>
      <c r="G84" s="681"/>
      <c r="H84" s="682"/>
      <c r="I84" s="440"/>
      <c r="J84" s="440"/>
      <c r="K84" s="440"/>
      <c r="L84" s="440"/>
    </row>
    <row r="85" spans="1:12" s="3" customFormat="1" ht="27" customHeight="1" x14ac:dyDescent="0.4">
      <c r="A85" s="437" t="s">
        <v>37</v>
      </c>
      <c r="B85" s="444">
        <v>1</v>
      </c>
      <c r="C85" s="680" t="s">
        <v>95</v>
      </c>
      <c r="D85" s="681"/>
      <c r="E85" s="681"/>
      <c r="F85" s="681"/>
      <c r="G85" s="681"/>
      <c r="H85" s="682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39</v>
      </c>
      <c r="B87" s="449">
        <f>B84/B85</f>
        <v>1</v>
      </c>
      <c r="C87" s="427" t="s">
        <v>40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41</v>
      </c>
      <c r="B89" s="451">
        <v>20</v>
      </c>
      <c r="D89" s="530" t="s">
        <v>42</v>
      </c>
      <c r="E89" s="531"/>
      <c r="F89" s="683" t="s">
        <v>43</v>
      </c>
      <c r="G89" s="685"/>
    </row>
    <row r="90" spans="1:12" ht="27" customHeight="1" x14ac:dyDescent="0.4">
      <c r="A90" s="452" t="s">
        <v>44</v>
      </c>
      <c r="B90" s="453">
        <v>4</v>
      </c>
      <c r="C90" s="532" t="s">
        <v>45</v>
      </c>
      <c r="D90" s="455" t="s">
        <v>46</v>
      </c>
      <c r="E90" s="456" t="s">
        <v>47</v>
      </c>
      <c r="F90" s="455" t="s">
        <v>46</v>
      </c>
      <c r="G90" s="533" t="s">
        <v>47</v>
      </c>
      <c r="I90" s="458" t="s">
        <v>48</v>
      </c>
    </row>
    <row r="91" spans="1:12" ht="26.25" customHeight="1" x14ac:dyDescent="0.4">
      <c r="A91" s="452" t="s">
        <v>49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50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87">
        <f>ABS((F96/D96*D95)-F95)/D95</f>
        <v>4.7255270450369483E-3</v>
      </c>
    </row>
    <row r="93" spans="1:12" ht="26.25" customHeight="1" x14ac:dyDescent="0.4">
      <c r="A93" s="452" t="s">
        <v>51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87"/>
    </row>
    <row r="94" spans="1:12" ht="27" customHeight="1" x14ac:dyDescent="0.4">
      <c r="A94" s="452" t="s">
        <v>52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53</v>
      </c>
      <c r="B95" s="453">
        <v>1</v>
      </c>
      <c r="C95" s="537" t="s">
        <v>54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55</v>
      </c>
      <c r="B96" s="438">
        <v>1</v>
      </c>
      <c r="C96" s="541" t="s">
        <v>96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57</v>
      </c>
      <c r="B97" s="438">
        <v>1</v>
      </c>
      <c r="C97" s="543" t="s">
        <v>97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59</v>
      </c>
      <c r="B98" s="545">
        <f>(B97/B96)*(B95/B94)*(B93/B92)*(B91/B90)*B89</f>
        <v>100</v>
      </c>
      <c r="C98" s="543" t="s">
        <v>98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88" t="s">
        <v>61</v>
      </c>
      <c r="B99" s="702"/>
      <c r="C99" s="543" t="s">
        <v>99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90"/>
      <c r="B100" s="703"/>
      <c r="C100" s="543" t="s">
        <v>63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64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65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100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67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8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101</v>
      </c>
      <c r="B107" s="451">
        <v>900</v>
      </c>
      <c r="C107" s="598" t="s">
        <v>102</v>
      </c>
      <c r="D107" s="598" t="s">
        <v>46</v>
      </c>
      <c r="E107" s="598" t="s">
        <v>103</v>
      </c>
      <c r="F107" s="560" t="s">
        <v>104</v>
      </c>
    </row>
    <row r="108" spans="1:10" ht="26.25" customHeight="1" x14ac:dyDescent="0.4">
      <c r="A108" s="452" t="s">
        <v>105</v>
      </c>
      <c r="B108" s="453">
        <v>1</v>
      </c>
      <c r="C108" s="603">
        <v>1</v>
      </c>
      <c r="D108" s="604">
        <v>80004262</v>
      </c>
      <c r="E108" s="578">
        <f t="shared" ref="E108:E113" si="1">IF(ISBLANK(D108),"-",D108/$D$103*$D$100*$B$116)</f>
        <v>318.07206328105286</v>
      </c>
      <c r="F108" s="605">
        <f t="shared" ref="F108:F113" si="2">IF(ISBLANK(D108), "-", (E108/$B$56)*100)</f>
        <v>106.0240210936843</v>
      </c>
    </row>
    <row r="109" spans="1:10" ht="26.25" customHeight="1" x14ac:dyDescent="0.4">
      <c r="A109" s="452" t="s">
        <v>78</v>
      </c>
      <c r="B109" s="453">
        <v>1</v>
      </c>
      <c r="C109" s="599">
        <v>2</v>
      </c>
      <c r="D109" s="601">
        <v>80129961</v>
      </c>
      <c r="E109" s="579">
        <f t="shared" si="1"/>
        <v>318.57180341092698</v>
      </c>
      <c r="F109" s="606">
        <f t="shared" si="2"/>
        <v>106.19060113697564</v>
      </c>
    </row>
    <row r="110" spans="1:10" ht="26.25" customHeight="1" x14ac:dyDescent="0.4">
      <c r="A110" s="452" t="s">
        <v>79</v>
      </c>
      <c r="B110" s="453">
        <v>1</v>
      </c>
      <c r="C110" s="599">
        <v>3</v>
      </c>
      <c r="D110" s="601">
        <v>77402174</v>
      </c>
      <c r="E110" s="579">
        <f t="shared" si="1"/>
        <v>307.72697067837538</v>
      </c>
      <c r="F110" s="606">
        <f t="shared" si="2"/>
        <v>102.5756568927918</v>
      </c>
    </row>
    <row r="111" spans="1:10" ht="26.25" customHeight="1" x14ac:dyDescent="0.4">
      <c r="A111" s="452" t="s">
        <v>80</v>
      </c>
      <c r="B111" s="453">
        <v>1</v>
      </c>
      <c r="C111" s="599">
        <v>4</v>
      </c>
      <c r="D111" s="601">
        <v>77553789</v>
      </c>
      <c r="E111" s="579">
        <f t="shared" si="1"/>
        <v>308.32974476401546</v>
      </c>
      <c r="F111" s="606">
        <f t="shared" si="2"/>
        <v>102.77658158800516</v>
      </c>
    </row>
    <row r="112" spans="1:10" ht="26.25" customHeight="1" x14ac:dyDescent="0.4">
      <c r="A112" s="452" t="s">
        <v>81</v>
      </c>
      <c r="B112" s="453">
        <v>1</v>
      </c>
      <c r="C112" s="599">
        <v>5</v>
      </c>
      <c r="D112" s="601">
        <v>76812281</v>
      </c>
      <c r="E112" s="579">
        <f t="shared" si="1"/>
        <v>305.3817395752493</v>
      </c>
      <c r="F112" s="606">
        <f t="shared" si="2"/>
        <v>101.79391319174978</v>
      </c>
    </row>
    <row r="113" spans="1:10" ht="27" customHeight="1" x14ac:dyDescent="0.4">
      <c r="A113" s="452" t="s">
        <v>83</v>
      </c>
      <c r="B113" s="453">
        <v>1</v>
      </c>
      <c r="C113" s="600">
        <v>6</v>
      </c>
      <c r="D113" s="602">
        <v>76095116</v>
      </c>
      <c r="E113" s="580">
        <f t="shared" si="1"/>
        <v>302.5305145834738</v>
      </c>
      <c r="F113" s="607">
        <f t="shared" si="2"/>
        <v>100.84350486115794</v>
      </c>
    </row>
    <row r="114" spans="1:10" ht="27" customHeight="1" x14ac:dyDescent="0.4">
      <c r="A114" s="452" t="s">
        <v>84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85</v>
      </c>
      <c r="B115" s="453">
        <v>1</v>
      </c>
      <c r="C115" s="561"/>
      <c r="D115" s="585" t="s">
        <v>54</v>
      </c>
      <c r="E115" s="587">
        <f>AVERAGE(E108:E113)</f>
        <v>310.10213938218232</v>
      </c>
      <c r="F115" s="609">
        <f>AVERAGE(F108:F113)</f>
        <v>103.36737979406077</v>
      </c>
    </row>
    <row r="116" spans="1:10" ht="27" customHeight="1" x14ac:dyDescent="0.4">
      <c r="A116" s="452" t="s">
        <v>86</v>
      </c>
      <c r="B116" s="484">
        <f>(B115/B114)*(B113/B112)*(B111/B110)*(B109/B108)*B107</f>
        <v>900</v>
      </c>
      <c r="C116" s="562"/>
      <c r="D116" s="586" t="s">
        <v>67</v>
      </c>
      <c r="E116" s="584">
        <f>STDEV(E108:E113)/E115</f>
        <v>2.1567215898080017E-2</v>
      </c>
      <c r="F116" s="563">
        <f>STDEV(F108:F113)/F115</f>
        <v>2.1567215898079972E-2</v>
      </c>
      <c r="I116" s="426"/>
    </row>
    <row r="117" spans="1:10" ht="27" customHeight="1" x14ac:dyDescent="0.4">
      <c r="A117" s="688" t="s">
        <v>61</v>
      </c>
      <c r="B117" s="689"/>
      <c r="C117" s="564"/>
      <c r="D117" s="523" t="s">
        <v>8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0"/>
      <c r="B118" s="691"/>
      <c r="C118" s="426"/>
      <c r="D118" s="588"/>
      <c r="E118" s="668" t="s">
        <v>106</v>
      </c>
      <c r="F118" s="669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107</v>
      </c>
      <c r="E119" s="591">
        <f>MIN(E108:E113)</f>
        <v>302.5305145834738</v>
      </c>
      <c r="F119" s="610">
        <f>MIN(F108:F113)</f>
        <v>100.84350486115794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108</v>
      </c>
      <c r="E120" s="592">
        <f>MAX(E108:E113)</f>
        <v>318.57180341092698</v>
      </c>
      <c r="F120" s="611">
        <f>MAX(F108:F113)</f>
        <v>106.19060113697564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89</v>
      </c>
      <c r="B124" s="525" t="s">
        <v>109</v>
      </c>
      <c r="C124" s="700" t="str">
        <f>B26</f>
        <v>Zidovudine</v>
      </c>
      <c r="D124" s="700"/>
      <c r="E124" s="526" t="s">
        <v>110</v>
      </c>
      <c r="F124" s="526"/>
      <c r="G124" s="612">
        <f>F115</f>
        <v>103.36737979406077</v>
      </c>
      <c r="H124" s="426"/>
      <c r="I124" s="426"/>
    </row>
    <row r="125" spans="1:10" ht="45.75" customHeight="1" x14ac:dyDescent="0.65">
      <c r="A125" s="436"/>
      <c r="B125" s="525" t="s">
        <v>111</v>
      </c>
      <c r="C125" s="437" t="s">
        <v>112</v>
      </c>
      <c r="D125" s="612">
        <f>MIN(F108:F113)</f>
        <v>100.84350486115794</v>
      </c>
      <c r="E125" s="537" t="s">
        <v>113</v>
      </c>
      <c r="F125" s="612">
        <f>MAX(F108:F113)</f>
        <v>106.19060113697564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1" t="s">
        <v>9</v>
      </c>
      <c r="C127" s="701"/>
      <c r="E127" s="532" t="s">
        <v>10</v>
      </c>
      <c r="F127" s="567"/>
      <c r="G127" s="701" t="s">
        <v>11</v>
      </c>
      <c r="H127" s="701"/>
    </row>
    <row r="128" spans="1:10" ht="69.95" customHeight="1" x14ac:dyDescent="0.3">
      <c r="A128" s="568" t="s">
        <v>12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13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SST Zidovudine</vt:lpstr>
      <vt:lpstr>SST Nevirapine</vt:lpstr>
      <vt:lpstr>SST Lamivudine</vt:lpstr>
      <vt:lpstr>Uniformity</vt:lpstr>
      <vt:lpstr>Lamivudine</vt:lpstr>
      <vt:lpstr>Nevirapine</vt:lpstr>
      <vt:lpstr>Zidovudine</vt:lpstr>
      <vt:lpstr>Lamivudine!Print_Area</vt:lpstr>
      <vt:lpstr>Nevirapine!Print_Area</vt:lpstr>
      <vt:lpstr>'SST Lamivudine'!Print_Area</vt:lpstr>
      <vt:lpstr>'SST Nevirapine'!Print_Area</vt:lpstr>
      <vt:lpstr>'SST Zidovudine'!Print_Area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2017-09-04T10:02:23Z</cp:lastPrinted>
  <dcterms:created xsi:type="dcterms:W3CDTF">2005-07-05T10:19:27Z</dcterms:created>
  <dcterms:modified xsi:type="dcterms:W3CDTF">2017-09-04T10:12:34Z</dcterms:modified>
</cp:coreProperties>
</file>