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Zidovudine" sheetId="6" r:id="rId1"/>
    <sheet name="SST Nevirap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Nevirapine!$A$1:$I$130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B31" i="6"/>
  <c r="F30" i="6"/>
  <c r="E30" i="6"/>
  <c r="D30" i="6"/>
  <c r="C30" i="6"/>
  <c r="B30" i="6"/>
  <c r="B21" i="6"/>
  <c r="C124" i="5" l="1"/>
  <c r="B116" i="5"/>
  <c r="D100" i="5"/>
  <c r="B98" i="5"/>
  <c r="F95" i="5"/>
  <c r="D95" i="5"/>
  <c r="I92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F45" i="5" s="1"/>
  <c r="F46" i="5" s="1"/>
  <c r="B30" i="5"/>
  <c r="C124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D46" i="4" s="1"/>
  <c r="B30" i="4"/>
  <c r="C124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B57" i="5" s="1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5" l="1"/>
  <c r="D101" i="5"/>
  <c r="D102" i="5" s="1"/>
  <c r="I39" i="5"/>
  <c r="F98" i="5"/>
  <c r="F99" i="5" s="1"/>
  <c r="D101" i="3"/>
  <c r="D102" i="4"/>
  <c r="I39" i="4"/>
  <c r="F98" i="4"/>
  <c r="F99" i="4" s="1"/>
  <c r="I39" i="3"/>
  <c r="F45" i="3"/>
  <c r="F46" i="3" s="1"/>
  <c r="F98" i="3"/>
  <c r="F99" i="3" s="1"/>
  <c r="G39" i="3"/>
  <c r="D49" i="3"/>
  <c r="D49" i="4"/>
  <c r="E40" i="4"/>
  <c r="E38" i="4"/>
  <c r="E41" i="4"/>
  <c r="E39" i="4"/>
  <c r="G94" i="4"/>
  <c r="G39" i="5"/>
  <c r="G40" i="5"/>
  <c r="D49" i="5"/>
  <c r="G38" i="5"/>
  <c r="G41" i="5"/>
  <c r="D102" i="3"/>
  <c r="G94" i="5"/>
  <c r="G91" i="5"/>
  <c r="C50" i="2"/>
  <c r="D97" i="3"/>
  <c r="D98" i="3" s="1"/>
  <c r="D99" i="3" s="1"/>
  <c r="F44" i="4"/>
  <c r="F45" i="4" s="1"/>
  <c r="F46" i="4" s="1"/>
  <c r="D97" i="5"/>
  <c r="D98" i="5" s="1"/>
  <c r="D99" i="5" s="1"/>
  <c r="D38" i="2"/>
  <c r="D42" i="2"/>
  <c r="B49" i="2"/>
  <c r="D50" i="2"/>
  <c r="D44" i="3"/>
  <c r="D45" i="3" s="1"/>
  <c r="D46" i="3" s="1"/>
  <c r="B57" i="4"/>
  <c r="B69" i="4" s="1"/>
  <c r="D44" i="5"/>
  <c r="D45" i="5" s="1"/>
  <c r="D46" i="5" s="1"/>
  <c r="D97" i="4"/>
  <c r="D98" i="4" s="1"/>
  <c r="B57" i="3"/>
  <c r="B69" i="3" s="1"/>
  <c r="G92" i="5" l="1"/>
  <c r="G93" i="5"/>
  <c r="E38" i="5"/>
  <c r="G42" i="5"/>
  <c r="E41" i="5"/>
  <c r="G39" i="4"/>
  <c r="G91" i="4"/>
  <c r="G92" i="4"/>
  <c r="G93" i="4"/>
  <c r="G38" i="4"/>
  <c r="G40" i="3"/>
  <c r="G41" i="3"/>
  <c r="G92" i="3"/>
  <c r="G38" i="3"/>
  <c r="G93" i="3"/>
  <c r="E91" i="3"/>
  <c r="E93" i="3"/>
  <c r="G91" i="3"/>
  <c r="G94" i="3"/>
  <c r="E39" i="3"/>
  <c r="E92" i="3"/>
  <c r="E94" i="3"/>
  <c r="E40" i="3"/>
  <c r="D99" i="4"/>
  <c r="E92" i="4"/>
  <c r="E93" i="4"/>
  <c r="E91" i="4"/>
  <c r="E92" i="5"/>
  <c r="E94" i="5"/>
  <c r="E94" i="4"/>
  <c r="E91" i="5"/>
  <c r="E39" i="5"/>
  <c r="E42" i="4"/>
  <c r="E93" i="5"/>
  <c r="E40" i="5"/>
  <c r="G40" i="4"/>
  <c r="G41" i="4"/>
  <c r="E38" i="3"/>
  <c r="E41" i="3"/>
  <c r="G95" i="5" l="1"/>
  <c r="E42" i="5"/>
  <c r="D52" i="5"/>
  <c r="D50" i="5"/>
  <c r="D51" i="5" s="1"/>
  <c r="G95" i="4"/>
  <c r="D52" i="4"/>
  <c r="D50" i="4"/>
  <c r="G66" i="4" s="1"/>
  <c r="H66" i="4" s="1"/>
  <c r="G42" i="4"/>
  <c r="G95" i="3"/>
  <c r="G42" i="3"/>
  <c r="D105" i="3"/>
  <c r="E95" i="3"/>
  <c r="D103" i="3"/>
  <c r="E111" i="3" s="1"/>
  <c r="F111" i="3" s="1"/>
  <c r="E95" i="4"/>
  <c r="D105" i="4"/>
  <c r="D103" i="4"/>
  <c r="D50" i="3"/>
  <c r="E42" i="3"/>
  <c r="D52" i="3"/>
  <c r="D103" i="5"/>
  <c r="E95" i="5"/>
  <c r="D105" i="5"/>
  <c r="G64" i="5" l="1"/>
  <c r="H64" i="5" s="1"/>
  <c r="G71" i="5"/>
  <c r="H71" i="5" s="1"/>
  <c r="G68" i="5"/>
  <c r="H68" i="5" s="1"/>
  <c r="G62" i="5"/>
  <c r="H62" i="5" s="1"/>
  <c r="G65" i="5"/>
  <c r="H65" i="5" s="1"/>
  <c r="G67" i="5"/>
  <c r="H67" i="5" s="1"/>
  <c r="G66" i="5"/>
  <c r="H66" i="5" s="1"/>
  <c r="G61" i="5"/>
  <c r="H61" i="5" s="1"/>
  <c r="G70" i="5"/>
  <c r="H70" i="5" s="1"/>
  <c r="G60" i="5"/>
  <c r="H60" i="5" s="1"/>
  <c r="G69" i="5"/>
  <c r="H69" i="5" s="1"/>
  <c r="G63" i="5"/>
  <c r="H63" i="5" s="1"/>
  <c r="G62" i="4"/>
  <c r="H62" i="4" s="1"/>
  <c r="G65" i="4"/>
  <c r="H65" i="4" s="1"/>
  <c r="G69" i="4"/>
  <c r="H69" i="4" s="1"/>
  <c r="G67" i="4"/>
  <c r="H67" i="4" s="1"/>
  <c r="G71" i="4"/>
  <c r="H71" i="4" s="1"/>
  <c r="G60" i="4"/>
  <c r="G61" i="4"/>
  <c r="H61" i="4" s="1"/>
  <c r="G70" i="4"/>
  <c r="H70" i="4" s="1"/>
  <c r="G64" i="4"/>
  <c r="H64" i="4" s="1"/>
  <c r="G68" i="4"/>
  <c r="H68" i="4" s="1"/>
  <c r="G63" i="4"/>
  <c r="H63" i="4" s="1"/>
  <c r="D51" i="4"/>
  <c r="E108" i="3"/>
  <c r="F108" i="3" s="1"/>
  <c r="E109" i="3"/>
  <c r="F109" i="3" s="1"/>
  <c r="E112" i="3"/>
  <c r="F112" i="3" s="1"/>
  <c r="E113" i="3"/>
  <c r="F113" i="3" s="1"/>
  <c r="D104" i="3"/>
  <c r="E110" i="3"/>
  <c r="F110" i="3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4" i="5" l="1"/>
  <c r="G72" i="5"/>
  <c r="G73" i="5" s="1"/>
  <c r="G72" i="4"/>
  <c r="G73" i="4" s="1"/>
  <c r="H60" i="4"/>
  <c r="H74" i="4" s="1"/>
  <c r="G74" i="4"/>
  <c r="E120" i="3"/>
  <c r="E119" i="3"/>
  <c r="E117" i="3"/>
  <c r="E115" i="3"/>
  <c r="E116" i="3" s="1"/>
  <c r="F125" i="3"/>
  <c r="F120" i="3"/>
  <c r="F117" i="3"/>
  <c r="D125" i="3"/>
  <c r="F115" i="3"/>
  <c r="F119" i="3"/>
  <c r="E120" i="5"/>
  <c r="E117" i="5"/>
  <c r="F108" i="5"/>
  <c r="E115" i="5"/>
  <c r="E116" i="5" s="1"/>
  <c r="E119" i="5"/>
  <c r="H74" i="5"/>
  <c r="H72" i="5"/>
  <c r="G74" i="3"/>
  <c r="G72" i="3"/>
  <c r="G73" i="3" s="1"/>
  <c r="H60" i="3"/>
  <c r="E115" i="4"/>
  <c r="E116" i="4" s="1"/>
  <c r="E119" i="4"/>
  <c r="E120" i="4"/>
  <c r="E117" i="4"/>
  <c r="F108" i="4"/>
  <c r="H72" i="4" l="1"/>
  <c r="H73" i="4" s="1"/>
  <c r="H74" i="3"/>
  <c r="H72" i="3"/>
  <c r="G124" i="3"/>
  <c r="F116" i="3"/>
  <c r="F119" i="4"/>
  <c r="F125" i="4"/>
  <c r="F120" i="4"/>
  <c r="F117" i="4"/>
  <c r="D125" i="4"/>
  <c r="F115" i="4"/>
  <c r="G76" i="5"/>
  <c r="H73" i="5"/>
  <c r="F125" i="5"/>
  <c r="F120" i="5"/>
  <c r="F117" i="5"/>
  <c r="D125" i="5"/>
  <c r="F115" i="5"/>
  <c r="F119" i="5"/>
  <c r="G76" i="4" l="1"/>
  <c r="G124" i="5"/>
  <c r="F116" i="5"/>
  <c r="G124" i="4"/>
  <c r="F116" i="4"/>
  <c r="G76" i="3"/>
  <c r="H73" i="3"/>
</calcChain>
</file>

<file path=xl/sharedStrings.xml><?xml version="1.0" encoding="utf-8"?>
<sst xmlns="http://schemas.openxmlformats.org/spreadsheetml/2006/main" count="675" uniqueCount="143">
  <si>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</si>
  <si>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</si>
  <si>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</si>
  <si>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</si>
  <si>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</si>
  <si>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</si>
  <si>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</si>
  <si>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NDQB201707062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</si>
  <si>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</si>
  <si>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</si>
  <si>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</si>
  <si>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</si>
  <si>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11:20:08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</si>
  <si>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</si>
  <si>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</si>
  <si>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</si>
  <si>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</si>
  <si>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</si>
  <si>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</si>
  <si>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</si>
  <si>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</si>
  <si>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</si>
  <si>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</si>
  <si>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</si>
  <si>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</si>
  <si>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</si>
  <si>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</si>
  <si>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</si>
  <si>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</si>
  <si>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</si>
  <si>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</si>
  <si>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</si>
  <si>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</si>
  <si>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</si>
  <si>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</si>
  <si>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</si>
  <si>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</si>
  <si>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</si>
  <si>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</si>
  <si>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</si>
  <si>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</si>
  <si>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</si>
  <si>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</si>
  <si>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</si>
  <si>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</si>
  <si>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</si>
  <si>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</si>
  <si>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</si>
  <si>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</si>
  <si>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</si>
  <si>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</si>
  <si>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</si>
  <si>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</si>
  <si>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</si>
  <si>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</si>
  <si>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</si>
  <si>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</si>
  <si>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</si>
  <si>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</si>
  <si>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</si>
  <si>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</si>
  <si>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</si>
  <si>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</si>
  <si>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</si>
  <si>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</si>
  <si>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</si>
  <si>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</si>
  <si>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</si>
  <si>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</si>
  <si>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</si>
  <si>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</si>
  <si>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</si>
  <si>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</si>
  <si>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</si>
  <si>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</si>
  <si>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</si>
  <si>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</si>
  <si>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</si>
  <si>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</si>
  <si>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</si>
  <si>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</si>
  <si>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</si>
  <si>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</si>
  <si>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</si>
  <si>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</si>
  <si>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</si>
  <si>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</si>
  <si>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</si>
  <si>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</si>
  <si>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</si>
  <si>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</si>
  <si>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</si>
  <si>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</si>
  <si>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</si>
  <si>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</si>
  <si>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</si>
  <si>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</si>
  <si>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</si>
  <si>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</si>
  <si>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</si>
  <si>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</si>
  <si>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</si>
  <si>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</si>
  <si>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</si>
  <si>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</si>
  <si>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</si>
  <si>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</si>
  <si>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</si>
  <si>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</si>
  <si>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</si>
  <si>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</si>
  <si>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</si>
  <si>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</si>
  <si>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</si>
  <si>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</si>
  <si>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</si>
  <si>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</si>
  <si>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</si>
  <si>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</si>
  <si>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</si>
  <si>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</si>
  <si>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</si>
  <si>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</si>
  <si>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</si>
  <si>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</si>
  <si>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</si>
  <si>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</si>
  <si>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</si>
  <si>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</si>
  <si>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</si>
  <si>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</si>
  <si>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</si>
  <si>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Lamivudine</t>
  </si>
  <si>
    <t>L3-10</t>
  </si>
  <si>
    <t>Nevirapine</t>
  </si>
  <si>
    <t>DBH027-C16A-160912</t>
  </si>
  <si>
    <t>Z1-3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</si>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</sst>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131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99.65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29.6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4">
        <f>29.6/20*4/20</f>
        <v>0.29599999999999999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67003804</v>
      </c>
      <c r="C24" s="678">
        <v>8793.2999999999993</v>
      </c>
      <c r="D24" s="679">
        <v>1.1000000000000001</v>
      </c>
      <c r="E24" s="679">
        <v>8.6999999999999993</v>
      </c>
      <c r="F24" s="680">
        <v>5.7</v>
      </c>
    </row>
    <row r="25" spans="1:6" ht="16.5" customHeight="1" x14ac:dyDescent="0.3">
      <c r="A25" s="677">
        <v>2</v>
      </c>
      <c r="B25" s="678">
        <v>66917929</v>
      </c>
      <c r="C25" s="678">
        <v>8809.2999999999993</v>
      </c>
      <c r="D25" s="679">
        <v>1.1000000000000001</v>
      </c>
      <c r="E25" s="679">
        <v>8.6999999999999993</v>
      </c>
      <c r="F25" s="679">
        <v>5.7</v>
      </c>
    </row>
    <row r="26" spans="1:6" ht="16.5" customHeight="1" x14ac:dyDescent="0.3">
      <c r="A26" s="677">
        <v>3</v>
      </c>
      <c r="B26" s="678">
        <v>66974919</v>
      </c>
      <c r="C26" s="678">
        <v>8778.2999999999993</v>
      </c>
      <c r="D26" s="679">
        <v>1.1000000000000001</v>
      </c>
      <c r="E26" s="679">
        <v>8.6999999999999993</v>
      </c>
      <c r="F26" s="679">
        <v>5.7</v>
      </c>
    </row>
    <row r="27" spans="1:6" ht="16.5" customHeight="1" x14ac:dyDescent="0.3">
      <c r="A27" s="677">
        <v>4</v>
      </c>
      <c r="B27" s="678">
        <v>67001546</v>
      </c>
      <c r="C27" s="678">
        <v>8787.7999999999993</v>
      </c>
      <c r="D27" s="679">
        <v>1.1000000000000001</v>
      </c>
      <c r="E27" s="679">
        <v>8.6</v>
      </c>
      <c r="F27" s="679">
        <v>5.7</v>
      </c>
    </row>
    <row r="28" spans="1:6" ht="16.5" customHeight="1" x14ac:dyDescent="0.3">
      <c r="A28" s="677">
        <v>5</v>
      </c>
      <c r="B28" s="678">
        <v>66815267</v>
      </c>
      <c r="C28" s="678">
        <v>8735.9</v>
      </c>
      <c r="D28" s="679">
        <v>1.1000000000000001</v>
      </c>
      <c r="E28" s="679">
        <v>8.6</v>
      </c>
      <c r="F28" s="679">
        <v>5.7</v>
      </c>
    </row>
    <row r="29" spans="1:6" ht="16.5" customHeight="1" x14ac:dyDescent="0.3">
      <c r="A29" s="677">
        <v>6</v>
      </c>
      <c r="B29" s="681">
        <v>67001712</v>
      </c>
      <c r="C29" s="681">
        <v>8714.5</v>
      </c>
      <c r="D29" s="682">
        <v>1.1000000000000001</v>
      </c>
      <c r="E29" s="682">
        <v>8.6</v>
      </c>
      <c r="F29" s="682">
        <v>5.7</v>
      </c>
    </row>
    <row r="30" spans="1:6" ht="16.5" customHeight="1" x14ac:dyDescent="0.3">
      <c r="A30" s="683" t="s">
        <v>18</v>
      </c>
      <c r="B30" s="684">
        <f>AVERAGE(B24:B29)</f>
        <v>66952529.5</v>
      </c>
      <c r="C30" s="685">
        <f>AVERAGE(C24:C29)</f>
        <v>8769.85</v>
      </c>
      <c r="D30" s="686">
        <f>AVERAGE(D24:D29)</f>
        <v>1.0999999999999999</v>
      </c>
      <c r="E30" s="686">
        <f>AVERAGE(E24:E29)</f>
        <v>8.65</v>
      </c>
      <c r="F30" s="686">
        <f>AVERAGE(F24:F29)</f>
        <v>5.7</v>
      </c>
    </row>
    <row r="31" spans="1:6" ht="16.5" customHeight="1" x14ac:dyDescent="0.3">
      <c r="A31" s="687" t="s">
        <v>19</v>
      </c>
      <c r="B31" s="688">
        <f>(STDEV(B24:B29)/B30)</f>
        <v>1.1175067148189713E-3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134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99.7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19.04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3">
        <f>19.04/20*4/20</f>
        <v>0.19039999999999999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32025323</v>
      </c>
      <c r="C24" s="678">
        <v>8990.6</v>
      </c>
      <c r="D24" s="679">
        <v>1</v>
      </c>
      <c r="E24" s="679">
        <v>13.8</v>
      </c>
      <c r="F24" s="680">
        <v>10.3</v>
      </c>
    </row>
    <row r="25" spans="1:6" ht="16.5" customHeight="1" x14ac:dyDescent="0.3">
      <c r="A25" s="677">
        <v>2</v>
      </c>
      <c r="B25" s="678">
        <v>31978064</v>
      </c>
      <c r="C25" s="678">
        <v>8990.5</v>
      </c>
      <c r="D25" s="679">
        <v>1</v>
      </c>
      <c r="E25" s="679">
        <v>13.8</v>
      </c>
      <c r="F25" s="679">
        <v>10.4</v>
      </c>
    </row>
    <row r="26" spans="1:6" ht="16.5" customHeight="1" x14ac:dyDescent="0.3">
      <c r="A26" s="677">
        <v>3</v>
      </c>
      <c r="B26" s="678">
        <v>32006635</v>
      </c>
      <c r="C26" s="678">
        <v>8991.2000000000007</v>
      </c>
      <c r="D26" s="679">
        <v>1</v>
      </c>
      <c r="E26" s="679">
        <v>13.8</v>
      </c>
      <c r="F26" s="679">
        <v>10.4</v>
      </c>
    </row>
    <row r="27" spans="1:6" ht="16.5" customHeight="1" x14ac:dyDescent="0.3">
      <c r="A27" s="677">
        <v>4</v>
      </c>
      <c r="B27" s="678">
        <v>32017733</v>
      </c>
      <c r="C27" s="678">
        <v>8971.6</v>
      </c>
      <c r="D27" s="679">
        <v>1</v>
      </c>
      <c r="E27" s="679">
        <v>13.8</v>
      </c>
      <c r="F27" s="679">
        <v>10.4</v>
      </c>
    </row>
    <row r="28" spans="1:6" ht="16.5" customHeight="1" x14ac:dyDescent="0.3">
      <c r="A28" s="677">
        <v>5</v>
      </c>
      <c r="B28" s="678">
        <v>31924453</v>
      </c>
      <c r="C28" s="678">
        <v>8966.6</v>
      </c>
      <c r="D28" s="679">
        <v>1</v>
      </c>
      <c r="E28" s="679">
        <v>13.8</v>
      </c>
      <c r="F28" s="679">
        <v>10.4</v>
      </c>
    </row>
    <row r="29" spans="1:6" ht="16.5" customHeight="1" x14ac:dyDescent="0.3">
      <c r="A29" s="677">
        <v>6</v>
      </c>
      <c r="B29" s="681">
        <v>32019642</v>
      </c>
      <c r="C29" s="681">
        <v>8970.2000000000007</v>
      </c>
      <c r="D29" s="682">
        <v>1</v>
      </c>
      <c r="E29" s="682">
        <v>13.8</v>
      </c>
      <c r="F29" s="682">
        <v>10.4</v>
      </c>
    </row>
    <row r="30" spans="1:6" ht="16.5" customHeight="1" x14ac:dyDescent="0.3">
      <c r="A30" s="683" t="s">
        <v>18</v>
      </c>
      <c r="B30" s="684">
        <f>AVERAGE(B24:B29)</f>
        <v>31995308.333333332</v>
      </c>
      <c r="C30" s="685">
        <f>AVERAGE(C24:C29)</f>
        <v>8980.1166666666668</v>
      </c>
      <c r="D30" s="686">
        <f>AVERAGE(D24:D29)</f>
        <v>1</v>
      </c>
      <c r="E30" s="686">
        <v>13.8</v>
      </c>
      <c r="F30" s="686">
        <f>AVERAGE(F24:F29)</f>
        <v>10.383333333333333</v>
      </c>
    </row>
    <row r="31" spans="1:6" ht="16.5" customHeight="1" x14ac:dyDescent="0.3">
      <c r="A31" s="687" t="s">
        <v>19</v>
      </c>
      <c r="B31" s="688">
        <f>(STDEV(B24:B29)/B30)</f>
        <v>1.2057961087663565E-3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28" sqref="C2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1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7" t="s">
        <v>1</v>
      </c>
      <c r="B16" s="668" t="s">
        <v>2</v>
      </c>
    </row>
    <row r="17" spans="1:5" ht="16.5" customHeight="1" x14ac:dyDescent="0.3">
      <c r="A17" s="669" t="s">
        <v>3</v>
      </c>
      <c r="B17" s="669" t="s">
        <v>137</v>
      </c>
      <c r="D17" s="670"/>
      <c r="E17" s="671"/>
    </row>
    <row r="18" spans="1:5" ht="16.5" customHeight="1" x14ac:dyDescent="0.3">
      <c r="A18" s="672" t="s">
        <v>4</v>
      </c>
      <c r="B18" s="673" t="s">
        <v>132</v>
      </c>
      <c r="C18" s="671"/>
      <c r="D18" s="671"/>
      <c r="E18" s="671"/>
    </row>
    <row r="19" spans="1:5" ht="16.5" customHeight="1" x14ac:dyDescent="0.3">
      <c r="A19" s="672" t="s">
        <v>6</v>
      </c>
      <c r="B19" s="673">
        <v>99.39</v>
      </c>
      <c r="C19" s="671"/>
      <c r="D19" s="671"/>
      <c r="E19" s="671"/>
    </row>
    <row r="20" spans="1:5" ht="16.5" customHeight="1" x14ac:dyDescent="0.3">
      <c r="A20" s="669" t="s">
        <v>8</v>
      </c>
      <c r="B20" s="673">
        <v>14.63</v>
      </c>
      <c r="C20" s="671"/>
      <c r="D20" s="671"/>
      <c r="E20" s="671"/>
    </row>
    <row r="21" spans="1:5" ht="16.5" customHeight="1" x14ac:dyDescent="0.3">
      <c r="A21" s="669" t="s">
        <v>10</v>
      </c>
      <c r="B21" s="674">
        <f>14.63/20*4/20</f>
        <v>0.14630000000000001</v>
      </c>
      <c r="C21" s="671"/>
      <c r="D21" s="671"/>
      <c r="E21" s="671"/>
    </row>
    <row r="22" spans="1:5" ht="15.75" customHeight="1" x14ac:dyDescent="0.25">
      <c r="A22" s="671"/>
      <c r="B22" s="671"/>
      <c r="C22" s="671"/>
      <c r="D22" s="671"/>
      <c r="E22" s="671"/>
    </row>
    <row r="23" spans="1:5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17</v>
      </c>
    </row>
    <row r="24" spans="1:5" ht="16.5" customHeight="1" x14ac:dyDescent="0.3">
      <c r="A24" s="677">
        <v>1</v>
      </c>
      <c r="B24" s="678">
        <v>37564202</v>
      </c>
      <c r="C24" s="678">
        <v>7643.7</v>
      </c>
      <c r="D24" s="679">
        <v>1.1000000000000001</v>
      </c>
      <c r="E24" s="680">
        <v>3.9</v>
      </c>
    </row>
    <row r="25" spans="1:5" ht="16.5" customHeight="1" x14ac:dyDescent="0.3">
      <c r="A25" s="677">
        <v>2</v>
      </c>
      <c r="B25" s="678">
        <v>37515187</v>
      </c>
      <c r="C25" s="678">
        <v>7668.1</v>
      </c>
      <c r="D25" s="679">
        <v>1.1000000000000001</v>
      </c>
      <c r="E25" s="679">
        <v>3.9</v>
      </c>
    </row>
    <row r="26" spans="1:5" ht="16.5" customHeight="1" x14ac:dyDescent="0.3">
      <c r="A26" s="677">
        <v>3</v>
      </c>
      <c r="B26" s="678">
        <v>37550583</v>
      </c>
      <c r="C26" s="678">
        <v>7652.1</v>
      </c>
      <c r="D26" s="679">
        <v>1.1000000000000001</v>
      </c>
      <c r="E26" s="679">
        <v>3.9</v>
      </c>
    </row>
    <row r="27" spans="1:5" ht="16.5" customHeight="1" x14ac:dyDescent="0.3">
      <c r="A27" s="677">
        <v>4</v>
      </c>
      <c r="B27" s="678">
        <v>37559317</v>
      </c>
      <c r="C27" s="678">
        <v>7644.9</v>
      </c>
      <c r="D27" s="679">
        <v>1.1000000000000001</v>
      </c>
      <c r="E27" s="679">
        <v>3.9</v>
      </c>
    </row>
    <row r="28" spans="1:5" ht="16.5" customHeight="1" x14ac:dyDescent="0.3">
      <c r="A28" s="677">
        <v>5</v>
      </c>
      <c r="B28" s="678">
        <v>37452675</v>
      </c>
      <c r="C28" s="678">
        <v>7607</v>
      </c>
      <c r="D28" s="679">
        <v>1.1000000000000001</v>
      </c>
      <c r="E28" s="679">
        <v>3.9</v>
      </c>
    </row>
    <row r="29" spans="1:5" ht="16.5" customHeight="1" x14ac:dyDescent="0.3">
      <c r="A29" s="677">
        <v>6</v>
      </c>
      <c r="B29" s="681">
        <v>37558585</v>
      </c>
      <c r="C29" s="681">
        <v>7598.7</v>
      </c>
      <c r="D29" s="682">
        <v>1.1000000000000001</v>
      </c>
      <c r="E29" s="682">
        <v>3.9</v>
      </c>
    </row>
    <row r="30" spans="1:5" ht="16.5" customHeight="1" x14ac:dyDescent="0.3">
      <c r="A30" s="683" t="s">
        <v>18</v>
      </c>
      <c r="B30" s="684">
        <f>AVERAGE(B24:B29)</f>
        <v>37533424.833333336</v>
      </c>
      <c r="C30" s="685">
        <f>AVERAGE(C24:C29)</f>
        <v>7635.75</v>
      </c>
      <c r="D30" s="686">
        <f>AVERAGE(D24:D29)</f>
        <v>1.0999999999999999</v>
      </c>
      <c r="E30" s="686">
        <f>AVERAGE(E24:E29)</f>
        <v>3.9</v>
      </c>
    </row>
    <row r="31" spans="1:5" ht="16.5" customHeight="1" x14ac:dyDescent="0.3">
      <c r="A31" s="687" t="s">
        <v>19</v>
      </c>
      <c r="B31" s="688">
        <f>(STDEV(B24:B29)/B30)</f>
        <v>1.155100620397012E-3</v>
      </c>
      <c r="C31" s="689"/>
      <c r="D31" s="689"/>
      <c r="E31" s="690"/>
    </row>
    <row r="32" spans="1:5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5"/>
    </row>
    <row r="33" spans="1:5" s="664" customFormat="1" ht="15.75" customHeight="1" x14ac:dyDescent="0.25">
      <c r="A33" s="671"/>
      <c r="B33" s="671"/>
      <c r="C33" s="671"/>
      <c r="D33" s="671"/>
      <c r="E33" s="671"/>
    </row>
    <row r="34" spans="1:5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</row>
    <row r="35" spans="1:5" ht="16.5" customHeight="1" x14ac:dyDescent="0.3">
      <c r="A35" s="672"/>
      <c r="B35" s="696" t="s">
        <v>23</v>
      </c>
      <c r="C35" s="697"/>
      <c r="D35" s="697"/>
      <c r="E35" s="697"/>
    </row>
    <row r="36" spans="1:5" ht="16.5" customHeight="1" x14ac:dyDescent="0.3">
      <c r="A36" s="672"/>
      <c r="B36" s="696" t="s">
        <v>24</v>
      </c>
      <c r="C36" s="697"/>
      <c r="D36" s="697"/>
      <c r="E36" s="697"/>
    </row>
    <row r="37" spans="1:5" ht="15.75" customHeight="1" x14ac:dyDescent="0.25">
      <c r="A37" s="671"/>
      <c r="B37" s="671" t="s">
        <v>139</v>
      </c>
      <c r="C37" s="671"/>
      <c r="D37" s="671"/>
      <c r="E37" s="671"/>
    </row>
    <row r="38" spans="1:5" ht="16.5" customHeight="1" x14ac:dyDescent="0.3">
      <c r="A38" s="667" t="s">
        <v>1</v>
      </c>
      <c r="B38" s="668" t="s">
        <v>25</v>
      </c>
    </row>
    <row r="39" spans="1:5" ht="16.5" customHeight="1" x14ac:dyDescent="0.3">
      <c r="A39" s="672" t="s">
        <v>4</v>
      </c>
      <c r="B39" s="669"/>
      <c r="C39" s="671"/>
      <c r="D39" s="671"/>
      <c r="E39" s="671"/>
    </row>
    <row r="40" spans="1:5" ht="16.5" customHeight="1" x14ac:dyDescent="0.3">
      <c r="A40" s="672" t="s">
        <v>6</v>
      </c>
      <c r="B40" s="673"/>
      <c r="C40" s="671"/>
      <c r="D40" s="671"/>
      <c r="E40" s="671"/>
    </row>
    <row r="41" spans="1:5" ht="16.5" customHeight="1" x14ac:dyDescent="0.3">
      <c r="A41" s="669" t="s">
        <v>8</v>
      </c>
      <c r="B41" s="673"/>
      <c r="C41" s="671"/>
      <c r="D41" s="671"/>
      <c r="E41" s="671"/>
    </row>
    <row r="42" spans="1:5" ht="16.5" customHeight="1" x14ac:dyDescent="0.3">
      <c r="A42" s="669" t="s">
        <v>10</v>
      </c>
      <c r="B42" s="674"/>
      <c r="C42" s="671"/>
      <c r="D42" s="671"/>
      <c r="E42" s="671"/>
    </row>
    <row r="43" spans="1:5" ht="15.75" customHeight="1" x14ac:dyDescent="0.25">
      <c r="A43" s="671"/>
      <c r="B43" s="671"/>
      <c r="C43" s="671"/>
      <c r="D43" s="671"/>
      <c r="E43" s="671"/>
    </row>
    <row r="44" spans="1:5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17</v>
      </c>
    </row>
    <row r="45" spans="1:5" ht="16.5" customHeight="1" x14ac:dyDescent="0.3">
      <c r="A45" s="677">
        <v>1</v>
      </c>
      <c r="B45" s="678"/>
      <c r="C45" s="678"/>
      <c r="D45" s="679"/>
      <c r="E45" s="680"/>
    </row>
    <row r="46" spans="1:5" ht="16.5" customHeight="1" x14ac:dyDescent="0.3">
      <c r="A46" s="677">
        <v>2</v>
      </c>
      <c r="B46" s="678"/>
      <c r="C46" s="678"/>
      <c r="D46" s="679"/>
      <c r="E46" s="679"/>
    </row>
    <row r="47" spans="1:5" ht="16.5" customHeight="1" x14ac:dyDescent="0.3">
      <c r="A47" s="677">
        <v>3</v>
      </c>
      <c r="B47" s="678"/>
      <c r="C47" s="678"/>
      <c r="D47" s="679"/>
      <c r="E47" s="679"/>
    </row>
    <row r="48" spans="1:5" ht="16.5" customHeight="1" x14ac:dyDescent="0.3">
      <c r="A48" s="677">
        <v>4</v>
      </c>
      <c r="B48" s="678"/>
      <c r="C48" s="678"/>
      <c r="D48" s="679"/>
      <c r="E48" s="679"/>
    </row>
    <row r="49" spans="1:7" ht="16.5" customHeight="1" x14ac:dyDescent="0.3">
      <c r="A49" s="677">
        <v>5</v>
      </c>
      <c r="B49" s="678"/>
      <c r="C49" s="678"/>
      <c r="D49" s="679"/>
      <c r="E49" s="679"/>
    </row>
    <row r="50" spans="1:7" ht="16.5" customHeight="1" x14ac:dyDescent="0.3">
      <c r="A50" s="677">
        <v>6</v>
      </c>
      <c r="B50" s="681"/>
      <c r="C50" s="681"/>
      <c r="D50" s="682"/>
      <c r="E50" s="682"/>
    </row>
    <row r="51" spans="1:7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 t="e">
        <f>AVERAGE(E45:E50)</f>
        <v>#DIV/0!</v>
      </c>
    </row>
    <row r="52" spans="1:7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90"/>
    </row>
    <row r="53" spans="1:7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5"/>
    </row>
    <row r="54" spans="1:7" s="664" customFormat="1" ht="15.75" customHeight="1" x14ac:dyDescent="0.25">
      <c r="A54" s="671"/>
      <c r="B54" s="671"/>
      <c r="C54" s="671"/>
      <c r="D54" s="671"/>
      <c r="E54" s="671"/>
    </row>
    <row r="55" spans="1:7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</row>
    <row r="56" spans="1:7" ht="16.5" customHeight="1" x14ac:dyDescent="0.3">
      <c r="A56" s="672"/>
      <c r="B56" s="696" t="s">
        <v>23</v>
      </c>
      <c r="C56" s="697"/>
      <c r="D56" s="697"/>
      <c r="E56" s="697"/>
    </row>
    <row r="57" spans="1:7" ht="16.5" customHeight="1" x14ac:dyDescent="0.3">
      <c r="A57" s="672"/>
      <c r="B57" s="696" t="s">
        <v>24</v>
      </c>
      <c r="C57" s="697"/>
      <c r="D57" s="697"/>
      <c r="E57" s="697"/>
    </row>
    <row r="58" spans="1:7" ht="14.25" customHeight="1" thickBot="1" x14ac:dyDescent="0.3">
      <c r="A58" s="698"/>
      <c r="B58" s="671" t="s">
        <v>140</v>
      </c>
      <c r="D58" s="699"/>
      <c r="F58" s="701"/>
      <c r="G58" s="701"/>
    </row>
    <row r="59" spans="1:7" ht="15" customHeight="1" x14ac:dyDescent="0.3">
      <c r="B59" s="702" t="s">
        <v>26</v>
      </c>
      <c r="C59" s="702"/>
      <c r="E59" s="703" t="s">
        <v>27</v>
      </c>
      <c r="F59" s="704"/>
      <c r="G59" s="703" t="s">
        <v>28</v>
      </c>
    </row>
    <row r="60" spans="1:7" ht="15" customHeight="1" x14ac:dyDescent="0.3">
      <c r="A60" s="705" t="s">
        <v>29</v>
      </c>
      <c r="B60" s="706" t="s">
        <v>141</v>
      </c>
      <c r="C60" s="706"/>
      <c r="E60" s="706" t="s">
        <v>142</v>
      </c>
      <c r="G60" s="706"/>
    </row>
    <row r="61" spans="1:7" ht="15" customHeight="1" x14ac:dyDescent="0.3">
      <c r="A61" s="705" t="s">
        <v>30</v>
      </c>
      <c r="B61" s="707"/>
      <c r="C61" s="707"/>
      <c r="E61" s="707"/>
      <c r="G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3" workbookViewId="0">
      <selection activeCell="A12" sqref="A12:K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1146.97</v>
      </c>
      <c r="D24" s="39">
        <f t="shared" ref="D24:D43" si="0">(C24-$C$46)/$C$46</f>
        <v>1.4204540430415833E-2</v>
      </c>
      <c r="E24" s="5"/>
    </row>
    <row r="25" spans="1:5" ht="15.75" customHeight="1" x14ac:dyDescent="0.3">
      <c r="C25" s="47">
        <v>1128.9100000000001</v>
      </c>
      <c r="D25" s="40">
        <f t="shared" si="0"/>
        <v>-1.7649565923251748E-3</v>
      </c>
      <c r="E25" s="5"/>
    </row>
    <row r="26" spans="1:5" ht="15.75" customHeight="1" x14ac:dyDescent="0.3">
      <c r="C26" s="47">
        <v>1136.81</v>
      </c>
      <c r="D26" s="40">
        <f t="shared" si="0"/>
        <v>5.2205930466367387E-3</v>
      </c>
      <c r="E26" s="5"/>
    </row>
    <row r="27" spans="1:5" ht="15.75" customHeight="1" x14ac:dyDescent="0.3">
      <c r="C27" s="47">
        <v>1098.2</v>
      </c>
      <c r="D27" s="40">
        <f t="shared" si="0"/>
        <v>-2.8920175505302938E-2</v>
      </c>
      <c r="E27" s="5"/>
    </row>
    <row r="28" spans="1:5" ht="15.75" customHeight="1" x14ac:dyDescent="0.3">
      <c r="C28" s="47">
        <v>1149.3599999999999</v>
      </c>
      <c r="D28" s="40">
        <f t="shared" si="0"/>
        <v>1.6317890257899172E-2</v>
      </c>
      <c r="E28" s="5"/>
    </row>
    <row r="29" spans="1:5" ht="15.75" customHeight="1" x14ac:dyDescent="0.3">
      <c r="C29" s="47">
        <v>1120.54</v>
      </c>
      <c r="D29" s="40">
        <f t="shared" si="0"/>
        <v>-9.1661022224660688E-3</v>
      </c>
      <c r="E29" s="5"/>
    </row>
    <row r="30" spans="1:5" ht="15.75" customHeight="1" x14ac:dyDescent="0.3">
      <c r="C30" s="47">
        <v>1111.22</v>
      </c>
      <c r="D30" s="40">
        <f t="shared" si="0"/>
        <v>-1.7407282302861728E-2</v>
      </c>
      <c r="E30" s="5"/>
    </row>
    <row r="31" spans="1:5" ht="15.75" customHeight="1" x14ac:dyDescent="0.3">
      <c r="C31" s="47">
        <v>1147.1099999999999</v>
      </c>
      <c r="D31" s="40">
        <f t="shared" si="0"/>
        <v>1.4328334980979605E-2</v>
      </c>
      <c r="E31" s="5"/>
    </row>
    <row r="32" spans="1:5" ht="15.75" customHeight="1" x14ac:dyDescent="0.3">
      <c r="C32" s="47">
        <v>1137.79</v>
      </c>
      <c r="D32" s="40">
        <f t="shared" si="0"/>
        <v>6.0871549005839442E-3</v>
      </c>
      <c r="E32" s="5"/>
    </row>
    <row r="33" spans="1:7" ht="15.75" customHeight="1" x14ac:dyDescent="0.3">
      <c r="C33" s="47">
        <v>1111.4100000000001</v>
      </c>
      <c r="D33" s="40">
        <f t="shared" si="0"/>
        <v>-1.7239275412810694E-2</v>
      </c>
      <c r="E33" s="5"/>
    </row>
    <row r="34" spans="1:7" ht="15.75" customHeight="1" x14ac:dyDescent="0.3">
      <c r="C34" s="47">
        <v>1121.67</v>
      </c>
      <c r="D34" s="40">
        <f t="shared" si="0"/>
        <v>-8.1669033500574775E-3</v>
      </c>
      <c r="E34" s="5"/>
    </row>
    <row r="35" spans="1:7" ht="15.75" customHeight="1" x14ac:dyDescent="0.3">
      <c r="C35" s="47">
        <v>1140.5899999999999</v>
      </c>
      <c r="D35" s="40">
        <f t="shared" si="0"/>
        <v>8.563045911861588E-3</v>
      </c>
      <c r="E35" s="5"/>
    </row>
    <row r="36" spans="1:7" ht="15.75" customHeight="1" x14ac:dyDescent="0.3">
      <c r="C36" s="47">
        <v>1144.3499999999999</v>
      </c>
      <c r="D36" s="40">
        <f t="shared" si="0"/>
        <v>1.1887813841291612E-2</v>
      </c>
      <c r="E36" s="5"/>
    </row>
    <row r="37" spans="1:7" ht="15.75" customHeight="1" x14ac:dyDescent="0.3">
      <c r="C37" s="47">
        <v>1134.6099999999999</v>
      </c>
      <c r="D37" s="40">
        <f t="shared" si="0"/>
        <v>3.2752501092042337E-3</v>
      </c>
      <c r="E37" s="5"/>
    </row>
    <row r="38" spans="1:7" ht="15.75" customHeight="1" x14ac:dyDescent="0.3">
      <c r="C38" s="47">
        <v>1100.54</v>
      </c>
      <c r="D38" s="40">
        <f t="shared" si="0"/>
        <v>-2.6851038017306664E-2</v>
      </c>
      <c r="E38" s="5"/>
    </row>
    <row r="39" spans="1:7" ht="15.75" customHeight="1" x14ac:dyDescent="0.3">
      <c r="C39" s="47">
        <v>1154.1099999999999</v>
      </c>
      <c r="D39" s="40">
        <f t="shared" si="0"/>
        <v>2.0518062509173814E-2</v>
      </c>
      <c r="E39" s="5"/>
    </row>
    <row r="40" spans="1:7" ht="15.75" customHeight="1" x14ac:dyDescent="0.3">
      <c r="C40" s="47">
        <v>1120.28</v>
      </c>
      <c r="D40" s="40">
        <f t="shared" si="0"/>
        <v>-9.3960063877989875E-3</v>
      </c>
      <c r="E40" s="5"/>
    </row>
    <row r="41" spans="1:7" ht="15.75" customHeight="1" x14ac:dyDescent="0.3">
      <c r="C41" s="47">
        <v>1171.29</v>
      </c>
      <c r="D41" s="40">
        <f t="shared" si="0"/>
        <v>3.5709422356941939E-2</v>
      </c>
      <c r="E41" s="5"/>
    </row>
    <row r="42" spans="1:7" ht="15.75" customHeight="1" x14ac:dyDescent="0.3">
      <c r="C42" s="47">
        <v>1136.56</v>
      </c>
      <c r="D42" s="40">
        <f t="shared" si="0"/>
        <v>4.9995313492012319E-3</v>
      </c>
      <c r="E42" s="5"/>
    </row>
    <row r="43" spans="1:7" ht="16.5" customHeight="1" x14ac:dyDescent="0.3">
      <c r="C43" s="48">
        <v>1105.8</v>
      </c>
      <c r="D43" s="41">
        <f t="shared" si="0"/>
        <v>-2.2199899903263594E-2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22618.120000000003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1130.9060000000002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1130.9060000000002</v>
      </c>
      <c r="C49" s="45">
        <f>-IF(C46&lt;=80,10%,IF(C46&lt;250,7.5%,5%))</f>
        <v>-0.05</v>
      </c>
      <c r="D49" s="33">
        <f>IF(C46&lt;=80,C46*0.9,IF(C46&lt;250,C46*0.925,C46*0.95))</f>
        <v>1074.3607000000002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1187.4513000000002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132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132</v>
      </c>
      <c r="C26" s="654"/>
    </row>
    <row r="27" spans="1:14" ht="26.25" customHeight="1" x14ac:dyDescent="0.4">
      <c r="A27" s="61" t="s">
        <v>48</v>
      </c>
      <c r="B27" s="660" t="s">
        <v>133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1130.9060000000002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1115.94</v>
      </c>
      <c r="E60" s="134">
        <v>1</v>
      </c>
      <c r="F60" s="135">
        <v>38127469</v>
      </c>
      <c r="G60" s="200">
        <f>IF(ISBLANK(F60),"-",(F60/$D$50*$D$47*$B$68)*($B$57/$D$60))</f>
        <v>149.6462221543878</v>
      </c>
      <c r="H60" s="218">
        <f t="shared" ref="H60:H71" si="0">IF(ISBLANK(F60),"-",(G60/$B$56)*100)</f>
        <v>99.764148102925205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37811809</v>
      </c>
      <c r="G61" s="201">
        <f>IF(ISBLANK(F61),"-",(F61/$D$50*$D$47*$B$68)*($B$57/$D$60))</f>
        <v>148.40729054617498</v>
      </c>
      <c r="H61" s="219">
        <f t="shared" si="0"/>
        <v>98.938193697449989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38163198</v>
      </c>
      <c r="G62" s="201">
        <f>IF(ISBLANK(F62),"-",(F62/$D$50*$D$47*$B$68)*($B$57/$D$60))</f>
        <v>149.78645464323603</v>
      </c>
      <c r="H62" s="219">
        <f t="shared" si="0"/>
        <v>99.857636428824009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1143.68</v>
      </c>
      <c r="E64" s="134">
        <v>1</v>
      </c>
      <c r="F64" s="135">
        <v>39023173</v>
      </c>
      <c r="G64" s="200">
        <f>IF(ISBLANK(F64),"-",(F64/$D$50*$D$47*$B$68)*($B$57/$D$64))</f>
        <v>149.44682002305814</v>
      </c>
      <c r="H64" s="218">
        <f t="shared" si="0"/>
        <v>99.63121334870543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38924741</v>
      </c>
      <c r="G65" s="201">
        <f>IF(ISBLANK(F65),"-",(F65/$D$50*$D$47*$B$68)*($B$57/$D$64))</f>
        <v>149.06985556174919</v>
      </c>
      <c r="H65" s="219">
        <f t="shared" si="0"/>
        <v>99.379903707832796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38885516</v>
      </c>
      <c r="G66" s="201">
        <f>IF(ISBLANK(F66),"-",(F66/$D$50*$D$47*$B$68)*($B$57/$D$64))</f>
        <v>148.9196358060311</v>
      </c>
      <c r="H66" s="219">
        <f t="shared" si="0"/>
        <v>99.27975720402074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1133.83</v>
      </c>
      <c r="E68" s="134">
        <v>1</v>
      </c>
      <c r="F68" s="135">
        <v>38898893</v>
      </c>
      <c r="G68" s="200">
        <f>IF(ISBLANK(F68),"-",(F68/$D$50*$D$47*$B$68)*($B$57/$D$68))</f>
        <v>150.26503055896927</v>
      </c>
      <c r="H68" s="219">
        <f t="shared" si="0"/>
        <v>100.17668703931284</v>
      </c>
    </row>
    <row r="69" spans="1:8" ht="27" customHeight="1" x14ac:dyDescent="0.4">
      <c r="A69" s="124" t="s">
        <v>105</v>
      </c>
      <c r="B69" s="141">
        <f>(D47*B68)/B56*B57</f>
        <v>1130.9060000000002</v>
      </c>
      <c r="C69" s="642"/>
      <c r="D69" s="645"/>
      <c r="E69" s="136">
        <v>2</v>
      </c>
      <c r="F69" s="89">
        <v>38937496</v>
      </c>
      <c r="G69" s="201">
        <f>IF(ISBLANK(F69),"-",(F69/$D$50*$D$47*$B$68)*($B$57/$D$68))</f>
        <v>150.41415256546611</v>
      </c>
      <c r="H69" s="219">
        <f t="shared" si="0"/>
        <v>100.27610171031074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38973404</v>
      </c>
      <c r="G70" s="201">
        <f>IF(ISBLANK(F70),"-",(F70/$D$50*$D$47*$B$68)*($B$57/$D$68))</f>
        <v>150.55286388348</v>
      </c>
      <c r="H70" s="219">
        <f t="shared" si="0"/>
        <v>100.36857592232001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149.61203619361697</v>
      </c>
      <c r="H72" s="221">
        <f>AVERAGE(H60:H71)</f>
        <v>99.741357462411301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4.865203697768594E-3</v>
      </c>
      <c r="H73" s="205">
        <f>STDEV(H60:H71)/H72</f>
        <v>4.8652036977685663E-3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99.741357462411301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41733156</v>
      </c>
      <c r="E108" s="202">
        <f t="shared" ref="E108:E113" si="1">IF(ISBLANK(D108),"-",D108/$D$103*$D$100*$B$116)</f>
        <v>145.4674599675476</v>
      </c>
      <c r="F108" s="229">
        <f t="shared" ref="F108:F113" si="2">IF(ISBLANK(D108), "-", (E108/$B$56)*100)</f>
        <v>96.978306645031736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41494574</v>
      </c>
      <c r="E109" s="203">
        <f t="shared" si="1"/>
        <v>144.63584499134072</v>
      </c>
      <c r="F109" s="230">
        <f t="shared" si="2"/>
        <v>96.423896660893817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43602022</v>
      </c>
      <c r="E110" s="203">
        <f t="shared" si="1"/>
        <v>151.981685492205</v>
      </c>
      <c r="F110" s="230">
        <f t="shared" si="2"/>
        <v>101.32112366147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43630929</v>
      </c>
      <c r="E111" s="203">
        <f t="shared" si="1"/>
        <v>152.082445373995</v>
      </c>
      <c r="F111" s="230">
        <f t="shared" si="2"/>
        <v>101.38829691599666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43256788</v>
      </c>
      <c r="E112" s="203">
        <f t="shared" si="1"/>
        <v>150.77831824448387</v>
      </c>
      <c r="F112" s="230">
        <f t="shared" si="2"/>
        <v>100.5188788296559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43277627</v>
      </c>
      <c r="E113" s="204">
        <f t="shared" si="1"/>
        <v>150.85095584702378</v>
      </c>
      <c r="F113" s="231">
        <f t="shared" si="2"/>
        <v>100.56730389801585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149.29945165276601</v>
      </c>
      <c r="F115" s="233">
        <f>AVERAGE(F108:F113)</f>
        <v>99.532967768510673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2.2409022941712174E-2</v>
      </c>
      <c r="F116" s="187">
        <f>STDEV(F108:F113)/F115</f>
        <v>2.2409022941712122E-2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144.63584499134072</v>
      </c>
      <c r="F119" s="234">
        <f>MIN(F108:F113)</f>
        <v>96.423896660893817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152.082445373995</v>
      </c>
      <c r="F120" s="235">
        <f>MAX(F108:F113)</f>
        <v>101.38829691599666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99.532967768510673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96.423896660893817</v>
      </c>
      <c r="E125" s="161" t="s">
        <v>130</v>
      </c>
      <c r="F125" s="236">
        <f>MAX(F108:F113)</f>
        <v>101.38829691599666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134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134</v>
      </c>
      <c r="C26" s="654"/>
    </row>
    <row r="27" spans="1:14" ht="26.25" customHeight="1" x14ac:dyDescent="0.4">
      <c r="A27" s="249" t="s">
        <v>48</v>
      </c>
      <c r="B27" s="660" t="s">
        <v>135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1130.9060000000002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1115.94</v>
      </c>
      <c r="E60" s="322">
        <v>1</v>
      </c>
      <c r="F60" s="323">
        <v>31602894</v>
      </c>
      <c r="G60" s="388">
        <f>IF(ISBLANK(F60),"-",(F60/$D$50*$D$47*$B$68)*($B$57/$D$60))</f>
        <v>190.33053550459491</v>
      </c>
      <c r="H60" s="406">
        <f t="shared" ref="H60:H71" si="0">IF(ISBLANK(F60),"-",(G60/$B$56)*100)</f>
        <v>95.165267752297453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31347003</v>
      </c>
      <c r="G61" s="389">
        <f>IF(ISBLANK(F61),"-",(F61/$D$50*$D$47*$B$68)*($B$57/$D$60))</f>
        <v>188.78941490150058</v>
      </c>
      <c r="H61" s="407">
        <f t="shared" si="0"/>
        <v>94.394707450750289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31628670</v>
      </c>
      <c r="G62" s="389">
        <f>IF(ISBLANK(F62),"-",(F62/$D$50*$D$47*$B$68)*($B$57/$D$60))</f>
        <v>190.48577318261155</v>
      </c>
      <c r="H62" s="407">
        <f t="shared" si="0"/>
        <v>95.242886591305776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1143.68</v>
      </c>
      <c r="E64" s="322">
        <v>1</v>
      </c>
      <c r="F64" s="323">
        <v>32746404</v>
      </c>
      <c r="G64" s="388">
        <f>IF(ISBLANK(F64),"-",(F64/$D$50*$D$47*$B$68)*($B$57/$D$64))</f>
        <v>192.4338854691442</v>
      </c>
      <c r="H64" s="406">
        <f t="shared" si="0"/>
        <v>96.2169427345721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32671188</v>
      </c>
      <c r="G65" s="389">
        <f>IF(ISBLANK(F65),"-",(F65/$D$50*$D$47*$B$68)*($B$57/$D$64))</f>
        <v>191.99187946660885</v>
      </c>
      <c r="H65" s="407">
        <f t="shared" si="0"/>
        <v>95.995939733304425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32603811</v>
      </c>
      <c r="G66" s="389">
        <f>IF(ISBLANK(F66),"-",(F66/$D$50*$D$47*$B$68)*($B$57/$D$64))</f>
        <v>191.59593926196058</v>
      </c>
      <c r="H66" s="407">
        <f t="shared" si="0"/>
        <v>95.79796963098029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1133.83</v>
      </c>
      <c r="E68" s="322">
        <v>1</v>
      </c>
      <c r="F68" s="323">
        <v>32512351</v>
      </c>
      <c r="G68" s="388">
        <f>IF(ISBLANK(F68),"-",(F68/$D$50*$D$47*$B$68)*($B$57/$D$68))</f>
        <v>192.71827111723087</v>
      </c>
      <c r="H68" s="407">
        <f t="shared" si="0"/>
        <v>96.359135558615435</v>
      </c>
    </row>
    <row r="69" spans="1:8" ht="27" customHeight="1" x14ac:dyDescent="0.4">
      <c r="A69" s="312" t="s">
        <v>105</v>
      </c>
      <c r="B69" s="329">
        <f>(D47*B68)/B56*B57</f>
        <v>1130.9060000000002</v>
      </c>
      <c r="C69" s="642"/>
      <c r="D69" s="645"/>
      <c r="E69" s="324">
        <v>2</v>
      </c>
      <c r="F69" s="277">
        <v>32524160</v>
      </c>
      <c r="G69" s="389">
        <f>IF(ISBLANK(F69),"-",(F69/$D$50*$D$47*$B$68)*($B$57/$D$68))</f>
        <v>192.78826944074873</v>
      </c>
      <c r="H69" s="407">
        <f t="shared" si="0"/>
        <v>96.394134720374367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32589856</v>
      </c>
      <c r="G70" s="389">
        <f>IF(ISBLANK(F70),"-",(F70/$D$50*$D$47*$B$68)*($B$57/$D$68))</f>
        <v>193.17768512893804</v>
      </c>
      <c r="H70" s="407">
        <f t="shared" si="0"/>
        <v>96.588842564469019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191.59018371925984</v>
      </c>
      <c r="H72" s="409">
        <f>AVERAGE(H60:H71)</f>
        <v>95.79509185962992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7.5529502545787861E-3</v>
      </c>
      <c r="H73" s="393">
        <f>STDEV(H60:H71)/H72</f>
        <v>7.5529502545787861E-3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95.79509185962992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Nevirapine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33953554</v>
      </c>
      <c r="E108" s="390">
        <f t="shared" ref="E108:E113" si="1">IF(ISBLANK(D108),"-",D108/$D$103*$D$100*$B$116)</f>
        <v>181.60328523145662</v>
      </c>
      <c r="F108" s="417">
        <f t="shared" ref="F108:F113" si="2">IF(ISBLANK(D108), "-", (E108/$B$56)*100)</f>
        <v>90.801642615728312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33774512</v>
      </c>
      <c r="E109" s="391">
        <f t="shared" si="1"/>
        <v>180.64566484819983</v>
      </c>
      <c r="F109" s="418">
        <f t="shared" si="2"/>
        <v>90.322832424099914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35999540</v>
      </c>
      <c r="E110" s="391">
        <f t="shared" si="1"/>
        <v>192.54640415024687</v>
      </c>
      <c r="F110" s="418">
        <f t="shared" si="2"/>
        <v>96.273202075123436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35886480</v>
      </c>
      <c r="E111" s="391">
        <f t="shared" si="1"/>
        <v>191.94169374413539</v>
      </c>
      <c r="F111" s="418">
        <f t="shared" si="2"/>
        <v>95.970846872067696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34897407</v>
      </c>
      <c r="E112" s="391">
        <f t="shared" si="1"/>
        <v>186.65155810373284</v>
      </c>
      <c r="F112" s="418">
        <f t="shared" si="2"/>
        <v>93.325779051866419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35056630</v>
      </c>
      <c r="E113" s="392">
        <f t="shared" si="1"/>
        <v>187.50317498850458</v>
      </c>
      <c r="F113" s="419">
        <f t="shared" si="2"/>
        <v>93.751587494252291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186.81529684437933</v>
      </c>
      <c r="F115" s="421">
        <f>AVERAGE(F108:F113)</f>
        <v>93.407648422189666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2.6748870031338901E-2</v>
      </c>
      <c r="F116" s="375">
        <f>STDEV(F108:F113)/F115</f>
        <v>2.6748870031338901E-2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180.64566484819983</v>
      </c>
      <c r="F119" s="422">
        <f>MIN(F108:F113)</f>
        <v>90.322832424099914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192.54640415024687</v>
      </c>
      <c r="F120" s="423">
        <f>MAX(F108:F113)</f>
        <v>96.273202075123436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>
        <f>F115</f>
        <v>93.407648422189666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90.322832424099914</v>
      </c>
      <c r="E125" s="349" t="s">
        <v>130</v>
      </c>
      <c r="F125" s="424">
        <f>MAX(F108:F113)</f>
        <v>96.273202075123436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131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131</v>
      </c>
      <c r="C26" s="654"/>
    </row>
    <row r="27" spans="1:14" ht="26.25" customHeight="1" x14ac:dyDescent="0.4">
      <c r="A27" s="437" t="s">
        <v>48</v>
      </c>
      <c r="B27" s="660" t="s">
        <v>136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1130.9060000000002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1115.94</v>
      </c>
      <c r="E60" s="510">
        <v>1</v>
      </c>
      <c r="F60" s="511">
        <v>66819585</v>
      </c>
      <c r="G60" s="576">
        <f>IF(ISBLANK(F60),"-",(F60/$D$50*$D$47*$B$68)*($B$57/$D$60))</f>
        <v>299.12955896413354</v>
      </c>
      <c r="H60" s="594">
        <f t="shared" ref="H60:H71" si="0">IF(ISBLANK(F60),"-",(G60/$B$56)*100)</f>
        <v>99.709852988044517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66309702</v>
      </c>
      <c r="G61" s="577">
        <f>IF(ISBLANK(F61),"-",(F61/$D$50*$D$47*$B$68)*($B$57/$D$60))</f>
        <v>296.84697853635458</v>
      </c>
      <c r="H61" s="595">
        <f t="shared" si="0"/>
        <v>98.948992845451528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66895362</v>
      </c>
      <c r="G62" s="577">
        <f>IF(ISBLANK(F62),"-",(F62/$D$50*$D$47*$B$68)*($B$57/$D$60))</f>
        <v>299.4687879579925</v>
      </c>
      <c r="H62" s="595">
        <f t="shared" si="0"/>
        <v>99.822929319330839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1143.68</v>
      </c>
      <c r="E64" s="510">
        <v>1</v>
      </c>
      <c r="F64" s="511">
        <v>68931160</v>
      </c>
      <c r="G64" s="576">
        <f>IF(ISBLANK(F64),"-",(F64/$D$50*$D$47*$B$68)*($B$57/$D$64))</f>
        <v>301.09771657994486</v>
      </c>
      <c r="H64" s="594">
        <f t="shared" si="0"/>
        <v>100.36590552664828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68785960</v>
      </c>
      <c r="G65" s="577">
        <f>IF(ISBLANK(F65),"-",(F65/$D$50*$D$47*$B$68)*($B$57/$D$64))</f>
        <v>300.46346947823639</v>
      </c>
      <c r="H65" s="595">
        <f t="shared" si="0"/>
        <v>100.1544898260788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68704605</v>
      </c>
      <c r="G66" s="577">
        <f>IF(ISBLANK(F66),"-",(F66/$D$50*$D$47*$B$68)*($B$57/$D$64))</f>
        <v>300.10810327328113</v>
      </c>
      <c r="H66" s="595">
        <f t="shared" si="0"/>
        <v>100.03603442442703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1133.83</v>
      </c>
      <c r="E68" s="510">
        <v>1</v>
      </c>
      <c r="F68" s="511">
        <v>67335513</v>
      </c>
      <c r="G68" s="576">
        <f>IF(ISBLANK(F68),"-",(F68/$D$50*$D$47*$B$68)*($B$57/$D$68))</f>
        <v>296.68297879140721</v>
      </c>
      <c r="H68" s="595">
        <f t="shared" si="0"/>
        <v>98.894326263802398</v>
      </c>
    </row>
    <row r="69" spans="1:8" ht="27" customHeight="1" x14ac:dyDescent="0.4">
      <c r="A69" s="500" t="s">
        <v>105</v>
      </c>
      <c r="B69" s="517">
        <f>(D47*B68)/B56*B57</f>
        <v>1130.9060000000002</v>
      </c>
      <c r="C69" s="642"/>
      <c r="D69" s="645"/>
      <c r="E69" s="512">
        <v>2</v>
      </c>
      <c r="F69" s="465">
        <v>67331590</v>
      </c>
      <c r="G69" s="577">
        <f>IF(ISBLANK(F69),"-",(F69/$D$50*$D$47*$B$68)*($B$57/$D$68))</f>
        <v>296.66569389560789</v>
      </c>
      <c r="H69" s="595">
        <f t="shared" si="0"/>
        <v>98.888564631869286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67482990</v>
      </c>
      <c r="G70" s="577">
        <f>IF(ISBLANK(F70),"-",(F70/$D$50*$D$47*$B$68)*($B$57/$D$68))</f>
        <v>297.33276838554343</v>
      </c>
      <c r="H70" s="595">
        <f t="shared" si="0"/>
        <v>99.110922795181139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298.64400620694465</v>
      </c>
      <c r="H72" s="597">
        <f>AVERAGE(H60:H71)</f>
        <v>99.548002068981546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5.9309906798511473E-3</v>
      </c>
      <c r="H73" s="581">
        <f>STDEV(H60:H71)/H72</f>
        <v>5.9309906798511508E-3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99.548002068981546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72187299</v>
      </c>
      <c r="E108" s="578">
        <f t="shared" ref="E108:E113" si="1">IF(ISBLANK(D108),"-",D108/$D$103*$D$100*$B$116)</f>
        <v>286.99424957655737</v>
      </c>
      <c r="F108" s="605">
        <f t="shared" ref="F108:F113" si="2">IF(ISBLANK(D108), "-", (E108/$B$56)*100)</f>
        <v>95.66474985885246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71949261</v>
      </c>
      <c r="E109" s="579">
        <f t="shared" si="1"/>
        <v>286.04788452166446</v>
      </c>
      <c r="F109" s="606">
        <f t="shared" si="2"/>
        <v>95.349294840554819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76084251</v>
      </c>
      <c r="E110" s="579">
        <f t="shared" si="1"/>
        <v>302.48731872263892</v>
      </c>
      <c r="F110" s="606">
        <f t="shared" si="2"/>
        <v>100.82910624087964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76093759</v>
      </c>
      <c r="E111" s="579">
        <f t="shared" si="1"/>
        <v>302.52511957351959</v>
      </c>
      <c r="F111" s="606">
        <f t="shared" si="2"/>
        <v>100.84170652450652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74606936</v>
      </c>
      <c r="E112" s="579">
        <f t="shared" si="1"/>
        <v>296.61397374801686</v>
      </c>
      <c r="F112" s="606">
        <f t="shared" si="2"/>
        <v>98.871324582672287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74406785</v>
      </c>
      <c r="E113" s="580">
        <f t="shared" si="1"/>
        <v>295.81823562174344</v>
      </c>
      <c r="F113" s="607">
        <f t="shared" si="2"/>
        <v>98.606078540581137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295.08113029402347</v>
      </c>
      <c r="F115" s="609">
        <f>AVERAGE(F108:F113)</f>
        <v>98.360376764674484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2.4444964021917204E-2</v>
      </c>
      <c r="F116" s="563">
        <f>STDEV(F108:F113)/F115</f>
        <v>2.4444964021917173E-2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286.04788452166446</v>
      </c>
      <c r="F119" s="610">
        <f>MIN(F108:F113)</f>
        <v>95.349294840554819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302.52511957351959</v>
      </c>
      <c r="F120" s="611">
        <f>MAX(F108:F113)</f>
        <v>100.84170652450652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98.360376764674484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95.349294840554819</v>
      </c>
      <c r="E125" s="537" t="s">
        <v>130</v>
      </c>
      <c r="F125" s="612">
        <f>MAX(F108:F113)</f>
        <v>100.84170652450652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2017-09-01T07:28:34Z</cp:lastPrinted>
  <dcterms:created xsi:type="dcterms:W3CDTF">2005-07-05T10:19:27Z</dcterms:created>
  <dcterms:modified xsi:type="dcterms:W3CDTF">2017-09-01T07:32:34Z</dcterms:modified>
</cp:coreProperties>
</file>