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Zidovudine" sheetId="9" r:id="rId1"/>
    <sheet name="SST Nevirapine" sheetId="10" r:id="rId2"/>
    <sheet name="SST Lamivudine" sheetId="1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Nevirapine!$A$1:$I$129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B21" i="11"/>
  <c r="B53" i="10"/>
  <c r="F51" i="10"/>
  <c r="D51" i="10"/>
  <c r="C51" i="10"/>
  <c r="B51" i="10"/>
  <c r="B52" i="10" s="1"/>
  <c r="B32" i="10"/>
  <c r="F30" i="10"/>
  <c r="D30" i="10"/>
  <c r="C30" i="10"/>
  <c r="B30" i="10"/>
  <c r="B31" i="10" s="1"/>
  <c r="B21" i="10"/>
  <c r="B53" i="9"/>
  <c r="F51" i="9"/>
  <c r="D51" i="9"/>
  <c r="C51" i="9"/>
  <c r="B51" i="9"/>
  <c r="B52" i="9" s="1"/>
  <c r="B32" i="9"/>
  <c r="F30" i="9"/>
  <c r="E30" i="9"/>
  <c r="D30" i="9"/>
  <c r="C30" i="9"/>
  <c r="B30" i="9"/>
  <c r="B31" i="9" s="1"/>
  <c r="B21" i="9"/>
  <c r="C124" i="5" l="1"/>
  <c r="B116" i="5"/>
  <c r="D100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I39" i="5" s="1"/>
  <c r="B34" i="5"/>
  <c r="D44" i="5" s="1"/>
  <c r="B30" i="5"/>
  <c r="C124" i="4"/>
  <c r="B116" i="4"/>
  <c r="D100" i="4" s="1"/>
  <c r="B98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F44" i="4" s="1"/>
  <c r="F45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G40" i="4" l="1"/>
  <c r="D44" i="4"/>
  <c r="D45" i="4" s="1"/>
  <c r="D101" i="4"/>
  <c r="D101" i="5"/>
  <c r="F98" i="5"/>
  <c r="F44" i="5"/>
  <c r="F45" i="5" s="1"/>
  <c r="D45" i="5"/>
  <c r="D46" i="5" s="1"/>
  <c r="D101" i="3"/>
  <c r="D102" i="3" s="1"/>
  <c r="D97" i="3"/>
  <c r="D98" i="3" s="1"/>
  <c r="I92" i="3"/>
  <c r="I39" i="3"/>
  <c r="B69" i="3"/>
  <c r="D45" i="3"/>
  <c r="D46" i="3" s="1"/>
  <c r="F98" i="3"/>
  <c r="F99" i="3" s="1"/>
  <c r="D49" i="3"/>
  <c r="E41" i="3"/>
  <c r="G64" i="4"/>
  <c r="H64" i="4" s="1"/>
  <c r="G68" i="4"/>
  <c r="H68" i="4" s="1"/>
  <c r="D97" i="4"/>
  <c r="D98" i="4" s="1"/>
  <c r="F97" i="4"/>
  <c r="F98" i="4" s="1"/>
  <c r="G94" i="4" s="1"/>
  <c r="F44" i="3"/>
  <c r="F45" i="3" s="1"/>
  <c r="F46" i="3" s="1"/>
  <c r="I92" i="4"/>
  <c r="G41" i="4"/>
  <c r="F46" i="4"/>
  <c r="B57" i="4"/>
  <c r="G69" i="4" s="1"/>
  <c r="H69" i="4" s="1"/>
  <c r="B57" i="5"/>
  <c r="B69" i="5" s="1"/>
  <c r="C50" i="2"/>
  <c r="E94" i="3"/>
  <c r="G65" i="4"/>
  <c r="H65" i="4" s="1"/>
  <c r="G70" i="4"/>
  <c r="H70" i="4" s="1"/>
  <c r="E92" i="4"/>
  <c r="E39" i="5"/>
  <c r="D49" i="5"/>
  <c r="E41" i="5"/>
  <c r="G92" i="3"/>
  <c r="G94" i="3"/>
  <c r="G67" i="4"/>
  <c r="H67" i="4" s="1"/>
  <c r="D98" i="5"/>
  <c r="D99" i="5" s="1"/>
  <c r="D102" i="5"/>
  <c r="G94" i="5"/>
  <c r="G38" i="4"/>
  <c r="D49" i="4"/>
  <c r="G39" i="4"/>
  <c r="G91" i="4" l="1"/>
  <c r="E38" i="4"/>
  <c r="E39" i="4"/>
  <c r="E40" i="4"/>
  <c r="E41" i="4"/>
  <c r="D46" i="4"/>
  <c r="G93" i="4"/>
  <c r="G42" i="4"/>
  <c r="E91" i="4"/>
  <c r="D102" i="4"/>
  <c r="E93" i="4"/>
  <c r="G91" i="5"/>
  <c r="F99" i="5"/>
  <c r="G93" i="5"/>
  <c r="G92" i="5"/>
  <c r="G39" i="5"/>
  <c r="G38" i="5"/>
  <c r="G40" i="5"/>
  <c r="E40" i="5"/>
  <c r="E38" i="5"/>
  <c r="F46" i="5"/>
  <c r="G41" i="5"/>
  <c r="E93" i="3"/>
  <c r="D99" i="3"/>
  <c r="E91" i="3"/>
  <c r="E92" i="3"/>
  <c r="E38" i="3"/>
  <c r="G38" i="3"/>
  <c r="G40" i="3"/>
  <c r="G93" i="3"/>
  <c r="G91" i="3"/>
  <c r="E39" i="3"/>
  <c r="E40" i="3"/>
  <c r="E92" i="5"/>
  <c r="D99" i="4"/>
  <c r="E94" i="4"/>
  <c r="G62" i="4"/>
  <c r="H62" i="4" s="1"/>
  <c r="G71" i="4"/>
  <c r="H71" i="4" s="1"/>
  <c r="G41" i="3"/>
  <c r="E91" i="5"/>
  <c r="G63" i="4"/>
  <c r="H63" i="4" s="1"/>
  <c r="B69" i="4"/>
  <c r="G66" i="4"/>
  <c r="H66" i="4" s="1"/>
  <c r="E93" i="5"/>
  <c r="G39" i="3"/>
  <c r="E94" i="5"/>
  <c r="G61" i="4"/>
  <c r="H61" i="4" s="1"/>
  <c r="F99" i="4"/>
  <c r="G92" i="4"/>
  <c r="G60" i="4"/>
  <c r="G95" i="4" l="1"/>
  <c r="D103" i="4"/>
  <c r="E113" i="4" s="1"/>
  <c r="F113" i="4" s="1"/>
  <c r="D50" i="4"/>
  <c r="D51" i="4" s="1"/>
  <c r="E42" i="4"/>
  <c r="D52" i="4"/>
  <c r="E95" i="4"/>
  <c r="D105" i="4"/>
  <c r="G95" i="5"/>
  <c r="G42" i="5"/>
  <c r="E42" i="5"/>
  <c r="D50" i="5"/>
  <c r="G65" i="5" s="1"/>
  <c r="H65" i="5" s="1"/>
  <c r="D52" i="5"/>
  <c r="E95" i="3"/>
  <c r="G95" i="3"/>
  <c r="E42" i="3"/>
  <c r="D50" i="3"/>
  <c r="G66" i="3" s="1"/>
  <c r="H66" i="3" s="1"/>
  <c r="D52" i="3"/>
  <c r="G42" i="3"/>
  <c r="D105" i="3"/>
  <c r="D103" i="3"/>
  <c r="D105" i="5"/>
  <c r="D103" i="5"/>
  <c r="E95" i="5"/>
  <c r="H60" i="4"/>
  <c r="G72" i="4"/>
  <c r="G73" i="4" s="1"/>
  <c r="G74" i="4"/>
  <c r="D104" i="4" l="1"/>
  <c r="E108" i="4"/>
  <c r="F108" i="4" s="1"/>
  <c r="E109" i="4"/>
  <c r="F109" i="4" s="1"/>
  <c r="E110" i="4"/>
  <c r="F110" i="4" s="1"/>
  <c r="E111" i="4"/>
  <c r="F111" i="4" s="1"/>
  <c r="E112" i="4"/>
  <c r="F112" i="4" s="1"/>
  <c r="G61" i="5"/>
  <c r="H61" i="5" s="1"/>
  <c r="D51" i="5"/>
  <c r="G60" i="5"/>
  <c r="H60" i="5" s="1"/>
  <c r="G71" i="5"/>
  <c r="H71" i="5" s="1"/>
  <c r="G64" i="5"/>
  <c r="H64" i="5" s="1"/>
  <c r="G63" i="5"/>
  <c r="H63" i="5" s="1"/>
  <c r="G62" i="5"/>
  <c r="G67" i="5"/>
  <c r="H67" i="5" s="1"/>
  <c r="G66" i="5"/>
  <c r="H66" i="5" s="1"/>
  <c r="G68" i="5"/>
  <c r="H68" i="5" s="1"/>
  <c r="G70" i="5"/>
  <c r="H70" i="5" s="1"/>
  <c r="G69" i="5"/>
  <c r="H69" i="5" s="1"/>
  <c r="G63" i="3"/>
  <c r="H63" i="3" s="1"/>
  <c r="G69" i="3"/>
  <c r="H69" i="3" s="1"/>
  <c r="G65" i="3"/>
  <c r="H65" i="3" s="1"/>
  <c r="G71" i="3"/>
  <c r="H71" i="3" s="1"/>
  <c r="G60" i="3"/>
  <c r="H60" i="3" s="1"/>
  <c r="G62" i="3"/>
  <c r="H62" i="3" s="1"/>
  <c r="D51" i="3"/>
  <c r="G67" i="3"/>
  <c r="H67" i="3" s="1"/>
  <c r="G64" i="3"/>
  <c r="H64" i="3" s="1"/>
  <c r="G68" i="3"/>
  <c r="H68" i="3" s="1"/>
  <c r="G61" i="3"/>
  <c r="H61" i="3" s="1"/>
  <c r="G70" i="3"/>
  <c r="H70" i="3" s="1"/>
  <c r="E110" i="3"/>
  <c r="F110" i="3" s="1"/>
  <c r="E109" i="3"/>
  <c r="F109" i="3" s="1"/>
  <c r="E108" i="3"/>
  <c r="D104" i="3"/>
  <c r="E113" i="3"/>
  <c r="F113" i="3" s="1"/>
  <c r="E112" i="3"/>
  <c r="F112" i="3" s="1"/>
  <c r="E111" i="3"/>
  <c r="F111" i="3" s="1"/>
  <c r="H74" i="4"/>
  <c r="H72" i="4"/>
  <c r="E112" i="5"/>
  <c r="F112" i="5" s="1"/>
  <c r="E110" i="5"/>
  <c r="F110" i="5" s="1"/>
  <c r="E108" i="5"/>
  <c r="D104" i="5"/>
  <c r="E113" i="5"/>
  <c r="F113" i="5" s="1"/>
  <c r="E109" i="5"/>
  <c r="F109" i="5" s="1"/>
  <c r="E111" i="5"/>
  <c r="F111" i="5" s="1"/>
  <c r="E117" i="4" l="1"/>
  <c r="E115" i="4"/>
  <c r="E116" i="4" s="1"/>
  <c r="E120" i="4"/>
  <c r="E119" i="4"/>
  <c r="H62" i="5"/>
  <c r="H72" i="5" s="1"/>
  <c r="H73" i="5" s="1"/>
  <c r="G74" i="5"/>
  <c r="G72" i="5"/>
  <c r="G73" i="5" s="1"/>
  <c r="G72" i="3"/>
  <c r="G73" i="3" s="1"/>
  <c r="G74" i="3"/>
  <c r="E117" i="3"/>
  <c r="E119" i="3"/>
  <c r="E120" i="3"/>
  <c r="F108" i="3"/>
  <c r="E115" i="3"/>
  <c r="E116" i="3" s="1"/>
  <c r="H74" i="3"/>
  <c r="H72" i="3"/>
  <c r="F125" i="4"/>
  <c r="F120" i="4"/>
  <c r="F117" i="4"/>
  <c r="F119" i="4"/>
  <c r="D125" i="4"/>
  <c r="F115" i="4"/>
  <c r="E115" i="5"/>
  <c r="E116" i="5" s="1"/>
  <c r="E119" i="5"/>
  <c r="E120" i="5"/>
  <c r="E117" i="5"/>
  <c r="F108" i="5"/>
  <c r="G76" i="4"/>
  <c r="H73" i="4"/>
  <c r="H74" i="5" l="1"/>
  <c r="G76" i="5"/>
  <c r="F125" i="3"/>
  <c r="F120" i="3"/>
  <c r="F115" i="3"/>
  <c r="G124" i="3" s="1"/>
  <c r="D125" i="3"/>
  <c r="F117" i="3"/>
  <c r="F119" i="3"/>
  <c r="G124" i="4"/>
  <c r="F116" i="4"/>
  <c r="F119" i="5"/>
  <c r="D125" i="5"/>
  <c r="F115" i="5"/>
  <c r="F125" i="5"/>
  <c r="F117" i="5"/>
  <c r="F120" i="5"/>
  <c r="G76" i="3"/>
  <c r="H73" i="3"/>
  <c r="F116" i="3" l="1"/>
  <c r="G124" i="5"/>
  <c r="F116" i="5"/>
</calcChain>
</file>

<file path=xl/sharedStrings.xml><?xml version="1.0" encoding="utf-8"?>
<sst xmlns="http://schemas.openxmlformats.org/spreadsheetml/2006/main" count="675" uniqueCount="143">
  <si>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</si>
  <si>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</si>
  <si>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</si>
  <si>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</si>
  <si>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</si>
  <si>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</si>
  <si>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</si>
  <si>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NDQB201707065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</si>
  <si>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</si>
  <si>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</si>
  <si>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</si>
  <si>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</si>
  <si>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11:39:23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</si>
  <si>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</si>
  <si>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</si>
  <si>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</si>
  <si>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</si>
  <si>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</si>
  <si>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</si>
  <si>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</si>
  <si>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</si>
  <si>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</si>
  <si>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</si>
  <si>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</si>
  <si>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</si>
  <si>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</si>
  <si>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</si>
  <si>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</si>
  <si>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</si>
  <si>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</si>
  <si>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</si>
  <si>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</si>
  <si>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</si>
  <si>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</si>
  <si>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</si>
  <si>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</si>
  <si>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</si>
  <si>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</si>
  <si>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</si>
  <si>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</si>
  <si>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</si>
  <si>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</si>
  <si>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</si>
  <si>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</si>
  <si>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</si>
  <si>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</si>
  <si>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</si>
  <si>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</si>
  <si>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</si>
  <si>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</si>
  <si>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</si>
  <si>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</si>
  <si>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</si>
  <si>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</si>
  <si>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</si>
  <si>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</si>
  <si>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</si>
  <si>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</si>
  <si>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</si>
  <si>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</si>
  <si>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</si>
  <si>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</si>
  <si>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</si>
  <si>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</si>
  <si>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</si>
  <si>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</si>
  <si>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</si>
  <si>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</si>
  <si>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</si>
  <si>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</si>
  <si>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</si>
  <si>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</si>
  <si>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</si>
  <si>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</si>
  <si>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</si>
  <si>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</si>
  <si>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</si>
  <si>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</si>
  <si>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</si>
  <si>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</si>
  <si>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</si>
  <si>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</si>
  <si>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</si>
  <si>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</si>
  <si>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</si>
  <si>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</si>
  <si>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</si>
  <si>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</si>
  <si>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</si>
  <si>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</si>
  <si>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</si>
  <si>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</si>
  <si>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</si>
  <si>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</si>
  <si>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</si>
  <si>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</si>
  <si>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</si>
  <si>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</si>
  <si>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</si>
  <si>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</si>
  <si>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</si>
  <si>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</si>
  <si>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</si>
  <si>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</si>
  <si>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</si>
  <si>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</si>
  <si>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</si>
  <si>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</si>
  <si>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</si>
  <si>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</si>
  <si>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</si>
  <si>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</si>
  <si>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</si>
  <si>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</si>
  <si>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</si>
  <si>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</si>
  <si>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</si>
  <si>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</si>
  <si>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</si>
  <si>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</si>
  <si>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</si>
  <si>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</si>
  <si>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</si>
  <si>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</si>
  <si>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</si>
  <si>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</si>
  <si>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</si>
  <si>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</si>
  <si>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</si>
  <si>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</si>
  <si>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</si>
  <si>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</si>
  <si>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</si>
  <si>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Zidovudine</t>
  </si>
  <si>
    <t>Z1-3</t>
  </si>
  <si>
    <t>Nevirapine</t>
  </si>
  <si>
    <t>DBH027-C16A-160912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</si>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</sst>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8" workbookViewId="0">
      <selection activeCell="A31" sqref="A31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133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99.65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29.6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4">
        <f>29.6/20*4/20</f>
        <v>0.29599999999999999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67003804</v>
      </c>
      <c r="C24" s="678">
        <v>8793.2999999999993</v>
      </c>
      <c r="D24" s="679">
        <v>1.1000000000000001</v>
      </c>
      <c r="E24" s="679">
        <v>8.6999999999999993</v>
      </c>
      <c r="F24" s="680">
        <v>5.7</v>
      </c>
    </row>
    <row r="25" spans="1:6" ht="16.5" customHeight="1" x14ac:dyDescent="0.3">
      <c r="A25" s="677">
        <v>2</v>
      </c>
      <c r="B25" s="678">
        <v>66917929</v>
      </c>
      <c r="C25" s="678">
        <v>8809.2999999999993</v>
      </c>
      <c r="D25" s="679">
        <v>1.1000000000000001</v>
      </c>
      <c r="E25" s="679">
        <v>8.6999999999999993</v>
      </c>
      <c r="F25" s="679">
        <v>5.7</v>
      </c>
    </row>
    <row r="26" spans="1:6" ht="16.5" customHeight="1" x14ac:dyDescent="0.3">
      <c r="A26" s="677">
        <v>3</v>
      </c>
      <c r="B26" s="678">
        <v>66974919</v>
      </c>
      <c r="C26" s="678">
        <v>8778.2999999999993</v>
      </c>
      <c r="D26" s="679">
        <v>1.1000000000000001</v>
      </c>
      <c r="E26" s="679">
        <v>8.6999999999999993</v>
      </c>
      <c r="F26" s="679">
        <v>5.7</v>
      </c>
    </row>
    <row r="27" spans="1:6" ht="16.5" customHeight="1" x14ac:dyDescent="0.3">
      <c r="A27" s="677">
        <v>4</v>
      </c>
      <c r="B27" s="678">
        <v>67001546</v>
      </c>
      <c r="C27" s="678">
        <v>8787.7999999999993</v>
      </c>
      <c r="D27" s="679">
        <v>1.1000000000000001</v>
      </c>
      <c r="E27" s="679">
        <v>8.6</v>
      </c>
      <c r="F27" s="679">
        <v>5.7</v>
      </c>
    </row>
    <row r="28" spans="1:6" ht="16.5" customHeight="1" x14ac:dyDescent="0.3">
      <c r="A28" s="677">
        <v>5</v>
      </c>
      <c r="B28" s="678">
        <v>66815267</v>
      </c>
      <c r="C28" s="678">
        <v>8735.9</v>
      </c>
      <c r="D28" s="679">
        <v>1.1000000000000001</v>
      </c>
      <c r="E28" s="679">
        <v>8.6</v>
      </c>
      <c r="F28" s="679">
        <v>5.7</v>
      </c>
    </row>
    <row r="29" spans="1:6" ht="16.5" customHeight="1" x14ac:dyDescent="0.3">
      <c r="A29" s="677">
        <v>6</v>
      </c>
      <c r="B29" s="681">
        <v>67001712</v>
      </c>
      <c r="C29" s="681">
        <v>8714.5</v>
      </c>
      <c r="D29" s="682">
        <v>1.1000000000000001</v>
      </c>
      <c r="E29" s="682">
        <v>8.6</v>
      </c>
      <c r="F29" s="682">
        <v>5.7</v>
      </c>
    </row>
    <row r="30" spans="1:6" ht="16.5" customHeight="1" x14ac:dyDescent="0.3">
      <c r="A30" s="683" t="s">
        <v>18</v>
      </c>
      <c r="B30" s="684">
        <f>AVERAGE(B24:B29)</f>
        <v>66952529.5</v>
      </c>
      <c r="C30" s="685">
        <f>AVERAGE(C24:C29)</f>
        <v>8769.85</v>
      </c>
      <c r="D30" s="686">
        <f>AVERAGE(D24:D29)</f>
        <v>1.0999999999999999</v>
      </c>
      <c r="E30" s="686">
        <f>AVERAGE(E24:E29)</f>
        <v>8.65</v>
      </c>
      <c r="F30" s="686">
        <f>AVERAGE(F24:F29)</f>
        <v>5.7</v>
      </c>
    </row>
    <row r="31" spans="1:6" ht="16.5" customHeight="1" x14ac:dyDescent="0.3">
      <c r="A31" s="687" t="s">
        <v>19</v>
      </c>
      <c r="B31" s="688">
        <f>(STDEV(B24:B29)/B30)</f>
        <v>1.1175067148189713E-3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B42" sqref="B42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5" width="25.85546875" style="664" customWidth="1"/>
    <col min="6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1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6"/>
    </row>
    <row r="16" spans="1:7" ht="16.5" customHeight="1" x14ac:dyDescent="0.3">
      <c r="A16" s="667" t="s">
        <v>1</v>
      </c>
      <c r="B16" s="668" t="s">
        <v>2</v>
      </c>
    </row>
    <row r="17" spans="1:6" ht="16.5" customHeight="1" x14ac:dyDescent="0.3">
      <c r="A17" s="669" t="s">
        <v>3</v>
      </c>
      <c r="B17" s="669" t="s">
        <v>137</v>
      </c>
      <c r="D17" s="670"/>
      <c r="E17" s="670"/>
      <c r="F17" s="671"/>
    </row>
    <row r="18" spans="1:6" ht="16.5" customHeight="1" x14ac:dyDescent="0.3">
      <c r="A18" s="672" t="s">
        <v>4</v>
      </c>
      <c r="B18" s="673" t="s">
        <v>135</v>
      </c>
      <c r="C18" s="671"/>
      <c r="D18" s="671"/>
      <c r="E18" s="671"/>
      <c r="F18" s="671"/>
    </row>
    <row r="19" spans="1:6" ht="16.5" customHeight="1" x14ac:dyDescent="0.3">
      <c r="A19" s="672" t="s">
        <v>6</v>
      </c>
      <c r="B19" s="673">
        <v>99.7</v>
      </c>
      <c r="C19" s="671"/>
      <c r="D19" s="671"/>
      <c r="E19" s="671"/>
      <c r="F19" s="671"/>
    </row>
    <row r="20" spans="1:6" ht="16.5" customHeight="1" x14ac:dyDescent="0.3">
      <c r="A20" s="669" t="s">
        <v>8</v>
      </c>
      <c r="B20" s="673">
        <v>19.04</v>
      </c>
      <c r="C20" s="671"/>
      <c r="D20" s="671"/>
      <c r="E20" s="671"/>
      <c r="F20" s="671"/>
    </row>
    <row r="21" spans="1:6" ht="16.5" customHeight="1" x14ac:dyDescent="0.3">
      <c r="A21" s="669" t="s">
        <v>10</v>
      </c>
      <c r="B21" s="673">
        <f>19.04/20*4/20</f>
        <v>0.19039999999999999</v>
      </c>
      <c r="C21" s="671"/>
      <c r="D21" s="671"/>
      <c r="E21" s="671"/>
      <c r="F21" s="671"/>
    </row>
    <row r="22" spans="1:6" ht="15.75" customHeight="1" x14ac:dyDescent="0.25">
      <c r="A22" s="671"/>
      <c r="B22" s="671"/>
      <c r="C22" s="671"/>
      <c r="D22" s="671"/>
      <c r="E22" s="671"/>
      <c r="F22" s="671"/>
    </row>
    <row r="23" spans="1:6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138</v>
      </c>
      <c r="F23" s="675" t="s">
        <v>17</v>
      </c>
    </row>
    <row r="24" spans="1:6" ht="16.5" customHeight="1" x14ac:dyDescent="0.3">
      <c r="A24" s="677">
        <v>1</v>
      </c>
      <c r="B24" s="678">
        <v>32025323</v>
      </c>
      <c r="C24" s="678">
        <v>8990.6</v>
      </c>
      <c r="D24" s="679">
        <v>1</v>
      </c>
      <c r="E24" s="679">
        <v>13.8</v>
      </c>
      <c r="F24" s="680">
        <v>10.3</v>
      </c>
    </row>
    <row r="25" spans="1:6" ht="16.5" customHeight="1" x14ac:dyDescent="0.3">
      <c r="A25" s="677">
        <v>2</v>
      </c>
      <c r="B25" s="678">
        <v>31978064</v>
      </c>
      <c r="C25" s="678">
        <v>8990.5</v>
      </c>
      <c r="D25" s="679">
        <v>1</v>
      </c>
      <c r="E25" s="679">
        <v>13.8</v>
      </c>
      <c r="F25" s="679">
        <v>10.4</v>
      </c>
    </row>
    <row r="26" spans="1:6" ht="16.5" customHeight="1" x14ac:dyDescent="0.3">
      <c r="A26" s="677">
        <v>3</v>
      </c>
      <c r="B26" s="678">
        <v>32006635</v>
      </c>
      <c r="C26" s="678">
        <v>8991.2000000000007</v>
      </c>
      <c r="D26" s="679">
        <v>1</v>
      </c>
      <c r="E26" s="679">
        <v>13.8</v>
      </c>
      <c r="F26" s="679">
        <v>10.4</v>
      </c>
    </row>
    <row r="27" spans="1:6" ht="16.5" customHeight="1" x14ac:dyDescent="0.3">
      <c r="A27" s="677">
        <v>4</v>
      </c>
      <c r="B27" s="678">
        <v>32017733</v>
      </c>
      <c r="C27" s="678">
        <v>8971.6</v>
      </c>
      <c r="D27" s="679">
        <v>1</v>
      </c>
      <c r="E27" s="679">
        <v>13.8</v>
      </c>
      <c r="F27" s="679">
        <v>10.4</v>
      </c>
    </row>
    <row r="28" spans="1:6" ht="16.5" customHeight="1" x14ac:dyDescent="0.3">
      <c r="A28" s="677">
        <v>5</v>
      </c>
      <c r="B28" s="678">
        <v>31924453</v>
      </c>
      <c r="C28" s="678">
        <v>8966.6</v>
      </c>
      <c r="D28" s="679">
        <v>1</v>
      </c>
      <c r="E28" s="679">
        <v>13.8</v>
      </c>
      <c r="F28" s="679">
        <v>10.4</v>
      </c>
    </row>
    <row r="29" spans="1:6" ht="16.5" customHeight="1" x14ac:dyDescent="0.3">
      <c r="A29" s="677">
        <v>6</v>
      </c>
      <c r="B29" s="681">
        <v>32019642</v>
      </c>
      <c r="C29" s="681">
        <v>8970.2000000000007</v>
      </c>
      <c r="D29" s="682">
        <v>1</v>
      </c>
      <c r="E29" s="682">
        <v>13.8</v>
      </c>
      <c r="F29" s="682">
        <v>10.4</v>
      </c>
    </row>
    <row r="30" spans="1:6" ht="16.5" customHeight="1" x14ac:dyDescent="0.3">
      <c r="A30" s="683" t="s">
        <v>18</v>
      </c>
      <c r="B30" s="684">
        <f>AVERAGE(B24:B29)</f>
        <v>31995308.333333332</v>
      </c>
      <c r="C30" s="685">
        <f>AVERAGE(C24:C29)</f>
        <v>8980.1166666666668</v>
      </c>
      <c r="D30" s="686">
        <f>AVERAGE(D24:D29)</f>
        <v>1</v>
      </c>
      <c r="E30" s="686">
        <v>13.8</v>
      </c>
      <c r="F30" s="686">
        <f>AVERAGE(F24:F29)</f>
        <v>10.383333333333333</v>
      </c>
    </row>
    <row r="31" spans="1:6" ht="16.5" customHeight="1" x14ac:dyDescent="0.3">
      <c r="A31" s="687" t="s">
        <v>19</v>
      </c>
      <c r="B31" s="688">
        <f>(STDEV(B24:B29)/B30)</f>
        <v>1.2057961087663565E-3</v>
      </c>
      <c r="C31" s="689"/>
      <c r="D31" s="689"/>
      <c r="E31" s="689"/>
      <c r="F31" s="690"/>
    </row>
    <row r="32" spans="1:6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4"/>
      <c r="F32" s="695"/>
    </row>
    <row r="33" spans="1:6" s="664" customFormat="1" ht="15.75" customHeight="1" x14ac:dyDescent="0.25">
      <c r="A33" s="671"/>
      <c r="B33" s="671"/>
      <c r="C33" s="671"/>
      <c r="D33" s="671"/>
      <c r="E33" s="671"/>
      <c r="F33" s="671"/>
    </row>
    <row r="34" spans="1:6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  <c r="F34" s="697"/>
    </row>
    <row r="35" spans="1:6" ht="16.5" customHeight="1" x14ac:dyDescent="0.3">
      <c r="A35" s="672"/>
      <c r="B35" s="696" t="s">
        <v>23</v>
      </c>
      <c r="C35" s="697"/>
      <c r="D35" s="697"/>
      <c r="E35" s="697"/>
      <c r="F35" s="697"/>
    </row>
    <row r="36" spans="1:6" ht="16.5" customHeight="1" x14ac:dyDescent="0.3">
      <c r="A36" s="672"/>
      <c r="B36" s="696" t="s">
        <v>24</v>
      </c>
      <c r="C36" s="697"/>
      <c r="D36" s="697"/>
      <c r="E36" s="697"/>
      <c r="F36" s="697"/>
    </row>
    <row r="37" spans="1:6" ht="15.75" customHeight="1" x14ac:dyDescent="0.25">
      <c r="A37" s="671"/>
      <c r="B37" s="671" t="s">
        <v>139</v>
      </c>
      <c r="C37" s="671"/>
      <c r="D37" s="671"/>
      <c r="E37" s="671"/>
      <c r="F37" s="671"/>
    </row>
    <row r="38" spans="1:6" ht="16.5" customHeight="1" x14ac:dyDescent="0.3">
      <c r="A38" s="667" t="s">
        <v>1</v>
      </c>
      <c r="B38" s="668" t="s">
        <v>25</v>
      </c>
    </row>
    <row r="39" spans="1:6" ht="16.5" customHeight="1" x14ac:dyDescent="0.3">
      <c r="A39" s="672" t="s">
        <v>4</v>
      </c>
      <c r="B39" s="669"/>
      <c r="C39" s="671"/>
      <c r="D39" s="671"/>
      <c r="E39" s="671"/>
      <c r="F39" s="671"/>
    </row>
    <row r="40" spans="1:6" ht="16.5" customHeight="1" x14ac:dyDescent="0.3">
      <c r="A40" s="672" t="s">
        <v>6</v>
      </c>
      <c r="B40" s="673"/>
      <c r="C40" s="671"/>
      <c r="D40" s="671"/>
      <c r="E40" s="671"/>
      <c r="F40" s="671"/>
    </row>
    <row r="41" spans="1:6" ht="16.5" customHeight="1" x14ac:dyDescent="0.3">
      <c r="A41" s="669" t="s">
        <v>8</v>
      </c>
      <c r="B41" s="673"/>
      <c r="C41" s="671"/>
      <c r="D41" s="671"/>
      <c r="E41" s="671"/>
      <c r="F41" s="671"/>
    </row>
    <row r="42" spans="1:6" ht="16.5" customHeight="1" x14ac:dyDescent="0.3">
      <c r="A42" s="669" t="s">
        <v>10</v>
      </c>
      <c r="B42" s="674"/>
      <c r="C42" s="671"/>
      <c r="D42" s="671"/>
      <c r="E42" s="671"/>
      <c r="F42" s="671"/>
    </row>
    <row r="43" spans="1:6" ht="15.75" customHeight="1" x14ac:dyDescent="0.25">
      <c r="A43" s="671"/>
      <c r="B43" s="671"/>
      <c r="C43" s="671"/>
      <c r="D43" s="671"/>
      <c r="E43" s="671"/>
      <c r="F43" s="671"/>
    </row>
    <row r="44" spans="1:6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138</v>
      </c>
      <c r="F44" s="675" t="s">
        <v>17</v>
      </c>
    </row>
    <row r="45" spans="1:6" ht="16.5" customHeight="1" x14ac:dyDescent="0.3">
      <c r="A45" s="677">
        <v>1</v>
      </c>
      <c r="B45" s="678"/>
      <c r="C45" s="678"/>
      <c r="D45" s="679"/>
      <c r="E45" s="679"/>
      <c r="F45" s="680"/>
    </row>
    <row r="46" spans="1:6" ht="16.5" customHeight="1" x14ac:dyDescent="0.3">
      <c r="A46" s="677">
        <v>2</v>
      </c>
      <c r="B46" s="678"/>
      <c r="C46" s="678"/>
      <c r="D46" s="679"/>
      <c r="E46" s="679"/>
      <c r="F46" s="679"/>
    </row>
    <row r="47" spans="1:6" ht="16.5" customHeight="1" x14ac:dyDescent="0.3">
      <c r="A47" s="677">
        <v>3</v>
      </c>
      <c r="B47" s="678"/>
      <c r="C47" s="678"/>
      <c r="D47" s="679"/>
      <c r="E47" s="679"/>
      <c r="F47" s="679"/>
    </row>
    <row r="48" spans="1:6" ht="16.5" customHeight="1" x14ac:dyDescent="0.3">
      <c r="A48" s="677">
        <v>4</v>
      </c>
      <c r="B48" s="678"/>
      <c r="C48" s="678"/>
      <c r="D48" s="679"/>
      <c r="E48" s="679"/>
      <c r="F48" s="679"/>
    </row>
    <row r="49" spans="1:8" ht="16.5" customHeight="1" x14ac:dyDescent="0.3">
      <c r="A49" s="677">
        <v>5</v>
      </c>
      <c r="B49" s="678"/>
      <c r="C49" s="678"/>
      <c r="D49" s="679"/>
      <c r="E49" s="679"/>
      <c r="F49" s="679"/>
    </row>
    <row r="50" spans="1:8" ht="16.5" customHeight="1" x14ac:dyDescent="0.3">
      <c r="A50" s="677">
        <v>6</v>
      </c>
      <c r="B50" s="681"/>
      <c r="C50" s="681"/>
      <c r="D50" s="682"/>
      <c r="E50" s="682"/>
      <c r="F50" s="682"/>
    </row>
    <row r="51" spans="1:8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/>
      <c r="F51" s="686" t="e">
        <f>AVERAGE(F45:F50)</f>
        <v>#DIV/0!</v>
      </c>
    </row>
    <row r="52" spans="1:8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89"/>
      <c r="F52" s="690"/>
    </row>
    <row r="53" spans="1:8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4"/>
      <c r="F53" s="695"/>
    </row>
    <row r="54" spans="1:8" s="664" customFormat="1" ht="15.75" customHeight="1" x14ac:dyDescent="0.25">
      <c r="A54" s="671"/>
      <c r="B54" s="671"/>
      <c r="C54" s="671"/>
      <c r="D54" s="671"/>
      <c r="E54" s="671"/>
      <c r="F54" s="671"/>
    </row>
    <row r="55" spans="1:8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  <c r="F55" s="697"/>
    </row>
    <row r="56" spans="1:8" ht="16.5" customHeight="1" x14ac:dyDescent="0.3">
      <c r="A56" s="672"/>
      <c r="B56" s="696" t="s">
        <v>23</v>
      </c>
      <c r="C56" s="697"/>
      <c r="D56" s="697"/>
      <c r="E56" s="697"/>
      <c r="F56" s="697"/>
    </row>
    <row r="57" spans="1:8" ht="16.5" customHeight="1" x14ac:dyDescent="0.3">
      <c r="A57" s="672"/>
      <c r="B57" s="696" t="s">
        <v>24</v>
      </c>
      <c r="C57" s="697"/>
      <c r="D57" s="697"/>
      <c r="E57" s="697"/>
      <c r="F57" s="697"/>
    </row>
    <row r="58" spans="1:8" ht="14.25" customHeight="1" thickBot="1" x14ac:dyDescent="0.3">
      <c r="A58" s="698"/>
      <c r="B58" s="671" t="s">
        <v>140</v>
      </c>
      <c r="D58" s="699"/>
      <c r="E58" s="700"/>
      <c r="G58" s="701"/>
      <c r="H58" s="701"/>
    </row>
    <row r="59" spans="1:8" ht="15" customHeight="1" x14ac:dyDescent="0.3">
      <c r="B59" s="702" t="s">
        <v>26</v>
      </c>
      <c r="C59" s="702"/>
      <c r="F59" s="703" t="s">
        <v>27</v>
      </c>
      <c r="G59" s="704"/>
      <c r="H59" s="703" t="s">
        <v>28</v>
      </c>
    </row>
    <row r="60" spans="1:8" ht="15" customHeight="1" x14ac:dyDescent="0.3">
      <c r="A60" s="705" t="s">
        <v>29</v>
      </c>
      <c r="B60" s="706" t="s">
        <v>141</v>
      </c>
      <c r="C60" s="706"/>
      <c r="F60" s="706" t="s">
        <v>142</v>
      </c>
      <c r="H60" s="706"/>
    </row>
    <row r="61" spans="1:8" ht="15" customHeight="1" x14ac:dyDescent="0.3">
      <c r="A61" s="705" t="s">
        <v>30</v>
      </c>
      <c r="B61" s="707"/>
      <c r="C61" s="707"/>
      <c r="F61" s="707"/>
      <c r="H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18" sqref="D18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1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7" t="s">
        <v>1</v>
      </c>
      <c r="B16" s="668" t="s">
        <v>2</v>
      </c>
    </row>
    <row r="17" spans="1:5" ht="16.5" customHeight="1" x14ac:dyDescent="0.3">
      <c r="A17" s="669" t="s">
        <v>3</v>
      </c>
      <c r="B17" s="669" t="s">
        <v>137</v>
      </c>
      <c r="D17" s="670"/>
      <c r="E17" s="671"/>
    </row>
    <row r="18" spans="1:5" ht="16.5" customHeight="1" x14ac:dyDescent="0.3">
      <c r="A18" s="672" t="s">
        <v>4</v>
      </c>
      <c r="B18" s="673" t="s">
        <v>131</v>
      </c>
      <c r="C18" s="671"/>
      <c r="D18" s="671"/>
      <c r="E18" s="671"/>
    </row>
    <row r="19" spans="1:5" ht="16.5" customHeight="1" x14ac:dyDescent="0.3">
      <c r="A19" s="672" t="s">
        <v>6</v>
      </c>
      <c r="B19" s="673">
        <v>99.39</v>
      </c>
      <c r="C19" s="671"/>
      <c r="D19" s="671"/>
      <c r="E19" s="671"/>
    </row>
    <row r="20" spans="1:5" ht="16.5" customHeight="1" x14ac:dyDescent="0.3">
      <c r="A20" s="669" t="s">
        <v>8</v>
      </c>
      <c r="B20" s="673">
        <v>14.63</v>
      </c>
      <c r="C20" s="671"/>
      <c r="D20" s="671"/>
      <c r="E20" s="671"/>
    </row>
    <row r="21" spans="1:5" ht="16.5" customHeight="1" x14ac:dyDescent="0.3">
      <c r="A21" s="669" t="s">
        <v>10</v>
      </c>
      <c r="B21" s="674">
        <f>14.63/20*4/20</f>
        <v>0.14630000000000001</v>
      </c>
      <c r="C21" s="671"/>
      <c r="D21" s="671"/>
      <c r="E21" s="671"/>
    </row>
    <row r="22" spans="1:5" ht="15.75" customHeight="1" x14ac:dyDescent="0.25">
      <c r="A22" s="671"/>
      <c r="B22" s="671"/>
      <c r="C22" s="671"/>
      <c r="D22" s="671"/>
      <c r="E22" s="671"/>
    </row>
    <row r="23" spans="1:5" ht="16.5" customHeight="1" x14ac:dyDescent="0.3">
      <c r="A23" s="675" t="s">
        <v>13</v>
      </c>
      <c r="B23" s="676" t="s">
        <v>14</v>
      </c>
      <c r="C23" s="675" t="s">
        <v>15</v>
      </c>
      <c r="D23" s="675" t="s">
        <v>16</v>
      </c>
      <c r="E23" s="675" t="s">
        <v>17</v>
      </c>
    </row>
    <row r="24" spans="1:5" ht="16.5" customHeight="1" x14ac:dyDescent="0.3">
      <c r="A24" s="677">
        <v>1</v>
      </c>
      <c r="B24" s="678">
        <v>37564202</v>
      </c>
      <c r="C24" s="678">
        <v>7643.7</v>
      </c>
      <c r="D24" s="679">
        <v>1.1000000000000001</v>
      </c>
      <c r="E24" s="680">
        <v>3.9</v>
      </c>
    </row>
    <row r="25" spans="1:5" ht="16.5" customHeight="1" x14ac:dyDescent="0.3">
      <c r="A25" s="677">
        <v>2</v>
      </c>
      <c r="B25" s="678">
        <v>37515187</v>
      </c>
      <c r="C25" s="678">
        <v>7668.1</v>
      </c>
      <c r="D25" s="679">
        <v>1.1000000000000001</v>
      </c>
      <c r="E25" s="679">
        <v>3.9</v>
      </c>
    </row>
    <row r="26" spans="1:5" ht="16.5" customHeight="1" x14ac:dyDescent="0.3">
      <c r="A26" s="677">
        <v>3</v>
      </c>
      <c r="B26" s="678">
        <v>37550583</v>
      </c>
      <c r="C26" s="678">
        <v>7652.1</v>
      </c>
      <c r="D26" s="679">
        <v>1.1000000000000001</v>
      </c>
      <c r="E26" s="679">
        <v>3.9</v>
      </c>
    </row>
    <row r="27" spans="1:5" ht="16.5" customHeight="1" x14ac:dyDescent="0.3">
      <c r="A27" s="677">
        <v>4</v>
      </c>
      <c r="B27" s="678">
        <v>37559317</v>
      </c>
      <c r="C27" s="678">
        <v>7644.9</v>
      </c>
      <c r="D27" s="679">
        <v>1.1000000000000001</v>
      </c>
      <c r="E27" s="679">
        <v>3.9</v>
      </c>
    </row>
    <row r="28" spans="1:5" ht="16.5" customHeight="1" x14ac:dyDescent="0.3">
      <c r="A28" s="677">
        <v>5</v>
      </c>
      <c r="B28" s="678">
        <v>37452675</v>
      </c>
      <c r="C28" s="678">
        <v>7607</v>
      </c>
      <c r="D28" s="679">
        <v>1.1000000000000001</v>
      </c>
      <c r="E28" s="679">
        <v>3.9</v>
      </c>
    </row>
    <row r="29" spans="1:5" ht="16.5" customHeight="1" x14ac:dyDescent="0.3">
      <c r="A29" s="677">
        <v>6</v>
      </c>
      <c r="B29" s="681">
        <v>37558585</v>
      </c>
      <c r="C29" s="681">
        <v>7598.7</v>
      </c>
      <c r="D29" s="682">
        <v>1.1000000000000001</v>
      </c>
      <c r="E29" s="682">
        <v>3.9</v>
      </c>
    </row>
    <row r="30" spans="1:5" ht="16.5" customHeight="1" x14ac:dyDescent="0.3">
      <c r="A30" s="683" t="s">
        <v>18</v>
      </c>
      <c r="B30" s="684">
        <f>AVERAGE(B24:B29)</f>
        <v>37533424.833333336</v>
      </c>
      <c r="C30" s="685">
        <f>AVERAGE(C24:C29)</f>
        <v>7635.75</v>
      </c>
      <c r="D30" s="686">
        <f>AVERAGE(D24:D29)</f>
        <v>1.0999999999999999</v>
      </c>
      <c r="E30" s="686">
        <f>AVERAGE(E24:E29)</f>
        <v>3.9</v>
      </c>
    </row>
    <row r="31" spans="1:5" ht="16.5" customHeight="1" x14ac:dyDescent="0.3">
      <c r="A31" s="687" t="s">
        <v>19</v>
      </c>
      <c r="B31" s="688">
        <f>(STDEV(B24:B29)/B30)</f>
        <v>1.155100620397012E-3</v>
      </c>
      <c r="C31" s="689"/>
      <c r="D31" s="689"/>
      <c r="E31" s="690"/>
    </row>
    <row r="32" spans="1:5" s="664" customFormat="1" ht="16.5" customHeight="1" x14ac:dyDescent="0.3">
      <c r="A32" s="691" t="s">
        <v>20</v>
      </c>
      <c r="B32" s="692">
        <f>COUNT(B24:B29)</f>
        <v>6</v>
      </c>
      <c r="C32" s="693"/>
      <c r="D32" s="694"/>
      <c r="E32" s="695"/>
    </row>
    <row r="33" spans="1:5" s="664" customFormat="1" ht="15.75" customHeight="1" x14ac:dyDescent="0.25">
      <c r="A33" s="671"/>
      <c r="B33" s="671"/>
      <c r="C33" s="671"/>
      <c r="D33" s="671"/>
      <c r="E33" s="671"/>
    </row>
    <row r="34" spans="1:5" s="664" customFormat="1" ht="16.5" customHeight="1" x14ac:dyDescent="0.3">
      <c r="A34" s="672" t="s">
        <v>21</v>
      </c>
      <c r="B34" s="696" t="s">
        <v>22</v>
      </c>
      <c r="C34" s="697"/>
      <c r="D34" s="697"/>
      <c r="E34" s="697"/>
    </row>
    <row r="35" spans="1:5" ht="16.5" customHeight="1" x14ac:dyDescent="0.3">
      <c r="A35" s="672"/>
      <c r="B35" s="696" t="s">
        <v>23</v>
      </c>
      <c r="C35" s="697"/>
      <c r="D35" s="697"/>
      <c r="E35" s="697"/>
    </row>
    <row r="36" spans="1:5" ht="16.5" customHeight="1" x14ac:dyDescent="0.3">
      <c r="A36" s="672"/>
      <c r="B36" s="696" t="s">
        <v>24</v>
      </c>
      <c r="C36" s="697"/>
      <c r="D36" s="697"/>
      <c r="E36" s="697"/>
    </row>
    <row r="37" spans="1:5" ht="15.75" customHeight="1" x14ac:dyDescent="0.25">
      <c r="A37" s="671"/>
      <c r="B37" s="671" t="s">
        <v>139</v>
      </c>
      <c r="C37" s="671"/>
      <c r="D37" s="671"/>
      <c r="E37" s="671"/>
    </row>
    <row r="38" spans="1:5" ht="16.5" customHeight="1" x14ac:dyDescent="0.3">
      <c r="A38" s="667" t="s">
        <v>1</v>
      </c>
      <c r="B38" s="668" t="s">
        <v>25</v>
      </c>
    </row>
    <row r="39" spans="1:5" ht="16.5" customHeight="1" x14ac:dyDescent="0.3">
      <c r="A39" s="672" t="s">
        <v>4</v>
      </c>
      <c r="B39" s="669"/>
      <c r="C39" s="671"/>
      <c r="D39" s="671"/>
      <c r="E39" s="671"/>
    </row>
    <row r="40" spans="1:5" ht="16.5" customHeight="1" x14ac:dyDescent="0.3">
      <c r="A40" s="672" t="s">
        <v>6</v>
      </c>
      <c r="B40" s="673"/>
      <c r="C40" s="671"/>
      <c r="D40" s="671"/>
      <c r="E40" s="671"/>
    </row>
    <row r="41" spans="1:5" ht="16.5" customHeight="1" x14ac:dyDescent="0.3">
      <c r="A41" s="669" t="s">
        <v>8</v>
      </c>
      <c r="B41" s="673"/>
      <c r="C41" s="671"/>
      <c r="D41" s="671"/>
      <c r="E41" s="671"/>
    </row>
    <row r="42" spans="1:5" ht="16.5" customHeight="1" x14ac:dyDescent="0.3">
      <c r="A42" s="669" t="s">
        <v>10</v>
      </c>
      <c r="B42" s="674"/>
      <c r="C42" s="671"/>
      <c r="D42" s="671"/>
      <c r="E42" s="671"/>
    </row>
    <row r="43" spans="1:5" ht="15.75" customHeight="1" x14ac:dyDescent="0.25">
      <c r="A43" s="671"/>
      <c r="B43" s="671"/>
      <c r="C43" s="671"/>
      <c r="D43" s="671"/>
      <c r="E43" s="671"/>
    </row>
    <row r="44" spans="1:5" ht="16.5" customHeight="1" x14ac:dyDescent="0.3">
      <c r="A44" s="675" t="s">
        <v>13</v>
      </c>
      <c r="B44" s="676" t="s">
        <v>14</v>
      </c>
      <c r="C44" s="675" t="s">
        <v>15</v>
      </c>
      <c r="D44" s="675" t="s">
        <v>16</v>
      </c>
      <c r="E44" s="675" t="s">
        <v>17</v>
      </c>
    </row>
    <row r="45" spans="1:5" ht="16.5" customHeight="1" x14ac:dyDescent="0.3">
      <c r="A45" s="677">
        <v>1</v>
      </c>
      <c r="B45" s="678"/>
      <c r="C45" s="678"/>
      <c r="D45" s="679"/>
      <c r="E45" s="680"/>
    </row>
    <row r="46" spans="1:5" ht="16.5" customHeight="1" x14ac:dyDescent="0.3">
      <c r="A46" s="677">
        <v>2</v>
      </c>
      <c r="B46" s="678"/>
      <c r="C46" s="678"/>
      <c r="D46" s="679"/>
      <c r="E46" s="679"/>
    </row>
    <row r="47" spans="1:5" ht="16.5" customHeight="1" x14ac:dyDescent="0.3">
      <c r="A47" s="677">
        <v>3</v>
      </c>
      <c r="B47" s="678"/>
      <c r="C47" s="678"/>
      <c r="D47" s="679"/>
      <c r="E47" s="679"/>
    </row>
    <row r="48" spans="1:5" ht="16.5" customHeight="1" x14ac:dyDescent="0.3">
      <c r="A48" s="677">
        <v>4</v>
      </c>
      <c r="B48" s="678"/>
      <c r="C48" s="678"/>
      <c r="D48" s="679"/>
      <c r="E48" s="679"/>
    </row>
    <row r="49" spans="1:7" ht="16.5" customHeight="1" x14ac:dyDescent="0.3">
      <c r="A49" s="677">
        <v>5</v>
      </c>
      <c r="B49" s="678"/>
      <c r="C49" s="678"/>
      <c r="D49" s="679"/>
      <c r="E49" s="679"/>
    </row>
    <row r="50" spans="1:7" ht="16.5" customHeight="1" x14ac:dyDescent="0.3">
      <c r="A50" s="677">
        <v>6</v>
      </c>
      <c r="B50" s="681"/>
      <c r="C50" s="681"/>
      <c r="D50" s="682"/>
      <c r="E50" s="682"/>
    </row>
    <row r="51" spans="1:7" ht="16.5" customHeight="1" x14ac:dyDescent="0.3">
      <c r="A51" s="683" t="s">
        <v>18</v>
      </c>
      <c r="B51" s="684" t="e">
        <f>AVERAGE(B45:B50)</f>
        <v>#DIV/0!</v>
      </c>
      <c r="C51" s="685" t="e">
        <f>AVERAGE(C45:C50)</f>
        <v>#DIV/0!</v>
      </c>
      <c r="D51" s="686" t="e">
        <f>AVERAGE(D45:D50)</f>
        <v>#DIV/0!</v>
      </c>
      <c r="E51" s="686" t="e">
        <f>AVERAGE(E45:E50)</f>
        <v>#DIV/0!</v>
      </c>
    </row>
    <row r="52" spans="1:7" ht="16.5" customHeight="1" x14ac:dyDescent="0.3">
      <c r="A52" s="687" t="s">
        <v>19</v>
      </c>
      <c r="B52" s="688" t="e">
        <f>(STDEV(B45:B50)/B51)</f>
        <v>#DIV/0!</v>
      </c>
      <c r="C52" s="689"/>
      <c r="D52" s="689"/>
      <c r="E52" s="690"/>
    </row>
    <row r="53" spans="1:7" s="664" customFormat="1" ht="16.5" customHeight="1" x14ac:dyDescent="0.3">
      <c r="A53" s="691" t="s">
        <v>20</v>
      </c>
      <c r="B53" s="692">
        <f>COUNT(B45:B50)</f>
        <v>0</v>
      </c>
      <c r="C53" s="693"/>
      <c r="D53" s="694"/>
      <c r="E53" s="695"/>
    </row>
    <row r="54" spans="1:7" s="664" customFormat="1" ht="15.75" customHeight="1" x14ac:dyDescent="0.25">
      <c r="A54" s="671"/>
      <c r="B54" s="671"/>
      <c r="C54" s="671"/>
      <c r="D54" s="671"/>
      <c r="E54" s="671"/>
    </row>
    <row r="55" spans="1:7" s="664" customFormat="1" ht="16.5" customHeight="1" x14ac:dyDescent="0.3">
      <c r="A55" s="672" t="s">
        <v>21</v>
      </c>
      <c r="B55" s="696" t="s">
        <v>22</v>
      </c>
      <c r="C55" s="697"/>
      <c r="D55" s="697"/>
      <c r="E55" s="697"/>
    </row>
    <row r="56" spans="1:7" ht="16.5" customHeight="1" x14ac:dyDescent="0.3">
      <c r="A56" s="672"/>
      <c r="B56" s="696" t="s">
        <v>23</v>
      </c>
      <c r="C56" s="697"/>
      <c r="D56" s="697"/>
      <c r="E56" s="697"/>
    </row>
    <row r="57" spans="1:7" ht="16.5" customHeight="1" x14ac:dyDescent="0.3">
      <c r="A57" s="672"/>
      <c r="B57" s="696" t="s">
        <v>24</v>
      </c>
      <c r="C57" s="697"/>
      <c r="D57" s="697"/>
      <c r="E57" s="697"/>
    </row>
    <row r="58" spans="1:7" ht="14.25" customHeight="1" thickBot="1" x14ac:dyDescent="0.3">
      <c r="A58" s="698"/>
      <c r="B58" s="671" t="s">
        <v>140</v>
      </c>
      <c r="D58" s="699"/>
      <c r="F58" s="701"/>
      <c r="G58" s="701"/>
    </row>
    <row r="59" spans="1:7" ht="15" customHeight="1" x14ac:dyDescent="0.3">
      <c r="B59" s="702" t="s">
        <v>26</v>
      </c>
      <c r="C59" s="702"/>
      <c r="E59" s="703" t="s">
        <v>27</v>
      </c>
      <c r="F59" s="704"/>
      <c r="G59" s="703" t="s">
        <v>28</v>
      </c>
    </row>
    <row r="60" spans="1:7" ht="15" customHeight="1" x14ac:dyDescent="0.3">
      <c r="A60" s="705" t="s">
        <v>29</v>
      </c>
      <c r="B60" s="706" t="s">
        <v>141</v>
      </c>
      <c r="C60" s="706"/>
      <c r="E60" s="706" t="s">
        <v>142</v>
      </c>
      <c r="G60" s="706"/>
    </row>
    <row r="61" spans="1:7" ht="15" customHeight="1" x14ac:dyDescent="0.3">
      <c r="A61" s="705" t="s">
        <v>30</v>
      </c>
      <c r="B61" s="707"/>
      <c r="C61" s="707"/>
      <c r="E61" s="707"/>
      <c r="G61" s="7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9" sqref="E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1105.5999999999999</v>
      </c>
      <c r="D24" s="39">
        <f t="shared" ref="D24:D43" si="0">(C24-$C$46)/$C$46</f>
        <v>-1.516315591394261E-2</v>
      </c>
      <c r="E24" s="5"/>
    </row>
    <row r="25" spans="1:5" ht="15.75" customHeight="1" x14ac:dyDescent="0.3">
      <c r="C25" s="47">
        <v>1101.17</v>
      </c>
      <c r="D25" s="40">
        <f t="shared" si="0"/>
        <v>-1.91092731528184E-2</v>
      </c>
      <c r="E25" s="5"/>
    </row>
    <row r="26" spans="1:5" ht="15.75" customHeight="1" x14ac:dyDescent="0.3">
      <c r="C26" s="47">
        <v>1085.1099999999999</v>
      </c>
      <c r="D26" s="40">
        <f t="shared" si="0"/>
        <v>-3.3415061607976006E-2</v>
      </c>
      <c r="E26" s="5"/>
    </row>
    <row r="27" spans="1:5" ht="15.75" customHeight="1" x14ac:dyDescent="0.3">
      <c r="C27" s="47">
        <v>1136.79</v>
      </c>
      <c r="D27" s="40">
        <f t="shared" si="0"/>
        <v>1.2620003607624129E-2</v>
      </c>
      <c r="E27" s="5"/>
    </row>
    <row r="28" spans="1:5" ht="15.75" customHeight="1" x14ac:dyDescent="0.3">
      <c r="C28" s="47">
        <v>1157.83</v>
      </c>
      <c r="D28" s="40">
        <f t="shared" si="0"/>
        <v>3.1361833563820413E-2</v>
      </c>
      <c r="E28" s="5"/>
    </row>
    <row r="29" spans="1:5" ht="15.75" customHeight="1" x14ac:dyDescent="0.3">
      <c r="C29" s="47">
        <v>1147.6400000000001</v>
      </c>
      <c r="D29" s="40">
        <f t="shared" si="0"/>
        <v>2.2284873143020165E-2</v>
      </c>
      <c r="E29" s="5"/>
    </row>
    <row r="30" spans="1:5" ht="15.75" customHeight="1" x14ac:dyDescent="0.3">
      <c r="C30" s="47">
        <v>1120.82</v>
      </c>
      <c r="D30" s="40">
        <f t="shared" si="0"/>
        <v>-1.605615422815781E-3</v>
      </c>
      <c r="E30" s="5"/>
    </row>
    <row r="31" spans="1:5" ht="15.75" customHeight="1" x14ac:dyDescent="0.3">
      <c r="C31" s="47">
        <v>1132.81</v>
      </c>
      <c r="D31" s="40">
        <f t="shared" si="0"/>
        <v>9.0747334923360259E-3</v>
      </c>
      <c r="E31" s="5"/>
    </row>
    <row r="32" spans="1:5" ht="15.75" customHeight="1" x14ac:dyDescent="0.3">
      <c r="C32" s="47">
        <v>1123.95</v>
      </c>
      <c r="D32" s="40">
        <f t="shared" si="0"/>
        <v>1.1824990145842436E-3</v>
      </c>
      <c r="E32" s="5"/>
    </row>
    <row r="33" spans="1:7" ht="15.75" customHeight="1" x14ac:dyDescent="0.3">
      <c r="C33" s="47">
        <v>1139.01</v>
      </c>
      <c r="D33" s="40">
        <f t="shared" si="0"/>
        <v>1.4597516083990875E-2</v>
      </c>
      <c r="E33" s="5"/>
    </row>
    <row r="34" spans="1:7" ht="15.75" customHeight="1" x14ac:dyDescent="0.3">
      <c r="C34" s="47">
        <v>1104.02</v>
      </c>
      <c r="D34" s="40">
        <f t="shared" si="0"/>
        <v>-1.6570574703428771E-2</v>
      </c>
      <c r="E34" s="5"/>
    </row>
    <row r="35" spans="1:7" ht="15.75" customHeight="1" x14ac:dyDescent="0.3">
      <c r="C35" s="47">
        <v>1124.27</v>
      </c>
      <c r="D35" s="40">
        <f t="shared" si="0"/>
        <v>1.4675458580244351E-3</v>
      </c>
      <c r="E35" s="5"/>
    </row>
    <row r="36" spans="1:7" ht="15.75" customHeight="1" x14ac:dyDescent="0.3">
      <c r="C36" s="47">
        <v>1101.05</v>
      </c>
      <c r="D36" s="40">
        <f t="shared" si="0"/>
        <v>-1.9216165719108599E-2</v>
      </c>
      <c r="E36" s="5"/>
    </row>
    <row r="37" spans="1:7" ht="15.75" customHeight="1" x14ac:dyDescent="0.3">
      <c r="C37" s="47">
        <v>1142.9000000000001</v>
      </c>
      <c r="D37" s="40">
        <f t="shared" si="0"/>
        <v>1.8062616774561481E-2</v>
      </c>
      <c r="E37" s="5"/>
    </row>
    <row r="38" spans="1:7" ht="15.75" customHeight="1" x14ac:dyDescent="0.3">
      <c r="C38" s="47">
        <v>1100.2</v>
      </c>
      <c r="D38" s="40">
        <f t="shared" si="0"/>
        <v>-1.9973321396996677E-2</v>
      </c>
      <c r="E38" s="5"/>
    </row>
    <row r="39" spans="1:7" ht="15.75" customHeight="1" x14ac:dyDescent="0.3">
      <c r="C39" s="47">
        <v>1136.92</v>
      </c>
      <c r="D39" s="40">
        <f t="shared" si="0"/>
        <v>1.2735803887771827E-2</v>
      </c>
      <c r="E39" s="5"/>
    </row>
    <row r="40" spans="1:7" ht="15.75" customHeight="1" x14ac:dyDescent="0.3">
      <c r="C40" s="47">
        <v>1128.01</v>
      </c>
      <c r="D40" s="40">
        <f t="shared" si="0"/>
        <v>4.7990308407323441E-3</v>
      </c>
      <c r="E40" s="5"/>
    </row>
    <row r="41" spans="1:7" ht="15.75" customHeight="1" x14ac:dyDescent="0.3">
      <c r="C41" s="47">
        <v>1130.51</v>
      </c>
      <c r="D41" s="40">
        <f t="shared" si="0"/>
        <v>7.0259593051092825E-3</v>
      </c>
      <c r="E41" s="5"/>
    </row>
    <row r="42" spans="1:7" ht="15.75" customHeight="1" x14ac:dyDescent="0.3">
      <c r="C42" s="47">
        <v>1123.8699999999999</v>
      </c>
      <c r="D42" s="40">
        <f t="shared" si="0"/>
        <v>1.1112373037240439E-3</v>
      </c>
      <c r="E42" s="5"/>
    </row>
    <row r="43" spans="1:7" ht="16.5" customHeight="1" x14ac:dyDescent="0.3">
      <c r="C43" s="48">
        <v>1109.97</v>
      </c>
      <c r="D43" s="41">
        <f t="shared" si="0"/>
        <v>-1.1270484958211615E-2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22452.45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1122.6224999999999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1122.6224999999999</v>
      </c>
      <c r="C49" s="45">
        <f>-IF(C46&lt;=80,10%,IF(C46&lt;250,7.5%,5%))</f>
        <v>-0.05</v>
      </c>
      <c r="D49" s="33">
        <f>IF(C46&lt;=80,C46*0.9,IF(C46&lt;250,C46*0.925,C46*0.95))</f>
        <v>1066.4913749999998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1178.7536250000001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50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52" t="s">
        <v>33</v>
      </c>
      <c r="B18" s="624" t="s">
        <v>5</v>
      </c>
      <c r="C18" s="62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29" t="s">
        <v>131</v>
      </c>
      <c r="C20" s="62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24" t="s">
        <v>131</v>
      </c>
      <c r="C26" s="624"/>
    </row>
    <row r="27" spans="1:14" ht="26.25" customHeight="1" x14ac:dyDescent="0.4">
      <c r="A27" s="61" t="s">
        <v>48</v>
      </c>
      <c r="B27" s="630" t="s">
        <v>132</v>
      </c>
      <c r="C27" s="63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1" t="s">
        <v>50</v>
      </c>
      <c r="D29" s="632"/>
      <c r="E29" s="632"/>
      <c r="F29" s="632"/>
      <c r="G29" s="63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4" t="s">
        <v>53</v>
      </c>
      <c r="D31" s="635"/>
      <c r="E31" s="635"/>
      <c r="F31" s="635"/>
      <c r="G31" s="635"/>
      <c r="H31" s="63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4" t="s">
        <v>55</v>
      </c>
      <c r="D32" s="635"/>
      <c r="E32" s="635"/>
      <c r="F32" s="635"/>
      <c r="G32" s="635"/>
      <c r="H32" s="6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7" t="s">
        <v>59</v>
      </c>
      <c r="E36" s="638"/>
      <c r="F36" s="637" t="s">
        <v>60</v>
      </c>
      <c r="G36" s="6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41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4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42" t="s">
        <v>78</v>
      </c>
      <c r="B46" s="643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44"/>
      <c r="B47" s="64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1122.6224999999999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6" t="s">
        <v>94</v>
      </c>
      <c r="D60" s="649">
        <v>1139.2</v>
      </c>
      <c r="E60" s="134">
        <v>1</v>
      </c>
      <c r="F60" s="135">
        <v>38580496</v>
      </c>
      <c r="G60" s="200">
        <f>IF(ISBLANK(F60),"-",(F60/$D$50*$D$47*$B$68)*($B$57/$D$60))</f>
        <v>147.24606248578172</v>
      </c>
      <c r="H60" s="218">
        <f t="shared" ref="H60:H71" si="0">IF(ISBLANK(F60),"-",(G60/$B$56)*100)</f>
        <v>98.164041657187823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7"/>
      <c r="D61" s="650"/>
      <c r="E61" s="136">
        <v>2</v>
      </c>
      <c r="F61" s="89">
        <v>38561431</v>
      </c>
      <c r="G61" s="201">
        <f>IF(ISBLANK(F61),"-",(F61/$D$50*$D$47*$B$68)*($B$57/$D$60))</f>
        <v>147.17329913454611</v>
      </c>
      <c r="H61" s="219">
        <f t="shared" si="0"/>
        <v>98.115532756364075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7"/>
      <c r="D62" s="650"/>
      <c r="E62" s="136">
        <v>3</v>
      </c>
      <c r="F62" s="137">
        <v>38422837</v>
      </c>
      <c r="G62" s="201">
        <f>IF(ISBLANK(F62),"-",(F62/$D$50*$D$47*$B$68)*($B$57/$D$60))</f>
        <v>146.64434220293606</v>
      </c>
      <c r="H62" s="219">
        <f t="shared" si="0"/>
        <v>97.762894801957373</v>
      </c>
      <c r="L62" s="64"/>
    </row>
    <row r="63" spans="1:12" ht="27" customHeight="1" x14ac:dyDescent="0.4">
      <c r="A63" s="76" t="s">
        <v>97</v>
      </c>
      <c r="B63" s="77">
        <v>1</v>
      </c>
      <c r="C63" s="648"/>
      <c r="D63" s="651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6" t="s">
        <v>99</v>
      </c>
      <c r="D64" s="649">
        <v>1111.01</v>
      </c>
      <c r="E64" s="134">
        <v>1</v>
      </c>
      <c r="F64" s="135">
        <v>37380690</v>
      </c>
      <c r="G64" s="200">
        <f>IF(ISBLANK(F64),"-",(F64/$D$50*$D$47*$B$68)*($B$57/$D$64))</f>
        <v>146.28682205064024</v>
      </c>
      <c r="H64" s="218">
        <f t="shared" si="0"/>
        <v>97.524548033760155</v>
      </c>
    </row>
    <row r="65" spans="1:8" ht="26.25" customHeight="1" x14ac:dyDescent="0.4">
      <c r="A65" s="76" t="s">
        <v>100</v>
      </c>
      <c r="B65" s="77">
        <v>1</v>
      </c>
      <c r="C65" s="647"/>
      <c r="D65" s="650"/>
      <c r="E65" s="136">
        <v>2</v>
      </c>
      <c r="F65" s="89">
        <v>37228896</v>
      </c>
      <c r="G65" s="201">
        <f>IF(ISBLANK(F65),"-",(F65/$D$50*$D$47*$B$68)*($B$57/$D$64))</f>
        <v>145.69278641709911</v>
      </c>
      <c r="H65" s="219">
        <f t="shared" si="0"/>
        <v>97.128524278066081</v>
      </c>
    </row>
    <row r="66" spans="1:8" ht="26.25" customHeight="1" x14ac:dyDescent="0.4">
      <c r="A66" s="76" t="s">
        <v>101</v>
      </c>
      <c r="B66" s="77">
        <v>1</v>
      </c>
      <c r="C66" s="647"/>
      <c r="D66" s="650"/>
      <c r="E66" s="136">
        <v>3</v>
      </c>
      <c r="F66" s="89">
        <v>37365207</v>
      </c>
      <c r="G66" s="201">
        <f>IF(ISBLANK(F66),"-",(F66/$D$50*$D$47*$B$68)*($B$57/$D$64))</f>
        <v>146.22623036905787</v>
      </c>
      <c r="H66" s="219">
        <f t="shared" si="0"/>
        <v>97.484153579371906</v>
      </c>
    </row>
    <row r="67" spans="1:8" ht="27" customHeight="1" x14ac:dyDescent="0.4">
      <c r="A67" s="76" t="s">
        <v>102</v>
      </c>
      <c r="B67" s="77">
        <v>1</v>
      </c>
      <c r="C67" s="648"/>
      <c r="D67" s="651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6" t="s">
        <v>104</v>
      </c>
      <c r="D68" s="649">
        <v>1128.5</v>
      </c>
      <c r="E68" s="134">
        <v>1</v>
      </c>
      <c r="F68" s="135">
        <v>37966742</v>
      </c>
      <c r="G68" s="200">
        <f>IF(ISBLANK(F68),"-",(F68/$D$50*$D$47*$B$68)*($B$57/$D$68))</f>
        <v>146.27753302928053</v>
      </c>
      <c r="H68" s="219">
        <f t="shared" si="0"/>
        <v>97.518355352853689</v>
      </c>
    </row>
    <row r="69" spans="1:8" ht="27" customHeight="1" x14ac:dyDescent="0.4">
      <c r="A69" s="124" t="s">
        <v>105</v>
      </c>
      <c r="B69" s="141">
        <f>(D47*B68)/B56*B57</f>
        <v>1122.6224999999999</v>
      </c>
      <c r="C69" s="647"/>
      <c r="D69" s="650"/>
      <c r="E69" s="136">
        <v>2</v>
      </c>
      <c r="F69" s="89">
        <v>37948899</v>
      </c>
      <c r="G69" s="201">
        <f>IF(ISBLANK(F69),"-",(F69/$D$50*$D$47*$B$68)*($B$57/$D$68))</f>
        <v>146.20878786221192</v>
      </c>
      <c r="H69" s="219">
        <f t="shared" si="0"/>
        <v>97.472525241474614</v>
      </c>
    </row>
    <row r="70" spans="1:8" ht="26.25" customHeight="1" x14ac:dyDescent="0.4">
      <c r="A70" s="659" t="s">
        <v>78</v>
      </c>
      <c r="B70" s="660"/>
      <c r="C70" s="647"/>
      <c r="D70" s="650"/>
      <c r="E70" s="136">
        <v>3</v>
      </c>
      <c r="F70" s="89">
        <v>38007935</v>
      </c>
      <c r="G70" s="201">
        <f>IF(ISBLANK(F70),"-",(F70/$D$50*$D$47*$B$68)*($B$57/$D$68))</f>
        <v>146.43624062705325</v>
      </c>
      <c r="H70" s="219">
        <f t="shared" si="0"/>
        <v>97.624160418035501</v>
      </c>
    </row>
    <row r="71" spans="1:8" ht="27" customHeight="1" x14ac:dyDescent="0.4">
      <c r="A71" s="661"/>
      <c r="B71" s="662"/>
      <c r="C71" s="658"/>
      <c r="D71" s="651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146.46578935317854</v>
      </c>
      <c r="H72" s="221">
        <f>AVERAGE(H60:H71)</f>
        <v>97.643859568785672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3.3540077890512688E-3</v>
      </c>
      <c r="H73" s="205">
        <f>STDEV(H60:H71)/H72</f>
        <v>3.3540077890512874E-3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54" t="str">
        <f>B26</f>
        <v>Lamivudine</v>
      </c>
      <c r="D76" s="654"/>
      <c r="E76" s="150" t="s">
        <v>108</v>
      </c>
      <c r="F76" s="150"/>
      <c r="G76" s="237">
        <f>H72</f>
        <v>97.643859568785672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40" t="str">
        <f>B26</f>
        <v>Lamivudine</v>
      </c>
      <c r="C79" s="640"/>
    </row>
    <row r="80" spans="1:8" ht="26.25" customHeight="1" x14ac:dyDescent="0.4">
      <c r="A80" s="61" t="s">
        <v>48</v>
      </c>
      <c r="B80" s="640" t="str">
        <f>B27</f>
        <v>L3-10</v>
      </c>
      <c r="C80" s="640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1" t="s">
        <v>50</v>
      </c>
      <c r="D82" s="632"/>
      <c r="E82" s="632"/>
      <c r="F82" s="632"/>
      <c r="G82" s="63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4" t="s">
        <v>111</v>
      </c>
      <c r="D84" s="635"/>
      <c r="E84" s="635"/>
      <c r="F84" s="635"/>
      <c r="G84" s="635"/>
      <c r="H84" s="63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4" t="s">
        <v>112</v>
      </c>
      <c r="D85" s="635"/>
      <c r="E85" s="635"/>
      <c r="F85" s="635"/>
      <c r="G85" s="635"/>
      <c r="H85" s="6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7" t="s">
        <v>60</v>
      </c>
      <c r="G89" s="639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41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41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42" t="s">
        <v>78</v>
      </c>
      <c r="B99" s="656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44"/>
      <c r="B100" s="657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43075882</v>
      </c>
      <c r="E108" s="202">
        <f t="shared" ref="E108:E113" si="1">IF(ISBLANK(D108),"-",D108/$D$103*$D$100*$B$116)</f>
        <v>150.14774201121531</v>
      </c>
      <c r="F108" s="229">
        <f t="shared" ref="F108:F113" si="2">IF(ISBLANK(D108), "-", (E108/$B$56)*100)</f>
        <v>100.09849467414354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42876602</v>
      </c>
      <c r="E109" s="203">
        <f t="shared" si="1"/>
        <v>149.4531203194762</v>
      </c>
      <c r="F109" s="230">
        <f t="shared" si="2"/>
        <v>99.635413546317466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43753900</v>
      </c>
      <c r="E110" s="203">
        <f t="shared" si="1"/>
        <v>152.51108007920803</v>
      </c>
      <c r="F110" s="230">
        <f t="shared" si="2"/>
        <v>101.67405338613868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43763603</v>
      </c>
      <c r="E111" s="203">
        <f t="shared" si="1"/>
        <v>152.54490140736411</v>
      </c>
      <c r="F111" s="230">
        <f t="shared" si="2"/>
        <v>101.69660093824274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43049511</v>
      </c>
      <c r="E112" s="203">
        <f t="shared" si="1"/>
        <v>150.05582175512916</v>
      </c>
      <c r="F112" s="230">
        <f t="shared" si="2"/>
        <v>100.03721450341945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43171518</v>
      </c>
      <c r="E113" s="204">
        <f t="shared" si="1"/>
        <v>150.48109628716458</v>
      </c>
      <c r="F113" s="231">
        <f t="shared" si="2"/>
        <v>100.32073085810971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150.86562697659289</v>
      </c>
      <c r="F115" s="233">
        <f>AVERAGE(F108:F113)</f>
        <v>100.57708465106192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8.8143769552265026E-3</v>
      </c>
      <c r="F116" s="187">
        <f>STDEV(F108:F113)/F115</f>
        <v>8.814376955226487E-3</v>
      </c>
      <c r="I116" s="50"/>
    </row>
    <row r="117" spans="1:10" ht="27" customHeight="1" x14ac:dyDescent="0.4">
      <c r="A117" s="642" t="s">
        <v>78</v>
      </c>
      <c r="B117" s="643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44"/>
      <c r="B118" s="645"/>
      <c r="C118" s="50"/>
      <c r="D118" s="212"/>
      <c r="E118" s="622" t="s">
        <v>123</v>
      </c>
      <c r="F118" s="62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149.4531203194762</v>
      </c>
      <c r="F119" s="234">
        <f>MIN(F108:F113)</f>
        <v>99.635413546317466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152.54490140736411</v>
      </c>
      <c r="F120" s="235">
        <f>MAX(F108:F113)</f>
        <v>101.69660093824274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54" t="str">
        <f>B26</f>
        <v>Lamivudine</v>
      </c>
      <c r="D124" s="654"/>
      <c r="E124" s="150" t="s">
        <v>127</v>
      </c>
      <c r="F124" s="150"/>
      <c r="G124" s="236">
        <f>F115</f>
        <v>100.57708465106192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99.635413546317466</v>
      </c>
      <c r="E125" s="161" t="s">
        <v>130</v>
      </c>
      <c r="F125" s="236">
        <f>MAX(F108:F113)</f>
        <v>101.69660093824274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55" t="s">
        <v>26</v>
      </c>
      <c r="C127" s="655"/>
      <c r="E127" s="156" t="s">
        <v>27</v>
      </c>
      <c r="F127" s="191"/>
      <c r="G127" s="655" t="s">
        <v>28</v>
      </c>
      <c r="H127" s="655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238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240" t="s">
        <v>33</v>
      </c>
      <c r="B18" s="624" t="s">
        <v>5</v>
      </c>
      <c r="C18" s="62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29" t="s">
        <v>135</v>
      </c>
      <c r="C20" s="62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24" t="s">
        <v>135</v>
      </c>
      <c r="C26" s="624"/>
    </row>
    <row r="27" spans="1:14" ht="26.25" customHeight="1" x14ac:dyDescent="0.4">
      <c r="A27" s="249" t="s">
        <v>48</v>
      </c>
      <c r="B27" s="630" t="s">
        <v>136</v>
      </c>
      <c r="C27" s="63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1" t="s">
        <v>50</v>
      </c>
      <c r="D29" s="632"/>
      <c r="E29" s="632"/>
      <c r="F29" s="632"/>
      <c r="G29" s="633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4" t="s">
        <v>53</v>
      </c>
      <c r="D31" s="635"/>
      <c r="E31" s="635"/>
      <c r="F31" s="635"/>
      <c r="G31" s="635"/>
      <c r="H31" s="636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4" t="s">
        <v>55</v>
      </c>
      <c r="D32" s="635"/>
      <c r="E32" s="635"/>
      <c r="F32" s="635"/>
      <c r="G32" s="635"/>
      <c r="H32" s="636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7" t="s">
        <v>59</v>
      </c>
      <c r="E36" s="638"/>
      <c r="F36" s="637" t="s">
        <v>60</v>
      </c>
      <c r="G36" s="639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41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41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42" t="s">
        <v>78</v>
      </c>
      <c r="B46" s="643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44"/>
      <c r="B47" s="645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1122.6224999999999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6" t="s">
        <v>94</v>
      </c>
      <c r="D60" s="649">
        <v>1139.2</v>
      </c>
      <c r="E60" s="322">
        <v>1</v>
      </c>
      <c r="F60" s="323">
        <v>33204397</v>
      </c>
      <c r="G60" s="388">
        <f>IF(ISBLANK(F60),"-",(F60/$D$50*$D$47*$B$68)*($B$57/$D$60))</f>
        <v>194.45777640098581</v>
      </c>
      <c r="H60" s="406">
        <f t="shared" ref="H60:H71" si="0">IF(ISBLANK(F60),"-",(G60/$B$56)*100)</f>
        <v>97.228888200492904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7"/>
      <c r="D61" s="650"/>
      <c r="E61" s="324">
        <v>2</v>
      </c>
      <c r="F61" s="277">
        <v>33180223</v>
      </c>
      <c r="G61" s="389">
        <f>IF(ISBLANK(F61),"-",(F61/$D$50*$D$47*$B$68)*($B$57/$D$60))</f>
        <v>194.31620411805244</v>
      </c>
      <c r="H61" s="407">
        <f t="shared" si="0"/>
        <v>97.15810205902622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7"/>
      <c r="D62" s="650"/>
      <c r="E62" s="324">
        <v>3</v>
      </c>
      <c r="F62" s="325">
        <v>33046306</v>
      </c>
      <c r="G62" s="389">
        <f>IF(ISBLANK(F62),"-",(F62/$D$50*$D$47*$B$68)*($B$57/$D$60))</f>
        <v>193.53193443105005</v>
      </c>
      <c r="H62" s="407">
        <f t="shared" si="0"/>
        <v>96.765967215525023</v>
      </c>
      <c r="L62" s="252"/>
    </row>
    <row r="63" spans="1:12" ht="27" customHeight="1" x14ac:dyDescent="0.4">
      <c r="A63" s="264" t="s">
        <v>97</v>
      </c>
      <c r="B63" s="265">
        <v>1</v>
      </c>
      <c r="C63" s="648"/>
      <c r="D63" s="651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6" t="s">
        <v>99</v>
      </c>
      <c r="D64" s="649">
        <v>1111.01</v>
      </c>
      <c r="E64" s="322">
        <v>1</v>
      </c>
      <c r="F64" s="323">
        <v>32696531</v>
      </c>
      <c r="G64" s="388">
        <f>IF(ISBLANK(F64),"-",(F64/$D$50*$D$47*$B$68)*($B$57/$D$64))</f>
        <v>196.34208734280281</v>
      </c>
      <c r="H64" s="406">
        <f t="shared" si="0"/>
        <v>98.171043671401407</v>
      </c>
    </row>
    <row r="65" spans="1:8" ht="26.25" customHeight="1" x14ac:dyDescent="0.4">
      <c r="A65" s="264" t="s">
        <v>100</v>
      </c>
      <c r="B65" s="265">
        <v>1</v>
      </c>
      <c r="C65" s="647"/>
      <c r="D65" s="650"/>
      <c r="E65" s="324">
        <v>2</v>
      </c>
      <c r="F65" s="277">
        <v>32546923</v>
      </c>
      <c r="G65" s="389">
        <f>IF(ISBLANK(F65),"-",(F65/$D$50*$D$47*$B$68)*($B$57/$D$64))</f>
        <v>195.44369396268604</v>
      </c>
      <c r="H65" s="407">
        <f t="shared" si="0"/>
        <v>97.72184698134302</v>
      </c>
    </row>
    <row r="66" spans="1:8" ht="26.25" customHeight="1" x14ac:dyDescent="0.4">
      <c r="A66" s="264" t="s">
        <v>101</v>
      </c>
      <c r="B66" s="265">
        <v>1</v>
      </c>
      <c r="C66" s="647"/>
      <c r="D66" s="650"/>
      <c r="E66" s="324">
        <v>3</v>
      </c>
      <c r="F66" s="277">
        <v>32668727</v>
      </c>
      <c r="G66" s="389">
        <f>IF(ISBLANK(F66),"-",(F66/$D$50*$D$47*$B$68)*($B$57/$D$64))</f>
        <v>196.17512481713058</v>
      </c>
      <c r="H66" s="407">
        <f t="shared" si="0"/>
        <v>98.08756240856529</v>
      </c>
    </row>
    <row r="67" spans="1:8" ht="27" customHeight="1" x14ac:dyDescent="0.4">
      <c r="A67" s="264" t="s">
        <v>102</v>
      </c>
      <c r="B67" s="265">
        <v>1</v>
      </c>
      <c r="C67" s="648"/>
      <c r="D67" s="651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6" t="s">
        <v>104</v>
      </c>
      <c r="D68" s="649">
        <v>1128.5</v>
      </c>
      <c r="E68" s="322">
        <v>1</v>
      </c>
      <c r="F68" s="323">
        <v>33245656</v>
      </c>
      <c r="G68" s="388">
        <f>IF(ISBLANK(F68),"-",(F68/$D$50*$D$47*$B$68)*($B$57/$D$68))</f>
        <v>196.54546940751064</v>
      </c>
      <c r="H68" s="407">
        <f t="shared" si="0"/>
        <v>98.272734703755319</v>
      </c>
    </row>
    <row r="69" spans="1:8" ht="27" customHeight="1" x14ac:dyDescent="0.4">
      <c r="A69" s="312" t="s">
        <v>105</v>
      </c>
      <c r="B69" s="329">
        <f>(D47*B68)/B56*B57</f>
        <v>1122.6224999999999</v>
      </c>
      <c r="C69" s="647"/>
      <c r="D69" s="650"/>
      <c r="E69" s="324">
        <v>2</v>
      </c>
      <c r="F69" s="277">
        <v>33219285</v>
      </c>
      <c r="G69" s="389">
        <f>IF(ISBLANK(F69),"-",(F69/$D$50*$D$47*$B$68)*($B$57/$D$68))</f>
        <v>196.38956631527668</v>
      </c>
      <c r="H69" s="407">
        <f t="shared" si="0"/>
        <v>98.194783157638341</v>
      </c>
    </row>
    <row r="70" spans="1:8" ht="26.25" customHeight="1" x14ac:dyDescent="0.4">
      <c r="A70" s="659" t="s">
        <v>78</v>
      </c>
      <c r="B70" s="660"/>
      <c r="C70" s="647"/>
      <c r="D70" s="650"/>
      <c r="E70" s="324">
        <v>3</v>
      </c>
      <c r="F70" s="277">
        <v>33265303</v>
      </c>
      <c r="G70" s="389">
        <f>IF(ISBLANK(F70),"-",(F70/$D$50*$D$47*$B$68)*($B$57/$D$68))</f>
        <v>196.66162078793309</v>
      </c>
      <c r="H70" s="407">
        <f t="shared" si="0"/>
        <v>98.330810393966544</v>
      </c>
    </row>
    <row r="71" spans="1:8" ht="27" customHeight="1" x14ac:dyDescent="0.4">
      <c r="A71" s="661"/>
      <c r="B71" s="662"/>
      <c r="C71" s="658"/>
      <c r="D71" s="651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195.54038639815866</v>
      </c>
      <c r="H72" s="409">
        <f>AVERAGE(H60:H71)</f>
        <v>97.77019319907933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5.9276412803367833E-3</v>
      </c>
      <c r="H73" s="393">
        <f>STDEV(H60:H71)/H72</f>
        <v>5.9276412803367833E-3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54" t="str">
        <f>B26</f>
        <v>Nevirapine</v>
      </c>
      <c r="D76" s="654"/>
      <c r="E76" s="338" t="s">
        <v>108</v>
      </c>
      <c r="F76" s="338"/>
      <c r="G76" s="425">
        <f>H72</f>
        <v>97.77019319907933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40" t="str">
        <f>B26</f>
        <v>Nevirapine</v>
      </c>
      <c r="C79" s="640"/>
    </row>
    <row r="80" spans="1:8" ht="26.25" customHeight="1" x14ac:dyDescent="0.4">
      <c r="A80" s="249" t="s">
        <v>48</v>
      </c>
      <c r="B80" s="640" t="str">
        <f>B27</f>
        <v>DBH027-C16A-160912</v>
      </c>
      <c r="C80" s="640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1" t="s">
        <v>50</v>
      </c>
      <c r="D82" s="632"/>
      <c r="E82" s="632"/>
      <c r="F82" s="632"/>
      <c r="G82" s="633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4" t="s">
        <v>111</v>
      </c>
      <c r="D84" s="635"/>
      <c r="E84" s="635"/>
      <c r="F84" s="635"/>
      <c r="G84" s="635"/>
      <c r="H84" s="636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4" t="s">
        <v>112</v>
      </c>
      <c r="D85" s="635"/>
      <c r="E85" s="635"/>
      <c r="F85" s="635"/>
      <c r="G85" s="635"/>
      <c r="H85" s="636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7" t="s">
        <v>60</v>
      </c>
      <c r="G89" s="639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41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41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42" t="s">
        <v>78</v>
      </c>
      <c r="B99" s="656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44"/>
      <c r="B100" s="657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36437475</v>
      </c>
      <c r="E108" s="390">
        <f t="shared" ref="E108:E113" si="1">IF(ISBLANK(D108),"-",D108/$D$103*$D$100*$B$116)</f>
        <v>194.88873434395322</v>
      </c>
      <c r="F108" s="417">
        <f t="shared" ref="F108:F113" si="2">IF(ISBLANK(D108), "-", (E108/$B$56)*100)</f>
        <v>97.444367171976609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36676677</v>
      </c>
      <c r="E109" s="391">
        <f t="shared" si="1"/>
        <v>196.16812527410252</v>
      </c>
      <c r="F109" s="418">
        <f t="shared" si="2"/>
        <v>98.084062637051261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37039460</v>
      </c>
      <c r="E110" s="391">
        <f t="shared" si="1"/>
        <v>198.10849901601256</v>
      </c>
      <c r="F110" s="418">
        <f t="shared" si="2"/>
        <v>99.054249508006279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37107960</v>
      </c>
      <c r="E111" s="391">
        <f t="shared" si="1"/>
        <v>198.47487671651348</v>
      </c>
      <c r="F111" s="418">
        <f t="shared" si="2"/>
        <v>99.237438358256739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37223123</v>
      </c>
      <c r="E112" s="391">
        <f t="shared" si="1"/>
        <v>199.09083518545933</v>
      </c>
      <c r="F112" s="418">
        <f t="shared" si="2"/>
        <v>99.545417592729663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37708604</v>
      </c>
      <c r="E113" s="392">
        <f t="shared" si="1"/>
        <v>201.68746894337028</v>
      </c>
      <c r="F113" s="419">
        <f t="shared" si="2"/>
        <v>100.84373447168514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198.06975657990188</v>
      </c>
      <c r="F115" s="421">
        <f>AVERAGE(F108:F113)</f>
        <v>99.034878289950939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1.1954115714106369E-2</v>
      </c>
      <c r="F116" s="375">
        <f>STDEV(F108:F113)/F115</f>
        <v>1.1954115714106369E-2</v>
      </c>
      <c r="I116" s="238"/>
    </row>
    <row r="117" spans="1:10" ht="27" customHeight="1" x14ac:dyDescent="0.4">
      <c r="A117" s="642" t="s">
        <v>78</v>
      </c>
      <c r="B117" s="643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44"/>
      <c r="B118" s="645"/>
      <c r="C118" s="238"/>
      <c r="D118" s="400"/>
      <c r="E118" s="622" t="s">
        <v>123</v>
      </c>
      <c r="F118" s="62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194.88873434395322</v>
      </c>
      <c r="F119" s="422">
        <f>MIN(F108:F113)</f>
        <v>97.444367171976609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201.68746894337028</v>
      </c>
      <c r="F120" s="423">
        <f>MAX(F108:F113)</f>
        <v>100.84373447168514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54" t="str">
        <f>B26</f>
        <v>Nevirapine</v>
      </c>
      <c r="D124" s="654"/>
      <c r="E124" s="338" t="s">
        <v>127</v>
      </c>
      <c r="F124" s="338"/>
      <c r="G124" s="424">
        <f>F115</f>
        <v>99.034878289950939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97.444367171976609</v>
      </c>
      <c r="E125" s="349" t="s">
        <v>130</v>
      </c>
      <c r="F125" s="424">
        <f>MAX(F108:F113)</f>
        <v>100.84373447168514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55" t="s">
        <v>26</v>
      </c>
      <c r="C127" s="655"/>
      <c r="E127" s="344" t="s">
        <v>27</v>
      </c>
      <c r="F127" s="379"/>
      <c r="G127" s="655" t="s">
        <v>28</v>
      </c>
      <c r="H127" s="655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C23" sqref="C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2" t="s">
        <v>45</v>
      </c>
      <c r="B1" s="652"/>
      <c r="C1" s="652"/>
      <c r="D1" s="652"/>
      <c r="E1" s="652"/>
      <c r="F1" s="652"/>
      <c r="G1" s="652"/>
      <c r="H1" s="652"/>
      <c r="I1" s="652"/>
    </row>
    <row r="2" spans="1:9" ht="18.75" customHeight="1" x14ac:dyDescent="0.25">
      <c r="A2" s="652"/>
      <c r="B2" s="652"/>
      <c r="C2" s="652"/>
      <c r="D2" s="652"/>
      <c r="E2" s="652"/>
      <c r="F2" s="652"/>
      <c r="G2" s="652"/>
      <c r="H2" s="652"/>
      <c r="I2" s="652"/>
    </row>
    <row r="3" spans="1:9" ht="18.75" customHeight="1" x14ac:dyDescent="0.25">
      <c r="A3" s="652"/>
      <c r="B3" s="652"/>
      <c r="C3" s="652"/>
      <c r="D3" s="652"/>
      <c r="E3" s="652"/>
      <c r="F3" s="652"/>
      <c r="G3" s="652"/>
      <c r="H3" s="652"/>
      <c r="I3" s="652"/>
    </row>
    <row r="4" spans="1:9" ht="18.75" customHeight="1" x14ac:dyDescent="0.25">
      <c r="A4" s="652"/>
      <c r="B4" s="652"/>
      <c r="C4" s="652"/>
      <c r="D4" s="652"/>
      <c r="E4" s="652"/>
      <c r="F4" s="652"/>
      <c r="G4" s="652"/>
      <c r="H4" s="652"/>
      <c r="I4" s="652"/>
    </row>
    <row r="5" spans="1:9" ht="18.75" customHeight="1" x14ac:dyDescent="0.25">
      <c r="A5" s="652"/>
      <c r="B5" s="652"/>
      <c r="C5" s="652"/>
      <c r="D5" s="652"/>
      <c r="E5" s="652"/>
      <c r="F5" s="652"/>
      <c r="G5" s="652"/>
      <c r="H5" s="652"/>
      <c r="I5" s="652"/>
    </row>
    <row r="6" spans="1:9" ht="18.75" customHeight="1" x14ac:dyDescent="0.25">
      <c r="A6" s="652"/>
      <c r="B6" s="652"/>
      <c r="C6" s="652"/>
      <c r="D6" s="652"/>
      <c r="E6" s="652"/>
      <c r="F6" s="652"/>
      <c r="G6" s="652"/>
      <c r="H6" s="652"/>
      <c r="I6" s="652"/>
    </row>
    <row r="7" spans="1:9" ht="18.75" customHeight="1" x14ac:dyDescent="0.25">
      <c r="A7" s="652"/>
      <c r="B7" s="652"/>
      <c r="C7" s="652"/>
      <c r="D7" s="652"/>
      <c r="E7" s="652"/>
      <c r="F7" s="652"/>
      <c r="G7" s="652"/>
      <c r="H7" s="652"/>
      <c r="I7" s="652"/>
    </row>
    <row r="8" spans="1:9" x14ac:dyDescent="0.25">
      <c r="A8" s="653" t="s">
        <v>46</v>
      </c>
      <c r="B8" s="653"/>
      <c r="C8" s="653"/>
      <c r="D8" s="653"/>
      <c r="E8" s="653"/>
      <c r="F8" s="653"/>
      <c r="G8" s="653"/>
      <c r="H8" s="653"/>
      <c r="I8" s="653"/>
    </row>
    <row r="9" spans="1:9" x14ac:dyDescent="0.25">
      <c r="A9" s="653"/>
      <c r="B9" s="653"/>
      <c r="C9" s="653"/>
      <c r="D9" s="653"/>
      <c r="E9" s="653"/>
      <c r="F9" s="653"/>
      <c r="G9" s="653"/>
      <c r="H9" s="653"/>
      <c r="I9" s="653"/>
    </row>
    <row r="10" spans="1:9" x14ac:dyDescent="0.25">
      <c r="A10" s="653"/>
      <c r="B10" s="653"/>
      <c r="C10" s="653"/>
      <c r="D10" s="653"/>
      <c r="E10" s="653"/>
      <c r="F10" s="653"/>
      <c r="G10" s="653"/>
      <c r="H10" s="653"/>
      <c r="I10" s="653"/>
    </row>
    <row r="11" spans="1:9" x14ac:dyDescent="0.25">
      <c r="A11" s="653"/>
      <c r="B11" s="653"/>
      <c r="C11" s="653"/>
      <c r="D11" s="653"/>
      <c r="E11" s="653"/>
      <c r="F11" s="653"/>
      <c r="G11" s="653"/>
      <c r="H11" s="653"/>
      <c r="I11" s="653"/>
    </row>
    <row r="12" spans="1:9" x14ac:dyDescent="0.25">
      <c r="A12" s="653"/>
      <c r="B12" s="653"/>
      <c r="C12" s="653"/>
      <c r="D12" s="653"/>
      <c r="E12" s="653"/>
      <c r="F12" s="653"/>
      <c r="G12" s="653"/>
      <c r="H12" s="653"/>
      <c r="I12" s="653"/>
    </row>
    <row r="13" spans="1:9" x14ac:dyDescent="0.25">
      <c r="A13" s="653"/>
      <c r="B13" s="653"/>
      <c r="C13" s="653"/>
      <c r="D13" s="653"/>
      <c r="E13" s="653"/>
      <c r="F13" s="653"/>
      <c r="G13" s="653"/>
      <c r="H13" s="653"/>
      <c r="I13" s="653"/>
    </row>
    <row r="14" spans="1:9" x14ac:dyDescent="0.25">
      <c r="A14" s="653"/>
      <c r="B14" s="653"/>
      <c r="C14" s="653"/>
      <c r="D14" s="653"/>
      <c r="E14" s="653"/>
      <c r="F14" s="653"/>
      <c r="G14" s="653"/>
      <c r="H14" s="653"/>
      <c r="I14" s="653"/>
    </row>
    <row r="15" spans="1:9" ht="19.5" customHeight="1" x14ac:dyDescent="0.3">
      <c r="A15" s="426"/>
    </row>
    <row r="16" spans="1:9" ht="19.5" customHeight="1" x14ac:dyDescent="0.3">
      <c r="A16" s="625" t="s">
        <v>31</v>
      </c>
      <c r="B16" s="626"/>
      <c r="C16" s="626"/>
      <c r="D16" s="626"/>
      <c r="E16" s="626"/>
      <c r="F16" s="626"/>
      <c r="G16" s="626"/>
      <c r="H16" s="627"/>
    </row>
    <row r="17" spans="1:14" ht="20.25" customHeight="1" x14ac:dyDescent="0.25">
      <c r="A17" s="628" t="s">
        <v>47</v>
      </c>
      <c r="B17" s="628"/>
      <c r="C17" s="628"/>
      <c r="D17" s="628"/>
      <c r="E17" s="628"/>
      <c r="F17" s="628"/>
      <c r="G17" s="628"/>
      <c r="H17" s="628"/>
    </row>
    <row r="18" spans="1:14" ht="26.25" customHeight="1" x14ac:dyDescent="0.4">
      <c r="A18" s="428" t="s">
        <v>33</v>
      </c>
      <c r="B18" s="624" t="s">
        <v>5</v>
      </c>
      <c r="C18" s="62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29" t="s">
        <v>133</v>
      </c>
      <c r="C20" s="62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29" t="s">
        <v>11</v>
      </c>
      <c r="C21" s="629"/>
      <c r="D21" s="629"/>
      <c r="E21" s="629"/>
      <c r="F21" s="629"/>
      <c r="G21" s="629"/>
      <c r="H21" s="62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24" t="s">
        <v>133</v>
      </c>
      <c r="C26" s="624"/>
    </row>
    <row r="27" spans="1:14" ht="26.25" customHeight="1" x14ac:dyDescent="0.4">
      <c r="A27" s="437" t="s">
        <v>48</v>
      </c>
      <c r="B27" s="630" t="s">
        <v>134</v>
      </c>
      <c r="C27" s="63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1" t="s">
        <v>50</v>
      </c>
      <c r="D29" s="632"/>
      <c r="E29" s="632"/>
      <c r="F29" s="632"/>
      <c r="G29" s="633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4" t="s">
        <v>53</v>
      </c>
      <c r="D31" s="635"/>
      <c r="E31" s="635"/>
      <c r="F31" s="635"/>
      <c r="G31" s="635"/>
      <c r="H31" s="636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4" t="s">
        <v>55</v>
      </c>
      <c r="D32" s="635"/>
      <c r="E32" s="635"/>
      <c r="F32" s="635"/>
      <c r="G32" s="635"/>
      <c r="H32" s="636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7" t="s">
        <v>59</v>
      </c>
      <c r="E36" s="638"/>
      <c r="F36" s="637" t="s">
        <v>60</v>
      </c>
      <c r="G36" s="639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41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41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42" t="s">
        <v>78</v>
      </c>
      <c r="B46" s="643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44"/>
      <c r="B47" s="645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1122.6224999999999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6" t="s">
        <v>94</v>
      </c>
      <c r="D60" s="649">
        <v>1139.2</v>
      </c>
      <c r="E60" s="510">
        <v>1</v>
      </c>
      <c r="F60" s="511">
        <v>67263733</v>
      </c>
      <c r="G60" s="576">
        <f>IF(ISBLANK(F60),"-",(F60/$D$50*$D$47*$B$68)*($B$57/$D$60))</f>
        <v>292.8091374744206</v>
      </c>
      <c r="H60" s="594">
        <f t="shared" ref="H60:H71" si="0">IF(ISBLANK(F60),"-",(G60/$B$56)*100)</f>
        <v>97.60304582480687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7"/>
      <c r="D61" s="650"/>
      <c r="E61" s="512">
        <v>2</v>
      </c>
      <c r="F61" s="465">
        <v>67228775</v>
      </c>
      <c r="G61" s="577">
        <f>IF(ISBLANK(F61),"-",(F61/$D$50*$D$47*$B$68)*($B$57/$D$60))</f>
        <v>292.65696004727971</v>
      </c>
      <c r="H61" s="595">
        <f t="shared" si="0"/>
        <v>97.552320015759904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7"/>
      <c r="D62" s="650"/>
      <c r="E62" s="512">
        <v>3</v>
      </c>
      <c r="F62" s="513">
        <v>66966349</v>
      </c>
      <c r="G62" s="577">
        <f>IF(ISBLANK(F62),"-",(F62/$D$50*$D$47*$B$68)*($B$57/$D$60))</f>
        <v>291.51458023450806</v>
      </c>
      <c r="H62" s="595">
        <f t="shared" si="0"/>
        <v>97.171526744836029</v>
      </c>
      <c r="L62" s="440"/>
    </row>
    <row r="63" spans="1:12" ht="27" customHeight="1" x14ac:dyDescent="0.4">
      <c r="A63" s="452" t="s">
        <v>97</v>
      </c>
      <c r="B63" s="453">
        <v>1</v>
      </c>
      <c r="C63" s="648"/>
      <c r="D63" s="651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6" t="s">
        <v>99</v>
      </c>
      <c r="D64" s="649">
        <v>1111.01</v>
      </c>
      <c r="E64" s="510">
        <v>1</v>
      </c>
      <c r="F64" s="511">
        <v>65920802</v>
      </c>
      <c r="G64" s="576">
        <f>IF(ISBLANK(F64),"-",(F64/$D$50*$D$47*$B$68)*($B$57/$D$64))</f>
        <v>294.2443618757203</v>
      </c>
      <c r="H64" s="594">
        <f t="shared" si="0"/>
        <v>98.081453958573434</v>
      </c>
    </row>
    <row r="65" spans="1:8" ht="26.25" customHeight="1" x14ac:dyDescent="0.4">
      <c r="A65" s="452" t="s">
        <v>100</v>
      </c>
      <c r="B65" s="453">
        <v>1</v>
      </c>
      <c r="C65" s="647"/>
      <c r="D65" s="650"/>
      <c r="E65" s="512">
        <v>2</v>
      </c>
      <c r="F65" s="465">
        <v>65655052</v>
      </c>
      <c r="G65" s="577">
        <f>IF(ISBLANK(F65),"-",(F65/$D$50*$D$47*$B$68)*($B$57/$D$64))</f>
        <v>293.05815908697883</v>
      </c>
      <c r="H65" s="595">
        <f t="shared" si="0"/>
        <v>97.686053028992944</v>
      </c>
    </row>
    <row r="66" spans="1:8" ht="26.25" customHeight="1" x14ac:dyDescent="0.4">
      <c r="A66" s="452" t="s">
        <v>101</v>
      </c>
      <c r="B66" s="453">
        <v>1</v>
      </c>
      <c r="C66" s="647"/>
      <c r="D66" s="650"/>
      <c r="E66" s="512">
        <v>3</v>
      </c>
      <c r="F66" s="465">
        <v>65896060</v>
      </c>
      <c r="G66" s="577">
        <f>IF(ISBLANK(F66),"-",(F66/$D$50*$D$47*$B$68)*($B$57/$D$64))</f>
        <v>294.13392338315566</v>
      </c>
      <c r="H66" s="595">
        <f t="shared" si="0"/>
        <v>98.044641127718563</v>
      </c>
    </row>
    <row r="67" spans="1:8" ht="27" customHeight="1" x14ac:dyDescent="0.4">
      <c r="A67" s="452" t="s">
        <v>102</v>
      </c>
      <c r="B67" s="453">
        <v>1</v>
      </c>
      <c r="C67" s="648"/>
      <c r="D67" s="651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6" t="s">
        <v>104</v>
      </c>
      <c r="D68" s="649">
        <v>1128.5</v>
      </c>
      <c r="E68" s="510">
        <v>1</v>
      </c>
      <c r="F68" s="511">
        <v>66411260</v>
      </c>
      <c r="G68" s="576">
        <f>IF(ISBLANK(F68),"-",(F68/$D$50*$D$47*$B$68)*($B$57/$D$68))</f>
        <v>291.83931153329223</v>
      </c>
      <c r="H68" s="595">
        <f t="shared" si="0"/>
        <v>97.279770511097411</v>
      </c>
    </row>
    <row r="69" spans="1:8" ht="27" customHeight="1" x14ac:dyDescent="0.4">
      <c r="A69" s="500" t="s">
        <v>105</v>
      </c>
      <c r="B69" s="517">
        <f>(D47*B68)/B56*B57</f>
        <v>1122.6224999999999</v>
      </c>
      <c r="C69" s="647"/>
      <c r="D69" s="650"/>
      <c r="E69" s="512">
        <v>2</v>
      </c>
      <c r="F69" s="465">
        <v>66367984</v>
      </c>
      <c r="G69" s="577">
        <f>IF(ISBLANK(F69),"-",(F69/$D$50*$D$47*$B$68)*($B$57/$D$68))</f>
        <v>291.64913839027531</v>
      </c>
      <c r="H69" s="595">
        <f t="shared" si="0"/>
        <v>97.216379463425113</v>
      </c>
    </row>
    <row r="70" spans="1:8" ht="26.25" customHeight="1" x14ac:dyDescent="0.4">
      <c r="A70" s="659" t="s">
        <v>78</v>
      </c>
      <c r="B70" s="660"/>
      <c r="C70" s="647"/>
      <c r="D70" s="650"/>
      <c r="E70" s="512">
        <v>3</v>
      </c>
      <c r="F70" s="465">
        <v>66457110</v>
      </c>
      <c r="G70" s="577">
        <f>IF(ISBLANK(F70),"-",(F70/$D$50*$D$47*$B$68)*($B$57/$D$68))</f>
        <v>292.04079592665869</v>
      </c>
      <c r="H70" s="595">
        <f t="shared" si="0"/>
        <v>97.346931975552891</v>
      </c>
    </row>
    <row r="71" spans="1:8" ht="27" customHeight="1" x14ac:dyDescent="0.4">
      <c r="A71" s="661"/>
      <c r="B71" s="662"/>
      <c r="C71" s="658"/>
      <c r="D71" s="651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292.66070755025436</v>
      </c>
      <c r="H72" s="597">
        <f>AVERAGE(H60:H71)</f>
        <v>97.553569183418134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3.4707881587039825E-3</v>
      </c>
      <c r="H73" s="581">
        <f>STDEV(H60:H71)/H72</f>
        <v>3.4707881587039786E-3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54" t="str">
        <f>B26</f>
        <v>Zidovudine</v>
      </c>
      <c r="D76" s="654"/>
      <c r="E76" s="526" t="s">
        <v>108</v>
      </c>
      <c r="F76" s="526"/>
      <c r="G76" s="613">
        <f>H72</f>
        <v>97.553569183418134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40" t="str">
        <f>B26</f>
        <v>Zidovudine</v>
      </c>
      <c r="C79" s="640"/>
    </row>
    <row r="80" spans="1:8" ht="26.25" customHeight="1" x14ac:dyDescent="0.4">
      <c r="A80" s="437" t="s">
        <v>48</v>
      </c>
      <c r="B80" s="640" t="str">
        <f>B27</f>
        <v>Z1-3</v>
      </c>
      <c r="C80" s="640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1" t="s">
        <v>50</v>
      </c>
      <c r="D82" s="632"/>
      <c r="E82" s="632"/>
      <c r="F82" s="632"/>
      <c r="G82" s="633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4" t="s">
        <v>111</v>
      </c>
      <c r="D84" s="635"/>
      <c r="E84" s="635"/>
      <c r="F84" s="635"/>
      <c r="G84" s="635"/>
      <c r="H84" s="636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4" t="s">
        <v>112</v>
      </c>
      <c r="D85" s="635"/>
      <c r="E85" s="635"/>
      <c r="F85" s="635"/>
      <c r="G85" s="635"/>
      <c r="H85" s="636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7" t="s">
        <v>60</v>
      </c>
      <c r="G89" s="639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41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41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42" t="s">
        <v>78</v>
      </c>
      <c r="B99" s="656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44"/>
      <c r="B100" s="657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75124877</v>
      </c>
      <c r="E108" s="578">
        <f t="shared" ref="E108:E113" si="1">IF(ISBLANK(D108),"-",D108/$D$103*$D$100*$B$116)</f>
        <v>298.67314607720914</v>
      </c>
      <c r="F108" s="605">
        <f t="shared" ref="F108:F113" si="2">IF(ISBLANK(D108), "-", (E108/$B$56)*100)</f>
        <v>99.557715359069704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74781745</v>
      </c>
      <c r="E109" s="579">
        <f t="shared" si="1"/>
        <v>297.30895996400238</v>
      </c>
      <c r="F109" s="606">
        <f t="shared" si="2"/>
        <v>99.102986654667461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75396061</v>
      </c>
      <c r="E110" s="579">
        <f t="shared" si="1"/>
        <v>299.75128931923803</v>
      </c>
      <c r="F110" s="606">
        <f t="shared" si="2"/>
        <v>99.917096439746018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75555184</v>
      </c>
      <c r="E111" s="579">
        <f t="shared" si="1"/>
        <v>300.38391287778632</v>
      </c>
      <c r="F111" s="606">
        <f t="shared" si="2"/>
        <v>100.12797095926211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76238188</v>
      </c>
      <c r="E112" s="579">
        <f t="shared" si="1"/>
        <v>303.09932435810487</v>
      </c>
      <c r="F112" s="606">
        <f t="shared" si="2"/>
        <v>101.03310811936829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76380855</v>
      </c>
      <c r="E113" s="580">
        <f t="shared" si="1"/>
        <v>303.6665239786966</v>
      </c>
      <c r="F113" s="607">
        <f t="shared" si="2"/>
        <v>101.22217465956554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300.48052609583959</v>
      </c>
      <c r="F115" s="609">
        <f>AVERAGE(F108:F113)</f>
        <v>100.16017536527987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8.2699710477017376E-3</v>
      </c>
      <c r="F116" s="563">
        <f>STDEV(F108:F113)/F115</f>
        <v>8.2699710477017671E-3</v>
      </c>
      <c r="I116" s="426"/>
    </row>
    <row r="117" spans="1:10" ht="27" customHeight="1" x14ac:dyDescent="0.4">
      <c r="A117" s="642" t="s">
        <v>78</v>
      </c>
      <c r="B117" s="643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44"/>
      <c r="B118" s="645"/>
      <c r="C118" s="426"/>
      <c r="D118" s="588"/>
      <c r="E118" s="622" t="s">
        <v>123</v>
      </c>
      <c r="F118" s="62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297.30895996400238</v>
      </c>
      <c r="F119" s="610">
        <f>MIN(F108:F113)</f>
        <v>99.102986654667461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303.6665239786966</v>
      </c>
      <c r="F120" s="611">
        <f>MAX(F108:F113)</f>
        <v>101.22217465956554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54" t="str">
        <f>B26</f>
        <v>Zidovudine</v>
      </c>
      <c r="D124" s="654"/>
      <c r="E124" s="526" t="s">
        <v>127</v>
      </c>
      <c r="F124" s="526"/>
      <c r="G124" s="612">
        <f>F115</f>
        <v>100.16017536527987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99.102986654667461</v>
      </c>
      <c r="E125" s="537" t="s">
        <v>130</v>
      </c>
      <c r="F125" s="612">
        <f>MAX(F108:F113)</f>
        <v>101.22217465956554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55" t="s">
        <v>26</v>
      </c>
      <c r="C127" s="655"/>
      <c r="E127" s="532" t="s">
        <v>27</v>
      </c>
      <c r="F127" s="567"/>
      <c r="G127" s="655" t="s">
        <v>28</v>
      </c>
      <c r="H127" s="655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2017-09-01T08:05:16Z</cp:lastPrinted>
  <dcterms:created xsi:type="dcterms:W3CDTF">2005-07-05T10:19:27Z</dcterms:created>
  <dcterms:modified xsi:type="dcterms:W3CDTF">2017-09-01T08:05:24Z</dcterms:modified>
</cp:coreProperties>
</file>