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" sheetId="7" r:id="rId1"/>
    <sheet name="SST TDF" sheetId="8" r:id="rId2"/>
    <sheet name="Uniformity" sheetId="2" r:id="rId3"/>
    <sheet name="Tenofovir Disoproxil Fumarate" sheetId="3" r:id="rId4"/>
    <sheet name="Lamivudine" sheetId="4" r:id="rId5"/>
  </sheets>
  <definedNames>
    <definedName name="_xlnm.Print_Area" localSheetId="4">Lamivudine!$A$1:$I$129</definedName>
    <definedName name="_xlnm.Print_Area" localSheetId="0">'SST LAM'!$A$15:$G$61</definedName>
    <definedName name="_xlnm.Print_Area" localSheetId="1">'SST TDF'!$A$15:$H$61</definedName>
    <definedName name="_xlnm.Print_Area" localSheetId="3">'Tenofovir Disoproxil Fumarate'!$A$1:$I$129</definedName>
    <definedName name="_xlnm.Print_Area" localSheetId="2">Uniformity!$A$12:$O$54</definedName>
  </definedNames>
  <calcPr calcId="145621"/>
</workbook>
</file>

<file path=xl/calcChain.xml><?xml version="1.0" encoding="utf-8"?>
<calcChain xmlns="http://schemas.openxmlformats.org/spreadsheetml/2006/main">
  <c r="B53" i="8" l="1"/>
  <c r="B52" i="8"/>
  <c r="F51" i="8"/>
  <c r="E51" i="8"/>
  <c r="D51" i="8"/>
  <c r="C51" i="8"/>
  <c r="B51" i="8"/>
  <c r="B42" i="8"/>
  <c r="B32" i="8"/>
  <c r="B31" i="8"/>
  <c r="F30" i="8"/>
  <c r="E30" i="8"/>
  <c r="D30" i="8"/>
  <c r="C30" i="8"/>
  <c r="B30" i="8"/>
  <c r="B21" i="8"/>
  <c r="B53" i="7"/>
  <c r="E51" i="7"/>
  <c r="D51" i="7"/>
  <c r="C51" i="7"/>
  <c r="B51" i="7"/>
  <c r="B52" i="7" s="1"/>
  <c r="B32" i="7"/>
  <c r="E30" i="7"/>
  <c r="D30" i="7"/>
  <c r="C30" i="7"/>
  <c r="B30" i="7"/>
  <c r="B31" i="7" s="1"/>
  <c r="B21" i="7"/>
  <c r="C124" i="4" l="1"/>
  <c r="B116" i="4"/>
  <c r="D100" i="4" s="1"/>
  <c r="B98" i="4"/>
  <c r="D97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D101" i="3" l="1"/>
  <c r="D102" i="3" s="1"/>
  <c r="D101" i="4"/>
  <c r="D102" i="4" s="1"/>
  <c r="I39" i="3"/>
  <c r="F44" i="4"/>
  <c r="F45" i="4" s="1"/>
  <c r="G38" i="4" s="1"/>
  <c r="D45" i="4"/>
  <c r="E38" i="4" s="1"/>
  <c r="I92" i="3"/>
  <c r="F44" i="3"/>
  <c r="F45" i="3" s="1"/>
  <c r="D45" i="3"/>
  <c r="D46" i="3" s="1"/>
  <c r="F98" i="3"/>
  <c r="F99" i="3" s="1"/>
  <c r="B69" i="4"/>
  <c r="D98" i="4"/>
  <c r="D49" i="3"/>
  <c r="E38" i="3"/>
  <c r="F98" i="4"/>
  <c r="G93" i="4" s="1"/>
  <c r="D49" i="2"/>
  <c r="B57" i="3"/>
  <c r="B69" i="3" s="1"/>
  <c r="D49" i="4"/>
  <c r="E92" i="4"/>
  <c r="C50" i="2"/>
  <c r="D97" i="3"/>
  <c r="D98" i="3" s="1"/>
  <c r="D99" i="3" s="1"/>
  <c r="G92" i="4"/>
  <c r="E94" i="4"/>
  <c r="D26" i="2"/>
  <c r="D30" i="2"/>
  <c r="D34" i="2"/>
  <c r="D38" i="2"/>
  <c r="D42" i="2"/>
  <c r="B49" i="2"/>
  <c r="D50" i="2"/>
  <c r="E91" i="4"/>
  <c r="E40" i="4" l="1"/>
  <c r="D46" i="4"/>
  <c r="G39" i="4"/>
  <c r="G41" i="4"/>
  <c r="G40" i="4"/>
  <c r="F46" i="4"/>
  <c r="E39" i="4"/>
  <c r="E41" i="4"/>
  <c r="G94" i="3"/>
  <c r="F46" i="3"/>
  <c r="G41" i="3"/>
  <c r="G39" i="3"/>
  <c r="G40" i="3"/>
  <c r="E40" i="3"/>
  <c r="G91" i="3"/>
  <c r="G92" i="3"/>
  <c r="E41" i="3"/>
  <c r="G93" i="3"/>
  <c r="E39" i="3"/>
  <c r="G38" i="3"/>
  <c r="F99" i="4"/>
  <c r="G91" i="4"/>
  <c r="E92" i="3"/>
  <c r="D99" i="4"/>
  <c r="E93" i="4"/>
  <c r="E94" i="3"/>
  <c r="E93" i="3"/>
  <c r="G94" i="4"/>
  <c r="E95" i="4"/>
  <c r="E91" i="3"/>
  <c r="G95" i="4" l="1"/>
  <c r="D103" i="4"/>
  <c r="E113" i="4" s="1"/>
  <c r="F113" i="4" s="1"/>
  <c r="G42" i="4"/>
  <c r="E42" i="4"/>
  <c r="D50" i="4"/>
  <c r="G65" i="4" s="1"/>
  <c r="H65" i="4" s="1"/>
  <c r="D52" i="4"/>
  <c r="D105" i="4"/>
  <c r="G42" i="3"/>
  <c r="D50" i="3"/>
  <c r="G68" i="3" s="1"/>
  <c r="H68" i="3" s="1"/>
  <c r="E42" i="3"/>
  <c r="D52" i="3"/>
  <c r="G95" i="3"/>
  <c r="E110" i="4"/>
  <c r="F110" i="4" s="1"/>
  <c r="E95" i="3"/>
  <c r="D105" i="3"/>
  <c r="D103" i="3"/>
  <c r="D104" i="4" l="1"/>
  <c r="E109" i="4"/>
  <c r="F109" i="4" s="1"/>
  <c r="E108" i="4"/>
  <c r="E111" i="4"/>
  <c r="F111" i="4" s="1"/>
  <c r="E112" i="4"/>
  <c r="F112" i="4" s="1"/>
  <c r="G64" i="4"/>
  <c r="H64" i="4" s="1"/>
  <c r="G68" i="4"/>
  <c r="H68" i="4" s="1"/>
  <c r="G67" i="4"/>
  <c r="H67" i="4" s="1"/>
  <c r="G66" i="4"/>
  <c r="H66" i="4" s="1"/>
  <c r="G61" i="4"/>
  <c r="H61" i="4" s="1"/>
  <c r="G70" i="4"/>
  <c r="H70" i="4" s="1"/>
  <c r="G60" i="4"/>
  <c r="H60" i="4" s="1"/>
  <c r="G69" i="4"/>
  <c r="H69" i="4" s="1"/>
  <c r="G63" i="4"/>
  <c r="H63" i="4" s="1"/>
  <c r="D51" i="4"/>
  <c r="G62" i="4"/>
  <c r="H62" i="4" s="1"/>
  <c r="G71" i="4"/>
  <c r="H71" i="4" s="1"/>
  <c r="G60" i="3"/>
  <c r="H60" i="3" s="1"/>
  <c r="G71" i="3"/>
  <c r="H71" i="3" s="1"/>
  <c r="G70" i="3"/>
  <c r="H70" i="3" s="1"/>
  <c r="G64" i="3"/>
  <c r="H64" i="3" s="1"/>
  <c r="G63" i="3"/>
  <c r="H63" i="3" s="1"/>
  <c r="G69" i="3"/>
  <c r="H69" i="3" s="1"/>
  <c r="G67" i="3"/>
  <c r="H67" i="3" s="1"/>
  <c r="G62" i="3"/>
  <c r="H62" i="3" s="1"/>
  <c r="G65" i="3"/>
  <c r="H65" i="3" s="1"/>
  <c r="G61" i="3"/>
  <c r="H61" i="3" s="1"/>
  <c r="D51" i="3"/>
  <c r="G66" i="3"/>
  <c r="H66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20" i="4"/>
  <c r="F108" i="4"/>
  <c r="F117" i="4" s="1"/>
  <c r="E117" i="4"/>
  <c r="E119" i="4"/>
  <c r="G72" i="4"/>
  <c r="G73" i="4" s="1"/>
  <c r="G74" i="4"/>
  <c r="G74" i="3"/>
  <c r="G72" i="3"/>
  <c r="G73" i="3" s="1"/>
  <c r="H74" i="3"/>
  <c r="H72" i="3"/>
  <c r="H74" i="4"/>
  <c r="H72" i="4"/>
  <c r="E115" i="3"/>
  <c r="E116" i="3" s="1"/>
  <c r="E119" i="3"/>
  <c r="E120" i="3"/>
  <c r="E117" i="3"/>
  <c r="F108" i="3"/>
  <c r="F119" i="4" l="1"/>
  <c r="F120" i="4"/>
  <c r="F115" i="4"/>
  <c r="F116" i="4" s="1"/>
  <c r="F125" i="4"/>
  <c r="D125" i="4"/>
  <c r="F119" i="3"/>
  <c r="F125" i="3"/>
  <c r="F120" i="3"/>
  <c r="F117" i="3"/>
  <c r="D125" i="3"/>
  <c r="F115" i="3"/>
  <c r="G76" i="3"/>
  <c r="H73" i="3"/>
  <c r="G76" i="4"/>
  <c r="H73" i="4"/>
  <c r="G124" i="4" l="1"/>
  <c r="G124" i="3"/>
  <c r="F116" i="3"/>
</calcChain>
</file>

<file path=xl/sharedStrings.xml><?xml version="1.0" encoding="utf-8"?>
<sst xmlns="http://schemas.openxmlformats.org/spreadsheetml/2006/main" count="454" uniqueCount="142">
  <si>
    <t>HPLC System Suitability Report</t>
  </si>
  <si>
    <t>Analysis Data</t>
  </si>
  <si>
    <t>Assay</t>
  </si>
  <si>
    <t>Sample(s)</t>
  </si>
  <si>
    <t>Reference Substance:</t>
  </si>
  <si>
    <t>TENOFOVIR DISOPROXIL FUMARATE/ LAMIVUDINE TABLETS 300 MG/300 MG</t>
  </si>
  <si>
    <t>% age Purity:</t>
  </si>
  <si>
    <t>NDQB201707074</t>
  </si>
  <si>
    <t>Weight (mg):</t>
  </si>
  <si>
    <t xml:space="preserve">Tenofovir Disproxil Fumarate/Lamivudine </t>
  </si>
  <si>
    <t>Standard Conc (mg/mL):</t>
  </si>
  <si>
    <t xml:space="preserve">Each film coated tablet contains Tenofovir Disoproxil Fumarate 300mg equivalent to Tenofovir Disoproxil Fumarate  245 mg and Lamivudine 300mg </t>
  </si>
  <si>
    <t>2017-07-20 12:46:44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</si>
  <si>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</si>
  <si>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</si>
  <si>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</si>
  <si>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</si>
  <si>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</si>
  <si>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</si>
  <si>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</si>
  <si>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</si>
  <si>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</si>
  <si>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</si>
  <si>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</si>
  <si>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</si>
  <si>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</si>
  <si>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</si>
  <si>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</si>
  <si>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</si>
  <si>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</si>
  <si>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</si>
  <si>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</si>
  <si>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</si>
  <si>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</si>
  <si>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</si>
  <si>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</si>
  <si>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</si>
  <si>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</si>
  <si>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</si>
  <si>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</si>
  <si>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</si>
  <si>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</si>
  <si>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</si>
  <si>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</si>
  <si>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</si>
  <si>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</si>
  <si>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</si>
  <si>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</si>
  <si>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</si>
  <si>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</si>
  <si>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</si>
  <si>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</si>
  <si>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</si>
  <si>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</si>
  <si>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</si>
  <si>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</si>
  <si>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</si>
  <si>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</si>
  <si>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</si>
  <si>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</si>
  <si>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</si>
  <si>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</si>
  <si>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</si>
  <si>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</si>
  <si>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</si>
  <si>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</si>
  <si>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</si>
  <si>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</si>
  <si>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</si>
  <si>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</si>
  <si>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</si>
  <si>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</si>
  <si>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</si>
  <si>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</si>
  <si>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</si>
  <si>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</si>
  <si>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</si>
  <si>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</si>
  <si>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</si>
  <si>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</si>
  <si>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</si>
  <si>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</si>
  <si>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</si>
  <si>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</si>
  <si>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</si>
  <si>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</si>
  <si>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</si>
  <si>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</si>
  <si>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</si>
  <si>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</si>
  <si>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</si>
  <si>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</si>
  <si>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</si>
  <si>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</si>
  <si>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</si>
  <si>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</si>
  <si>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</si>
  <si>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</si>
  <si>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</si>
  <si>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</si>
  <si>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</si>
  <si>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</si>
  <si>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</si>
  <si>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</si>
  <si>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</si>
  <si>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</si>
  <si>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</si>
  <si>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</si>
  <si>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</si>
  <si>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</si>
  <si>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</si>
  <si>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</si>
  <si>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</si>
  <si>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</si>
  <si>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</si>
  <si>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</si>
  <si>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</si>
  <si>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</si>
  <si>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</si>
  <si>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</si>
  <si>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</si>
  <si>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</si>
  <si>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</si>
  <si>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</si>
  <si>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</si>
  <si>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</si>
  <si>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</si>
  <si>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</si>
  <si>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</si>
  <si>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</si>
  <si>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</si>
  <si>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</si>
  <si>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</si>
  <si>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</si>
  <si>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</si>
  <si>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</si>
  <si>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Tenofovir Disproxil Fumarate</t>
  </si>
  <si>
    <t>T11-10</t>
  </si>
  <si>
    <t>L3-10</t>
  </si>
  <si>
    <t>EFAVIRENZ, LAMIVUDINE AND  TENOFOVIR DISOPROXIL FUMARATE TABLETS 600 MG/300 MG /300 MG</t>
  </si>
  <si>
    <t>Lamivudine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</si>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</sst>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27" sqref="A27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4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139</v>
      </c>
      <c r="D17" s="432"/>
      <c r="E17" s="433"/>
    </row>
    <row r="18" spans="1:5" ht="16.5" customHeight="1" x14ac:dyDescent="0.3">
      <c r="A18" s="434" t="s">
        <v>4</v>
      </c>
      <c r="B18" s="431" t="s">
        <v>134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11.76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11.76/100</f>
        <v>0.1176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22763601</v>
      </c>
      <c r="C24" s="440">
        <v>3964.6</v>
      </c>
      <c r="D24" s="441">
        <v>0.9</v>
      </c>
      <c r="E24" s="442">
        <v>4.0999999999999996</v>
      </c>
    </row>
    <row r="25" spans="1:5" ht="16.5" customHeight="1" x14ac:dyDescent="0.3">
      <c r="A25" s="439">
        <v>2</v>
      </c>
      <c r="B25" s="440">
        <v>22768315</v>
      </c>
      <c r="C25" s="440">
        <v>4012.4</v>
      </c>
      <c r="D25" s="441">
        <v>0.9</v>
      </c>
      <c r="E25" s="441">
        <v>4.0999999999999996</v>
      </c>
    </row>
    <row r="26" spans="1:5" ht="16.5" customHeight="1" x14ac:dyDescent="0.3">
      <c r="A26" s="439">
        <v>3</v>
      </c>
      <c r="B26" s="440">
        <v>22798756</v>
      </c>
      <c r="C26" s="440">
        <v>3956.4</v>
      </c>
      <c r="D26" s="441">
        <v>1</v>
      </c>
      <c r="E26" s="441">
        <v>4.2</v>
      </c>
    </row>
    <row r="27" spans="1:5" ht="16.5" customHeight="1" x14ac:dyDescent="0.3">
      <c r="A27" s="439">
        <v>4</v>
      </c>
      <c r="B27" s="440">
        <v>22834847</v>
      </c>
      <c r="C27" s="440">
        <v>3898.6</v>
      </c>
      <c r="D27" s="441">
        <v>1</v>
      </c>
      <c r="E27" s="441">
        <v>4.2</v>
      </c>
    </row>
    <row r="28" spans="1:5" ht="16.5" customHeight="1" x14ac:dyDescent="0.3">
      <c r="A28" s="439">
        <v>5</v>
      </c>
      <c r="B28" s="440">
        <v>22798397</v>
      </c>
      <c r="C28" s="440">
        <v>3908.6</v>
      </c>
      <c r="D28" s="441">
        <v>0.9</v>
      </c>
      <c r="E28" s="441">
        <v>4.2</v>
      </c>
    </row>
    <row r="29" spans="1:5" ht="16.5" customHeight="1" x14ac:dyDescent="0.3">
      <c r="A29" s="439">
        <v>6</v>
      </c>
      <c r="B29" s="443">
        <v>22866466</v>
      </c>
      <c r="C29" s="443">
        <v>3994.1</v>
      </c>
      <c r="D29" s="444">
        <v>0.9</v>
      </c>
      <c r="E29" s="444">
        <v>4.0999999999999996</v>
      </c>
    </row>
    <row r="30" spans="1:5" ht="16.5" customHeight="1" x14ac:dyDescent="0.3">
      <c r="A30" s="445" t="s">
        <v>18</v>
      </c>
      <c r="B30" s="446">
        <f>AVERAGE(B24:B29)</f>
        <v>22805063.666666668</v>
      </c>
      <c r="C30" s="447">
        <f>AVERAGE(C24:C29)</f>
        <v>3955.7833333333328</v>
      </c>
      <c r="D30" s="448">
        <f>AVERAGE(D24:D29)</f>
        <v>0.93333333333333346</v>
      </c>
      <c r="E30" s="448">
        <f>AVERAGE(E24:E29)</f>
        <v>4.1499999999999995</v>
      </c>
    </row>
    <row r="31" spans="1:5" ht="16.5" customHeight="1" x14ac:dyDescent="0.3">
      <c r="A31" s="449" t="s">
        <v>19</v>
      </c>
      <c r="B31" s="450">
        <f>(STDEV(B24:B29)/B30)</f>
        <v>1.7331692300822912E-3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135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 t="s">
        <v>140</v>
      </c>
      <c r="C39" s="433"/>
      <c r="D39" s="433"/>
      <c r="E39" s="433"/>
    </row>
    <row r="40" spans="1:5" ht="16.5" customHeight="1" x14ac:dyDescent="0.3">
      <c r="A40" s="434" t="s">
        <v>6</v>
      </c>
      <c r="B40" s="435">
        <v>99.39</v>
      </c>
      <c r="C40" s="433"/>
      <c r="D40" s="433"/>
      <c r="E40" s="433"/>
    </row>
    <row r="41" spans="1:5" ht="16.5" customHeight="1" x14ac:dyDescent="0.3">
      <c r="A41" s="431" t="s">
        <v>8</v>
      </c>
      <c r="B41" s="435">
        <v>14.95</v>
      </c>
      <c r="C41" s="433"/>
      <c r="D41" s="433"/>
      <c r="E41" s="433"/>
    </row>
    <row r="42" spans="1:5" ht="16.5" customHeight="1" x14ac:dyDescent="0.3">
      <c r="A42" s="431" t="s">
        <v>10</v>
      </c>
      <c r="B42" s="436">
        <v>0.29899999999999999</v>
      </c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>
        <v>3750995</v>
      </c>
      <c r="C45" s="440">
        <v>557</v>
      </c>
      <c r="D45" s="441">
        <v>1.5</v>
      </c>
      <c r="E45" s="442">
        <v>2.12</v>
      </c>
    </row>
    <row r="46" spans="1:5" ht="16.5" customHeight="1" x14ac:dyDescent="0.3">
      <c r="A46" s="439">
        <v>2</v>
      </c>
      <c r="B46" s="440">
        <v>3743921</v>
      </c>
      <c r="C46" s="440">
        <v>533</v>
      </c>
      <c r="D46" s="441">
        <v>1.48</v>
      </c>
      <c r="E46" s="441">
        <v>2.12</v>
      </c>
    </row>
    <row r="47" spans="1:5" ht="16.5" customHeight="1" x14ac:dyDescent="0.3">
      <c r="A47" s="439">
        <v>3</v>
      </c>
      <c r="B47" s="440">
        <v>3750281</v>
      </c>
      <c r="C47" s="440">
        <v>538</v>
      </c>
      <c r="D47" s="441">
        <v>1.47</v>
      </c>
      <c r="E47" s="441">
        <v>2.12</v>
      </c>
    </row>
    <row r="48" spans="1:5" ht="16.5" customHeight="1" x14ac:dyDescent="0.3">
      <c r="A48" s="439">
        <v>4</v>
      </c>
      <c r="B48" s="440">
        <v>3710554</v>
      </c>
      <c r="C48" s="440">
        <v>535</v>
      </c>
      <c r="D48" s="441">
        <v>1.45</v>
      </c>
      <c r="E48" s="441">
        <v>2.12</v>
      </c>
    </row>
    <row r="49" spans="1:7" ht="16.5" customHeight="1" x14ac:dyDescent="0.3">
      <c r="A49" s="439">
        <v>5</v>
      </c>
      <c r="B49" s="440">
        <v>3752987</v>
      </c>
      <c r="C49" s="440">
        <v>523</v>
      </c>
      <c r="D49" s="441">
        <v>1.43</v>
      </c>
      <c r="E49" s="441">
        <v>2.13</v>
      </c>
    </row>
    <row r="50" spans="1:7" ht="16.5" customHeight="1" x14ac:dyDescent="0.3">
      <c r="A50" s="439">
        <v>6</v>
      </c>
      <c r="B50" s="443">
        <v>3721874</v>
      </c>
      <c r="C50" s="443">
        <v>531</v>
      </c>
      <c r="D50" s="444">
        <v>1.48</v>
      </c>
      <c r="E50" s="444">
        <v>2.13</v>
      </c>
    </row>
    <row r="51" spans="1:7" ht="16.5" customHeight="1" x14ac:dyDescent="0.3">
      <c r="A51" s="445" t="s">
        <v>18</v>
      </c>
      <c r="B51" s="446">
        <f>AVERAGE(B45:B50)</f>
        <v>3738435.3333333335</v>
      </c>
      <c r="C51" s="447">
        <f>AVERAGE(C45:C50)</f>
        <v>536.16666666666663</v>
      </c>
      <c r="D51" s="448">
        <f>AVERAGE(D45:D50)</f>
        <v>1.4683333333333335</v>
      </c>
      <c r="E51" s="448">
        <f>AVERAGE(E45:E50)</f>
        <v>2.1233333333333331</v>
      </c>
    </row>
    <row r="52" spans="1:7" ht="16.5" customHeight="1" x14ac:dyDescent="0.3">
      <c r="A52" s="449" t="s">
        <v>19</v>
      </c>
      <c r="B52" s="450">
        <f>(STDEV(B45:B50)/B51)</f>
        <v>4.7723904069230756E-3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4"/>
      <c r="G58" s="464"/>
    </row>
    <row r="59" spans="1:7" ht="15" customHeight="1" x14ac:dyDescent="0.3">
      <c r="B59" s="472" t="s">
        <v>26</v>
      </c>
      <c r="C59" s="472"/>
      <c r="E59" s="470" t="s">
        <v>27</v>
      </c>
      <c r="F59" s="465"/>
      <c r="G59" s="470" t="s">
        <v>28</v>
      </c>
    </row>
    <row r="60" spans="1:7" ht="15" customHeight="1" x14ac:dyDescent="0.3">
      <c r="A60" s="466" t="s">
        <v>29</v>
      </c>
      <c r="B60" s="467" t="s">
        <v>141</v>
      </c>
      <c r="C60" s="467"/>
      <c r="E60" s="522">
        <v>43006</v>
      </c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7" workbookViewId="0">
      <selection activeCell="B28" sqref="B28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5" width="25.85546875" style="427" customWidth="1"/>
    <col min="6" max="6" width="25.7109375" style="427" customWidth="1"/>
    <col min="7" max="7" width="23.140625" style="427" customWidth="1"/>
    <col min="8" max="8" width="28.42578125" style="427" customWidth="1"/>
    <col min="9" max="9" width="21.5703125" style="427" customWidth="1"/>
    <col min="10" max="10" width="9.140625" style="427" customWidth="1"/>
    <col min="11" max="16384" width="9.140625" style="464"/>
  </cols>
  <sheetData>
    <row r="14" spans="1:7" ht="15" customHeight="1" x14ac:dyDescent="0.3">
      <c r="A14" s="426"/>
      <c r="C14" s="428"/>
      <c r="G14" s="428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139</v>
      </c>
      <c r="D17" s="432"/>
      <c r="E17" s="432"/>
      <c r="F17" s="433"/>
    </row>
    <row r="18" spans="1:6" ht="16.5" customHeight="1" x14ac:dyDescent="0.3">
      <c r="A18" s="434" t="s">
        <v>4</v>
      </c>
      <c r="B18" s="435" t="s">
        <v>131</v>
      </c>
      <c r="C18" s="433"/>
      <c r="D18" s="433"/>
      <c r="E18" s="433"/>
      <c r="F18" s="433"/>
    </row>
    <row r="19" spans="1:6" ht="16.5" customHeight="1" x14ac:dyDescent="0.3">
      <c r="A19" s="434" t="s">
        <v>6</v>
      </c>
      <c r="B19" s="435">
        <v>99.54</v>
      </c>
      <c r="C19" s="433"/>
      <c r="D19" s="433"/>
      <c r="E19" s="433"/>
      <c r="F19" s="433"/>
    </row>
    <row r="20" spans="1:6" ht="16.5" customHeight="1" x14ac:dyDescent="0.3">
      <c r="A20" s="431" t="s">
        <v>8</v>
      </c>
      <c r="B20" s="435">
        <v>11.73</v>
      </c>
      <c r="C20" s="433"/>
      <c r="D20" s="433"/>
      <c r="E20" s="433"/>
      <c r="F20" s="433"/>
    </row>
    <row r="21" spans="1:6" ht="16.5" customHeight="1" x14ac:dyDescent="0.3">
      <c r="A21" s="431" t="s">
        <v>10</v>
      </c>
      <c r="B21" s="436">
        <f>11.73/100</f>
        <v>0.1173</v>
      </c>
      <c r="C21" s="433"/>
      <c r="D21" s="433"/>
      <c r="E21" s="433"/>
      <c r="F21" s="433"/>
    </row>
    <row r="22" spans="1:6" ht="15.75" customHeight="1" x14ac:dyDescent="0.25">
      <c r="A22" s="433"/>
      <c r="B22" s="433"/>
      <c r="C22" s="433"/>
      <c r="D22" s="433"/>
      <c r="E22" s="433"/>
      <c r="F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132</v>
      </c>
      <c r="F23" s="437" t="s">
        <v>17</v>
      </c>
    </row>
    <row r="24" spans="1:6" ht="16.5" customHeight="1" x14ac:dyDescent="0.3">
      <c r="A24" s="439">
        <v>1</v>
      </c>
      <c r="B24" s="440">
        <v>11502552</v>
      </c>
      <c r="C24" s="440">
        <v>45300.9</v>
      </c>
      <c r="D24" s="441">
        <v>1</v>
      </c>
      <c r="E24" s="441">
        <v>41.8</v>
      </c>
      <c r="F24" s="442">
        <v>15.9</v>
      </c>
    </row>
    <row r="25" spans="1:6" ht="16.5" customHeight="1" x14ac:dyDescent="0.3">
      <c r="A25" s="439">
        <v>2</v>
      </c>
      <c r="B25" s="440">
        <v>11518633</v>
      </c>
      <c r="C25" s="440">
        <v>45418.400000000001</v>
      </c>
      <c r="D25" s="441">
        <v>1</v>
      </c>
      <c r="E25" s="441">
        <v>41.8</v>
      </c>
      <c r="F25" s="441">
        <v>15.9</v>
      </c>
    </row>
    <row r="26" spans="1:6" ht="16.5" customHeight="1" x14ac:dyDescent="0.3">
      <c r="A26" s="439">
        <v>3</v>
      </c>
      <c r="B26" s="440">
        <v>11512795</v>
      </c>
      <c r="C26" s="440">
        <v>45503.8</v>
      </c>
      <c r="D26" s="441">
        <v>1</v>
      </c>
      <c r="E26" s="441">
        <v>41.7</v>
      </c>
      <c r="F26" s="441">
        <v>15.9</v>
      </c>
    </row>
    <row r="27" spans="1:6" ht="16.5" customHeight="1" x14ac:dyDescent="0.3">
      <c r="A27" s="439">
        <v>4</v>
      </c>
      <c r="B27" s="440">
        <v>11498961</v>
      </c>
      <c r="C27" s="440">
        <v>45607.199999999997</v>
      </c>
      <c r="D27" s="441">
        <v>1</v>
      </c>
      <c r="E27" s="441">
        <v>41.6</v>
      </c>
      <c r="F27" s="441">
        <v>15.9</v>
      </c>
    </row>
    <row r="28" spans="1:6" ht="16.5" customHeight="1" x14ac:dyDescent="0.3">
      <c r="A28" s="439">
        <v>5</v>
      </c>
      <c r="B28" s="440">
        <v>11506744</v>
      </c>
      <c r="C28" s="440">
        <v>45723.9</v>
      </c>
      <c r="D28" s="441">
        <v>1</v>
      </c>
      <c r="E28" s="441">
        <v>41.7</v>
      </c>
      <c r="F28" s="441">
        <v>15.9</v>
      </c>
    </row>
    <row r="29" spans="1:6" ht="16.5" customHeight="1" x14ac:dyDescent="0.3">
      <c r="A29" s="439">
        <v>6</v>
      </c>
      <c r="B29" s="443">
        <v>11639402</v>
      </c>
      <c r="C29" s="443">
        <v>46866.3</v>
      </c>
      <c r="D29" s="444">
        <v>1</v>
      </c>
      <c r="E29" s="444">
        <v>42.3</v>
      </c>
      <c r="F29" s="444">
        <v>15.9</v>
      </c>
    </row>
    <row r="30" spans="1:6" ht="16.5" customHeight="1" x14ac:dyDescent="0.3">
      <c r="A30" s="445" t="s">
        <v>18</v>
      </c>
      <c r="B30" s="446">
        <f>AVERAGE(B24:B29)</f>
        <v>11529847.833333334</v>
      </c>
      <c r="C30" s="447">
        <f>AVERAGE(C24:C29)</f>
        <v>45736.75</v>
      </c>
      <c r="D30" s="448">
        <f>AVERAGE(D24:D29)</f>
        <v>1</v>
      </c>
      <c r="E30" s="448">
        <f>AVERAGE(E24:E29)</f>
        <v>41.81666666666667</v>
      </c>
      <c r="F30" s="448">
        <f>AVERAGE(F24:F29)</f>
        <v>15.9</v>
      </c>
    </row>
    <row r="31" spans="1:6" ht="16.5" customHeight="1" x14ac:dyDescent="0.3">
      <c r="A31" s="449" t="s">
        <v>19</v>
      </c>
      <c r="B31" s="450">
        <f>(STDEV(B24:B29)/B30)</f>
        <v>4.6949714771942616E-3</v>
      </c>
      <c r="C31" s="451"/>
      <c r="D31" s="451"/>
      <c r="E31" s="451"/>
      <c r="F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6"/>
      <c r="F32" s="457"/>
    </row>
    <row r="33" spans="1:6" s="427" customFormat="1" ht="15.75" customHeight="1" x14ac:dyDescent="0.25">
      <c r="A33" s="433"/>
      <c r="B33" s="433"/>
      <c r="C33" s="433"/>
      <c r="D33" s="433"/>
      <c r="E33" s="433"/>
      <c r="F33" s="433"/>
    </row>
    <row r="34" spans="1:6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  <c r="F34" s="459"/>
    </row>
    <row r="35" spans="1:6" ht="16.5" customHeight="1" x14ac:dyDescent="0.3">
      <c r="A35" s="434"/>
      <c r="B35" s="458" t="s">
        <v>133</v>
      </c>
      <c r="C35" s="459"/>
      <c r="D35" s="459"/>
      <c r="E35" s="459"/>
      <c r="F35" s="459"/>
    </row>
    <row r="36" spans="1:6" ht="16.5" customHeight="1" x14ac:dyDescent="0.3">
      <c r="A36" s="434"/>
      <c r="B36" s="458" t="s">
        <v>24</v>
      </c>
      <c r="C36" s="459"/>
      <c r="D36" s="459"/>
      <c r="E36" s="459"/>
      <c r="F36" s="459"/>
    </row>
    <row r="37" spans="1:6" ht="15.75" customHeight="1" x14ac:dyDescent="0.25">
      <c r="A37" s="433"/>
      <c r="B37" s="433"/>
      <c r="C37" s="433"/>
      <c r="D37" s="433"/>
      <c r="E37" s="433"/>
      <c r="F37" s="433"/>
    </row>
    <row r="38" spans="1:6" ht="16.5" customHeight="1" x14ac:dyDescent="0.3">
      <c r="A38" s="429" t="s">
        <v>1</v>
      </c>
      <c r="B38" s="430" t="s">
        <v>25</v>
      </c>
    </row>
    <row r="39" spans="1:6" ht="16.5" customHeight="1" x14ac:dyDescent="0.3">
      <c r="A39" s="434" t="s">
        <v>4</v>
      </c>
      <c r="B39" s="435" t="s">
        <v>131</v>
      </c>
      <c r="C39" s="433"/>
      <c r="D39" s="433"/>
      <c r="E39" s="433"/>
      <c r="F39" s="433"/>
    </row>
    <row r="40" spans="1:6" ht="16.5" customHeight="1" x14ac:dyDescent="0.3">
      <c r="A40" s="434" t="s">
        <v>6</v>
      </c>
      <c r="B40" s="435">
        <v>99.54</v>
      </c>
      <c r="C40" s="433"/>
      <c r="D40" s="433"/>
      <c r="E40" s="433"/>
      <c r="F40" s="433"/>
    </row>
    <row r="41" spans="1:6" ht="16.5" customHeight="1" x14ac:dyDescent="0.3">
      <c r="A41" s="431" t="s">
        <v>8</v>
      </c>
      <c r="B41" s="435">
        <v>15.15</v>
      </c>
      <c r="C41" s="433"/>
      <c r="D41" s="433"/>
      <c r="E41" s="433"/>
      <c r="F41" s="433"/>
    </row>
    <row r="42" spans="1:6" ht="16.5" customHeight="1" x14ac:dyDescent="0.3">
      <c r="A42" s="431" t="s">
        <v>10</v>
      </c>
      <c r="B42" s="436">
        <f>15.15/50</f>
        <v>0.30299999999999999</v>
      </c>
      <c r="C42" s="433"/>
      <c r="D42" s="433"/>
      <c r="E42" s="433"/>
      <c r="F42" s="433"/>
    </row>
    <row r="43" spans="1:6" ht="15.75" customHeight="1" x14ac:dyDescent="0.25">
      <c r="A43" s="433"/>
      <c r="B43" s="433"/>
      <c r="C43" s="433"/>
      <c r="D43" s="433"/>
      <c r="E43" s="433"/>
      <c r="F43" s="433"/>
    </row>
    <row r="44" spans="1:6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132</v>
      </c>
      <c r="F44" s="437" t="s">
        <v>17</v>
      </c>
    </row>
    <row r="45" spans="1:6" ht="16.5" customHeight="1" x14ac:dyDescent="0.3">
      <c r="A45" s="439">
        <v>1</v>
      </c>
      <c r="B45" s="440">
        <v>3701715</v>
      </c>
      <c r="C45" s="440">
        <v>10587</v>
      </c>
      <c r="D45" s="441">
        <v>1.39</v>
      </c>
      <c r="E45" s="441">
        <v>17.48</v>
      </c>
      <c r="F45" s="442">
        <v>7.96</v>
      </c>
    </row>
    <row r="46" spans="1:6" ht="16.5" customHeight="1" x14ac:dyDescent="0.3">
      <c r="A46" s="439">
        <v>2</v>
      </c>
      <c r="B46" s="440">
        <v>3696160</v>
      </c>
      <c r="C46" s="440">
        <v>10535</v>
      </c>
      <c r="D46" s="441">
        <v>1.38</v>
      </c>
      <c r="E46" s="441">
        <v>17.260000000000002</v>
      </c>
      <c r="F46" s="441">
        <v>7.97</v>
      </c>
    </row>
    <row r="47" spans="1:6" ht="16.5" customHeight="1" x14ac:dyDescent="0.3">
      <c r="A47" s="439">
        <v>3</v>
      </c>
      <c r="B47" s="440">
        <v>3707017</v>
      </c>
      <c r="C47" s="440">
        <v>10593</v>
      </c>
      <c r="D47" s="441">
        <v>1.39</v>
      </c>
      <c r="E47" s="441">
        <v>17.329999999999998</v>
      </c>
      <c r="F47" s="441">
        <v>7.97</v>
      </c>
    </row>
    <row r="48" spans="1:6" ht="16.5" customHeight="1" x14ac:dyDescent="0.3">
      <c r="A48" s="439">
        <v>4</v>
      </c>
      <c r="B48" s="440">
        <v>3689986</v>
      </c>
      <c r="C48" s="440">
        <v>10565</v>
      </c>
      <c r="D48" s="441">
        <v>1.38</v>
      </c>
      <c r="E48" s="441">
        <v>17.29</v>
      </c>
      <c r="F48" s="441">
        <v>7.97</v>
      </c>
    </row>
    <row r="49" spans="1:8" ht="16.5" customHeight="1" x14ac:dyDescent="0.3">
      <c r="A49" s="439">
        <v>5</v>
      </c>
      <c r="B49" s="440">
        <v>3735683</v>
      </c>
      <c r="C49" s="440">
        <v>10422</v>
      </c>
      <c r="D49" s="441">
        <v>1.38</v>
      </c>
      <c r="E49" s="441">
        <v>17.079999999999998</v>
      </c>
      <c r="F49" s="441">
        <v>7.97</v>
      </c>
    </row>
    <row r="50" spans="1:8" ht="16.5" customHeight="1" x14ac:dyDescent="0.3">
      <c r="A50" s="439">
        <v>6</v>
      </c>
      <c r="B50" s="443">
        <v>3711073</v>
      </c>
      <c r="C50" s="443">
        <v>10326</v>
      </c>
      <c r="D50" s="444">
        <v>1.41</v>
      </c>
      <c r="E50" s="444">
        <v>17.12</v>
      </c>
      <c r="F50" s="444">
        <v>7.97</v>
      </c>
    </row>
    <row r="51" spans="1:8" ht="16.5" customHeight="1" x14ac:dyDescent="0.3">
      <c r="A51" s="445" t="s">
        <v>18</v>
      </c>
      <c r="B51" s="446">
        <f>AVERAGE(B45:B50)</f>
        <v>3706939</v>
      </c>
      <c r="C51" s="447">
        <f>AVERAGE(C45:C50)</f>
        <v>10504.666666666666</v>
      </c>
      <c r="D51" s="448">
        <f>AVERAGE(D45:D50)</f>
        <v>1.388333333333333</v>
      </c>
      <c r="E51" s="448">
        <f>AVERAGE(E45:E50)</f>
        <v>17.260000000000002</v>
      </c>
      <c r="F51" s="448">
        <f>AVERAGE(F45:F50)</f>
        <v>7.9683333333333328</v>
      </c>
    </row>
    <row r="52" spans="1:8" ht="16.5" customHeight="1" x14ac:dyDescent="0.3">
      <c r="A52" s="449" t="s">
        <v>19</v>
      </c>
      <c r="B52" s="450">
        <f>(STDEV(B45:B50)/B51)</f>
        <v>4.3064307993352768E-3</v>
      </c>
      <c r="C52" s="451"/>
      <c r="D52" s="451"/>
      <c r="E52" s="451"/>
      <c r="F52" s="452"/>
    </row>
    <row r="53" spans="1:8" s="427" customFormat="1" ht="16.5" customHeight="1" x14ac:dyDescent="0.3">
      <c r="A53" s="453" t="s">
        <v>20</v>
      </c>
      <c r="B53" s="454">
        <f>COUNT(B45:B50)</f>
        <v>6</v>
      </c>
      <c r="C53" s="455"/>
      <c r="D53" s="456"/>
      <c r="E53" s="456"/>
      <c r="F53" s="457"/>
    </row>
    <row r="54" spans="1:8" s="427" customFormat="1" ht="15.75" customHeight="1" x14ac:dyDescent="0.25">
      <c r="A54" s="433"/>
      <c r="B54" s="433"/>
      <c r="C54" s="433"/>
      <c r="D54" s="433"/>
      <c r="E54" s="433"/>
      <c r="F54" s="433"/>
    </row>
    <row r="55" spans="1:8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  <c r="F55" s="459"/>
    </row>
    <row r="56" spans="1:8" ht="16.5" customHeight="1" x14ac:dyDescent="0.3">
      <c r="A56" s="434"/>
      <c r="B56" s="458" t="s">
        <v>23</v>
      </c>
      <c r="C56" s="459"/>
      <c r="D56" s="459"/>
      <c r="E56" s="459"/>
      <c r="F56" s="459"/>
    </row>
    <row r="57" spans="1:8" ht="16.5" customHeight="1" x14ac:dyDescent="0.3">
      <c r="A57" s="434"/>
      <c r="B57" s="458" t="s">
        <v>24</v>
      </c>
      <c r="C57" s="459"/>
      <c r="D57" s="459"/>
      <c r="E57" s="459"/>
      <c r="F57" s="459"/>
    </row>
    <row r="58" spans="1:8" ht="14.25" customHeight="1" thickBot="1" x14ac:dyDescent="0.3">
      <c r="A58" s="460"/>
      <c r="B58" s="461"/>
      <c r="D58" s="462"/>
      <c r="E58" s="463"/>
      <c r="G58" s="464"/>
      <c r="H58" s="464"/>
    </row>
    <row r="59" spans="1:8" ht="15" customHeight="1" x14ac:dyDescent="0.3">
      <c r="B59" s="472" t="s">
        <v>26</v>
      </c>
      <c r="C59" s="472"/>
      <c r="F59" s="470" t="s">
        <v>27</v>
      </c>
      <c r="G59" s="465"/>
      <c r="H59" s="470" t="s">
        <v>28</v>
      </c>
    </row>
    <row r="60" spans="1:8" ht="15" customHeight="1" x14ac:dyDescent="0.3">
      <c r="A60" s="466" t="s">
        <v>29</v>
      </c>
      <c r="B60" s="467" t="s">
        <v>141</v>
      </c>
      <c r="C60" s="467"/>
      <c r="F60" s="522">
        <v>43006</v>
      </c>
      <c r="H60" s="467"/>
    </row>
    <row r="61" spans="1:8" ht="15" customHeight="1" x14ac:dyDescent="0.3">
      <c r="A61" s="466" t="s">
        <v>30</v>
      </c>
      <c r="B61" s="468"/>
      <c r="C61" s="468"/>
      <c r="F61" s="468"/>
      <c r="H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3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2"/>
    </row>
    <row r="14" spans="1:7" ht="16.5" customHeight="1" x14ac:dyDescent="0.3">
      <c r="A14" s="480" t="s">
        <v>33</v>
      </c>
      <c r="B14" s="480"/>
      <c r="C14" s="12" t="s">
        <v>5</v>
      </c>
    </row>
    <row r="15" spans="1:7" ht="16.5" customHeight="1" x14ac:dyDescent="0.3">
      <c r="A15" s="480" t="s">
        <v>34</v>
      </c>
      <c r="B15" s="480"/>
      <c r="C15" s="12" t="s">
        <v>7</v>
      </c>
    </row>
    <row r="16" spans="1:7" ht="16.5" customHeight="1" x14ac:dyDescent="0.3">
      <c r="A16" s="480" t="s">
        <v>35</v>
      </c>
      <c r="B16" s="480"/>
      <c r="C16" s="12" t="s">
        <v>9</v>
      </c>
    </row>
    <row r="17" spans="1:5" ht="16.5" customHeight="1" x14ac:dyDescent="0.3">
      <c r="A17" s="480" t="s">
        <v>36</v>
      </c>
      <c r="B17" s="480"/>
      <c r="C17" s="12" t="s">
        <v>11</v>
      </c>
    </row>
    <row r="18" spans="1:5" ht="16.5" customHeight="1" x14ac:dyDescent="0.3">
      <c r="A18" s="480" t="s">
        <v>37</v>
      </c>
      <c r="B18" s="480"/>
      <c r="C18" s="49" t="s">
        <v>12</v>
      </c>
    </row>
    <row r="19" spans="1:5" ht="16.5" customHeight="1" x14ac:dyDescent="0.3">
      <c r="A19" s="480" t="s">
        <v>38</v>
      </c>
      <c r="B19" s="48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5" t="s">
        <v>1</v>
      </c>
      <c r="B21" s="475"/>
      <c r="C21" s="11" t="s">
        <v>39</v>
      </c>
      <c r="D21" s="18"/>
    </row>
    <row r="22" spans="1:5" ht="15.75" customHeight="1" x14ac:dyDescent="0.3">
      <c r="A22" s="479"/>
      <c r="B22" s="479"/>
      <c r="C22" s="9"/>
      <c r="D22" s="479"/>
      <c r="E22" s="47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1186.01</v>
      </c>
      <c r="D24" s="39">
        <f t="shared" ref="D24:D43" si="0">(C24-$C$46)/$C$46</f>
        <v>-4.301783006781983E-3</v>
      </c>
      <c r="E24" s="5"/>
    </row>
    <row r="25" spans="1:5" ht="15.75" customHeight="1" x14ac:dyDescent="0.3">
      <c r="C25" s="47">
        <v>1185.6600000000001</v>
      </c>
      <c r="D25" s="40">
        <f t="shared" si="0"/>
        <v>-4.5956206438571637E-3</v>
      </c>
      <c r="E25" s="5"/>
    </row>
    <row r="26" spans="1:5" ht="15.75" customHeight="1" x14ac:dyDescent="0.3">
      <c r="C26" s="47">
        <v>1195.81</v>
      </c>
      <c r="D26" s="40">
        <f t="shared" si="0"/>
        <v>3.9256708313251927E-3</v>
      </c>
      <c r="E26" s="5"/>
    </row>
    <row r="27" spans="1:5" ht="15.75" customHeight="1" x14ac:dyDescent="0.3">
      <c r="C27" s="47">
        <v>1190.52</v>
      </c>
      <c r="D27" s="40">
        <f t="shared" si="0"/>
        <v>-5.1547516904081319E-4</v>
      </c>
      <c r="E27" s="5"/>
    </row>
    <row r="28" spans="1:5" ht="15.75" customHeight="1" x14ac:dyDescent="0.3">
      <c r="C28" s="47">
        <v>1183.8800000000001</v>
      </c>
      <c r="D28" s="40">
        <f t="shared" si="0"/>
        <v>-6.0899949124113084E-3</v>
      </c>
      <c r="E28" s="5"/>
    </row>
    <row r="29" spans="1:5" ht="15.75" customHeight="1" x14ac:dyDescent="0.3">
      <c r="C29" s="47">
        <v>1195.3900000000001</v>
      </c>
      <c r="D29" s="40">
        <f t="shared" si="0"/>
        <v>3.5730656668350137E-3</v>
      </c>
      <c r="E29" s="5"/>
    </row>
    <row r="30" spans="1:5" ht="15.75" customHeight="1" x14ac:dyDescent="0.3">
      <c r="C30" s="47">
        <v>1186.8399999999999</v>
      </c>
      <c r="D30" s="40">
        <f t="shared" si="0"/>
        <v>-3.6049680388607185E-3</v>
      </c>
      <c r="E30" s="5"/>
    </row>
    <row r="31" spans="1:5" ht="15.75" customHeight="1" x14ac:dyDescent="0.3">
      <c r="C31" s="47">
        <v>1195.6600000000001</v>
      </c>
      <c r="D31" s="40">
        <f t="shared" si="0"/>
        <v>3.7997404154359116E-3</v>
      </c>
      <c r="E31" s="5"/>
    </row>
    <row r="32" spans="1:5" ht="15.75" customHeight="1" x14ac:dyDescent="0.3">
      <c r="C32" s="47">
        <v>1185.03</v>
      </c>
      <c r="D32" s="40">
        <f t="shared" si="0"/>
        <v>-5.1245283905927193E-3</v>
      </c>
      <c r="E32" s="5"/>
    </row>
    <row r="33" spans="1:7" ht="15.75" customHeight="1" x14ac:dyDescent="0.3">
      <c r="C33" s="47">
        <v>1189.03</v>
      </c>
      <c r="D33" s="40">
        <f t="shared" si="0"/>
        <v>-1.766383966875489E-3</v>
      </c>
      <c r="E33" s="5"/>
    </row>
    <row r="34" spans="1:7" ht="15.75" customHeight="1" x14ac:dyDescent="0.3">
      <c r="C34" s="47">
        <v>1199.54</v>
      </c>
      <c r="D34" s="40">
        <f t="shared" si="0"/>
        <v>7.0571405064415258E-3</v>
      </c>
      <c r="E34" s="5"/>
    </row>
    <row r="35" spans="1:7" ht="15.75" customHeight="1" x14ac:dyDescent="0.3">
      <c r="C35" s="47">
        <v>1189.98</v>
      </c>
      <c r="D35" s="40">
        <f t="shared" si="0"/>
        <v>-9.6882466624260868E-4</v>
      </c>
      <c r="E35" s="5"/>
    </row>
    <row r="36" spans="1:7" ht="15.75" customHeight="1" x14ac:dyDescent="0.3">
      <c r="C36" s="47">
        <v>1188.02</v>
      </c>
      <c r="D36" s="40">
        <f t="shared" si="0"/>
        <v>-2.6143154338640821E-3</v>
      </c>
      <c r="E36" s="5"/>
    </row>
    <row r="37" spans="1:7" ht="15.75" customHeight="1" x14ac:dyDescent="0.3">
      <c r="C37" s="47">
        <v>1187.56</v>
      </c>
      <c r="D37" s="40">
        <f t="shared" si="0"/>
        <v>-3.0005020425915938E-3</v>
      </c>
      <c r="E37" s="5"/>
    </row>
    <row r="38" spans="1:7" ht="15.75" customHeight="1" x14ac:dyDescent="0.3">
      <c r="C38" s="47">
        <v>1196.51</v>
      </c>
      <c r="D38" s="40">
        <f t="shared" si="0"/>
        <v>4.5133461054757467E-3</v>
      </c>
      <c r="E38" s="5"/>
    </row>
    <row r="39" spans="1:7" ht="15.75" customHeight="1" x14ac:dyDescent="0.3">
      <c r="C39" s="47">
        <v>1190.27</v>
      </c>
      <c r="D39" s="40">
        <f t="shared" si="0"/>
        <v>-7.2535919552314007E-4</v>
      </c>
      <c r="E39" s="5"/>
    </row>
    <row r="40" spans="1:7" ht="15.75" customHeight="1" x14ac:dyDescent="0.3">
      <c r="C40" s="47">
        <v>1197.1099999999999</v>
      </c>
      <c r="D40" s="40">
        <f t="shared" si="0"/>
        <v>5.0170677690332547E-3</v>
      </c>
      <c r="E40" s="5"/>
    </row>
    <row r="41" spans="1:7" ht="15.75" customHeight="1" x14ac:dyDescent="0.3">
      <c r="C41" s="47">
        <v>1199.9000000000001</v>
      </c>
      <c r="D41" s="40">
        <f t="shared" si="0"/>
        <v>7.3593735045761827E-3</v>
      </c>
      <c r="E41" s="5"/>
    </row>
    <row r="42" spans="1:7" ht="15.75" customHeight="1" x14ac:dyDescent="0.3">
      <c r="C42" s="47">
        <v>1197.58</v>
      </c>
      <c r="D42" s="40">
        <f t="shared" si="0"/>
        <v>5.4116497388200522E-3</v>
      </c>
      <c r="E42" s="5"/>
    </row>
    <row r="43" spans="1:7" ht="16.5" customHeight="1" x14ac:dyDescent="0.3">
      <c r="C43" s="48">
        <v>1182.3800000000001</v>
      </c>
      <c r="D43" s="41">
        <f t="shared" si="0"/>
        <v>-7.34929907130527E-3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23822.680000000004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1191.1340000000002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3">
        <f>C46</f>
        <v>1191.1340000000002</v>
      </c>
      <c r="C49" s="45">
        <f>-IF(C46&lt;=80,10%,IF(C46&lt;250,7.5%,5%))</f>
        <v>-0.05</v>
      </c>
      <c r="D49" s="33">
        <f>IF(C46&lt;=80,C46*0.9,IF(C46&lt;250,C46*0.925,C46*0.95))</f>
        <v>1131.5773000000002</v>
      </c>
    </row>
    <row r="50" spans="1:6" ht="17.25" customHeight="1" x14ac:dyDescent="0.3">
      <c r="B50" s="474"/>
      <c r="C50" s="46">
        <f>IF(C46&lt;=80, 10%, IF(C46&lt;250, 7.5%, 5%))</f>
        <v>0.05</v>
      </c>
      <c r="D50" s="33">
        <f>IF(C46&lt;=80, C46*1.1, IF(C46&lt;250, C46*1.075, C46*1.05))</f>
        <v>1250.6907000000003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26" sqref="B26:C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50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52" t="s">
        <v>33</v>
      </c>
      <c r="B18" s="483" t="s">
        <v>5</v>
      </c>
      <c r="C18" s="48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8" t="s">
        <v>136</v>
      </c>
      <c r="C20" s="48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3" t="s">
        <v>136</v>
      </c>
      <c r="C26" s="483"/>
    </row>
    <row r="27" spans="1:14" ht="26.25" customHeight="1" x14ac:dyDescent="0.4">
      <c r="A27" s="61" t="s">
        <v>48</v>
      </c>
      <c r="B27" s="489" t="s">
        <v>137</v>
      </c>
      <c r="C27" s="489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490" t="s">
        <v>50</v>
      </c>
      <c r="D29" s="491"/>
      <c r="E29" s="491"/>
      <c r="F29" s="491"/>
      <c r="G29" s="49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3" t="s">
        <v>53</v>
      </c>
      <c r="D31" s="494"/>
      <c r="E31" s="494"/>
      <c r="F31" s="494"/>
      <c r="G31" s="494"/>
      <c r="H31" s="49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3" t="s">
        <v>55</v>
      </c>
      <c r="D32" s="494"/>
      <c r="E32" s="494"/>
      <c r="F32" s="494"/>
      <c r="G32" s="494"/>
      <c r="H32" s="49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496" t="s">
        <v>59</v>
      </c>
      <c r="E36" s="497"/>
      <c r="F36" s="496" t="s">
        <v>60</v>
      </c>
      <c r="G36" s="49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500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50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501" t="s">
        <v>78</v>
      </c>
      <c r="B46" s="502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503"/>
      <c r="B47" s="504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Disproxil Fumarate</v>
      </c>
      <c r="H56" s="131"/>
    </row>
    <row r="57" spans="1:12" ht="18.75" x14ac:dyDescent="0.3">
      <c r="A57" s="128" t="s">
        <v>88</v>
      </c>
      <c r="B57" s="199">
        <f>Uniformity!C46</f>
        <v>1191.1340000000002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505" t="s">
        <v>94</v>
      </c>
      <c r="D60" s="508">
        <v>1188.23</v>
      </c>
      <c r="E60" s="134">
        <v>1</v>
      </c>
      <c r="F60" s="135">
        <v>11318354</v>
      </c>
      <c r="G60" s="200">
        <f>IF(ISBLANK(F60),"-",(F60/$D$50*$D$47*$B$68)*($B$57/$D$60))</f>
        <v>288.31319391466207</v>
      </c>
      <c r="H60" s="218">
        <f t="shared" ref="H60:H71" si="0">IF(ISBLANK(F60),"-",(G60/$B$56)*100)</f>
        <v>96.104397971554022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06"/>
      <c r="D61" s="509"/>
      <c r="E61" s="136">
        <v>2</v>
      </c>
      <c r="F61" s="89">
        <v>11308940</v>
      </c>
      <c r="G61" s="201">
        <f>IF(ISBLANK(F61),"-",(F61/$D$50*$D$47*$B$68)*($B$57/$D$60))</f>
        <v>288.07339045847817</v>
      </c>
      <c r="H61" s="219">
        <f t="shared" si="0"/>
        <v>96.024463486159391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6"/>
      <c r="D62" s="509"/>
      <c r="E62" s="136">
        <v>3</v>
      </c>
      <c r="F62" s="137">
        <v>11317125</v>
      </c>
      <c r="G62" s="201">
        <f>IF(ISBLANK(F62),"-",(F62/$D$50*$D$47*$B$68)*($B$57/$D$60))</f>
        <v>288.28188751486925</v>
      </c>
      <c r="H62" s="219">
        <f t="shared" si="0"/>
        <v>96.093962504956423</v>
      </c>
      <c r="L62" s="64"/>
    </row>
    <row r="63" spans="1:12" ht="27" customHeight="1" x14ac:dyDescent="0.4">
      <c r="A63" s="76" t="s">
        <v>97</v>
      </c>
      <c r="B63" s="77">
        <v>1</v>
      </c>
      <c r="C63" s="507"/>
      <c r="D63" s="51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5" t="s">
        <v>99</v>
      </c>
      <c r="D64" s="508">
        <v>1209.9000000000001</v>
      </c>
      <c r="E64" s="134">
        <v>1</v>
      </c>
      <c r="F64" s="135">
        <v>11547232</v>
      </c>
      <c r="G64" s="200">
        <f>IF(ISBLANK(F64),"-",(F64/$D$50*$D$47*$B$68)*($B$57/$D$64))</f>
        <v>288.87514200799762</v>
      </c>
      <c r="H64" s="218">
        <f t="shared" si="0"/>
        <v>96.29171400266587</v>
      </c>
    </row>
    <row r="65" spans="1:8" ht="26.25" customHeight="1" x14ac:dyDescent="0.4">
      <c r="A65" s="76" t="s">
        <v>100</v>
      </c>
      <c r="B65" s="77">
        <v>1</v>
      </c>
      <c r="C65" s="506"/>
      <c r="D65" s="509"/>
      <c r="E65" s="136">
        <v>2</v>
      </c>
      <c r="F65" s="89">
        <v>11514988</v>
      </c>
      <c r="G65" s="201">
        <f>IF(ISBLANK(F65),"-",(F65/$D$50*$D$47*$B$68)*($B$57/$D$64))</f>
        <v>288.068499335632</v>
      </c>
      <c r="H65" s="219">
        <f t="shared" si="0"/>
        <v>96.022833111877333</v>
      </c>
    </row>
    <row r="66" spans="1:8" ht="26.25" customHeight="1" x14ac:dyDescent="0.4">
      <c r="A66" s="76" t="s">
        <v>101</v>
      </c>
      <c r="B66" s="77">
        <v>1</v>
      </c>
      <c r="C66" s="506"/>
      <c r="D66" s="509"/>
      <c r="E66" s="136">
        <v>3</v>
      </c>
      <c r="F66" s="89">
        <v>11582568</v>
      </c>
      <c r="G66" s="201">
        <f>IF(ISBLANK(F66),"-",(F66/$D$50*$D$47*$B$68)*($B$57/$D$64))</f>
        <v>289.75913671928379</v>
      </c>
      <c r="H66" s="219">
        <f t="shared" si="0"/>
        <v>96.586378906427925</v>
      </c>
    </row>
    <row r="67" spans="1:8" ht="27" customHeight="1" x14ac:dyDescent="0.4">
      <c r="A67" s="76" t="s">
        <v>102</v>
      </c>
      <c r="B67" s="77">
        <v>1</v>
      </c>
      <c r="C67" s="507"/>
      <c r="D67" s="51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505" t="s">
        <v>104</v>
      </c>
      <c r="D68" s="508">
        <v>1200.57</v>
      </c>
      <c r="E68" s="134">
        <v>1</v>
      </c>
      <c r="F68" s="135">
        <v>11341873</v>
      </c>
      <c r="G68" s="200">
        <f>IF(ISBLANK(F68),"-",(F68/$D$50*$D$47*$B$68)*($B$57/$D$68))</f>
        <v>285.94272409877556</v>
      </c>
      <c r="H68" s="219">
        <f t="shared" si="0"/>
        <v>95.314241366258528</v>
      </c>
    </row>
    <row r="69" spans="1:8" ht="27" customHeight="1" x14ac:dyDescent="0.4">
      <c r="A69" s="124" t="s">
        <v>105</v>
      </c>
      <c r="B69" s="141">
        <f>(D47*B68)/B56*B57</f>
        <v>1191.1340000000002</v>
      </c>
      <c r="C69" s="506"/>
      <c r="D69" s="509"/>
      <c r="E69" s="136">
        <v>2</v>
      </c>
      <c r="F69" s="89">
        <v>11356423</v>
      </c>
      <c r="G69" s="201">
        <f>IF(ISBLANK(F69),"-",(F69/$D$50*$D$47*$B$68)*($B$57/$D$68))</f>
        <v>286.30954769445833</v>
      </c>
      <c r="H69" s="219">
        <f t="shared" si="0"/>
        <v>95.436515898152777</v>
      </c>
    </row>
    <row r="70" spans="1:8" ht="26.25" customHeight="1" x14ac:dyDescent="0.4">
      <c r="A70" s="518" t="s">
        <v>78</v>
      </c>
      <c r="B70" s="519"/>
      <c r="C70" s="506"/>
      <c r="D70" s="509"/>
      <c r="E70" s="136">
        <v>3</v>
      </c>
      <c r="F70" s="89">
        <v>11306653</v>
      </c>
      <c r="G70" s="201">
        <f>IF(ISBLANK(F70),"-",(F70/$D$50*$D$47*$B$68)*($B$57/$D$68))</f>
        <v>285.05478409603012</v>
      </c>
      <c r="H70" s="219">
        <f t="shared" si="0"/>
        <v>95.018261365343363</v>
      </c>
    </row>
    <row r="71" spans="1:8" ht="27" customHeight="1" x14ac:dyDescent="0.4">
      <c r="A71" s="520"/>
      <c r="B71" s="521"/>
      <c r="C71" s="517"/>
      <c r="D71" s="51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287.63092287113187</v>
      </c>
      <c r="H72" s="221">
        <f>AVERAGE(H60:H71)</f>
        <v>95.876974290377305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5.2992843982024532E-3</v>
      </c>
      <c r="H73" s="205">
        <f>STDEV(H60:H71)/H72</f>
        <v>5.2992843982024489E-3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13" t="str">
        <f>B26</f>
        <v>Tenofovir Disproxil Fumarate</v>
      </c>
      <c r="D76" s="513"/>
      <c r="E76" s="150" t="s">
        <v>108</v>
      </c>
      <c r="F76" s="150"/>
      <c r="G76" s="237">
        <f>H72</f>
        <v>95.876974290377305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9" t="str">
        <f>B26</f>
        <v>Tenofovir Disproxil Fumarate</v>
      </c>
      <c r="C79" s="499"/>
    </row>
    <row r="80" spans="1:8" ht="26.25" customHeight="1" x14ac:dyDescent="0.4">
      <c r="A80" s="61" t="s">
        <v>48</v>
      </c>
      <c r="B80" s="499" t="str">
        <f>B27</f>
        <v>T11-10</v>
      </c>
      <c r="C80" s="499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490" t="s">
        <v>50</v>
      </c>
      <c r="D82" s="491"/>
      <c r="E82" s="491"/>
      <c r="F82" s="491"/>
      <c r="G82" s="49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3" t="s">
        <v>111</v>
      </c>
      <c r="D84" s="494"/>
      <c r="E84" s="494"/>
      <c r="F84" s="494"/>
      <c r="G84" s="494"/>
      <c r="H84" s="49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3" t="s">
        <v>112</v>
      </c>
      <c r="D85" s="494"/>
      <c r="E85" s="494"/>
      <c r="F85" s="494"/>
      <c r="G85" s="494"/>
      <c r="H85" s="49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496" t="s">
        <v>60</v>
      </c>
      <c r="G89" s="498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500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500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501" t="s">
        <v>78</v>
      </c>
      <c r="B99" s="515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503"/>
      <c r="B100" s="516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3540709</v>
      </c>
      <c r="E108" s="202">
        <f t="shared" ref="E108:E113" si="1">IF(ISBLANK(D108),"-",D108/$D$103*$D$100*$B$116)</f>
        <v>295.04014470586554</v>
      </c>
      <c r="F108" s="229">
        <f t="shared" ref="F108:F113" si="2">IF(ISBLANK(D108), "-", (E108/$B$56)*100)</f>
        <v>98.346714901955181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3536537</v>
      </c>
      <c r="E109" s="203">
        <f t="shared" si="1"/>
        <v>294.69250035449051</v>
      </c>
      <c r="F109" s="230">
        <f t="shared" si="2"/>
        <v>98.230833451496835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3516015</v>
      </c>
      <c r="E110" s="203">
        <f t="shared" si="1"/>
        <v>292.98244345637949</v>
      </c>
      <c r="F110" s="230">
        <f t="shared" si="2"/>
        <v>97.660814485459824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3524479</v>
      </c>
      <c r="E111" s="203">
        <f t="shared" si="1"/>
        <v>293.68773151727078</v>
      </c>
      <c r="F111" s="230">
        <f t="shared" si="2"/>
        <v>97.895910505756916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3521820</v>
      </c>
      <c r="E112" s="203">
        <f t="shared" si="1"/>
        <v>293.46616240645909</v>
      </c>
      <c r="F112" s="230">
        <f t="shared" si="2"/>
        <v>97.822054135486354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3514748</v>
      </c>
      <c r="E113" s="204">
        <f t="shared" si="1"/>
        <v>292.87686690000555</v>
      </c>
      <c r="F113" s="231">
        <f t="shared" si="2"/>
        <v>97.625622300001851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293.79097489007847</v>
      </c>
      <c r="F115" s="233">
        <f>AVERAGE(F108:F113)</f>
        <v>97.930324963359496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3.0362990057660431E-3</v>
      </c>
      <c r="F116" s="187">
        <f>STDEV(F108:F113)/F115</f>
        <v>3.0362990057660609E-3</v>
      </c>
      <c r="I116" s="50"/>
    </row>
    <row r="117" spans="1:10" ht="27" customHeight="1" x14ac:dyDescent="0.4">
      <c r="A117" s="501" t="s">
        <v>78</v>
      </c>
      <c r="B117" s="50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03"/>
      <c r="B118" s="504"/>
      <c r="C118" s="50"/>
      <c r="D118" s="212"/>
      <c r="E118" s="481" t="s">
        <v>123</v>
      </c>
      <c r="F118" s="48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292.87686690000555</v>
      </c>
      <c r="F119" s="234">
        <f>MIN(F108:F113)</f>
        <v>97.625622300001851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295.04014470586554</v>
      </c>
      <c r="F120" s="235">
        <f>MAX(F108:F113)</f>
        <v>98.346714901955181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3" t="str">
        <f>B26</f>
        <v>Tenofovir Disproxil Fumarate</v>
      </c>
      <c r="D124" s="513"/>
      <c r="E124" s="150" t="s">
        <v>127</v>
      </c>
      <c r="F124" s="150"/>
      <c r="G124" s="236">
        <f>F115</f>
        <v>97.930324963359496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97.625622300001851</v>
      </c>
      <c r="E125" s="161" t="s">
        <v>130</v>
      </c>
      <c r="F125" s="236">
        <f>MAX(F108:F113)</f>
        <v>98.346714901955181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4" t="s">
        <v>26</v>
      </c>
      <c r="C127" s="514"/>
      <c r="E127" s="156" t="s">
        <v>27</v>
      </c>
      <c r="F127" s="191"/>
      <c r="G127" s="514" t="s">
        <v>28</v>
      </c>
      <c r="H127" s="514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22" sqref="A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1" t="s">
        <v>45</v>
      </c>
      <c r="B1" s="511"/>
      <c r="C1" s="511"/>
      <c r="D1" s="511"/>
      <c r="E1" s="511"/>
      <c r="F1" s="511"/>
      <c r="G1" s="511"/>
      <c r="H1" s="511"/>
      <c r="I1" s="511"/>
    </row>
    <row r="2" spans="1:9" ht="18.7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</row>
    <row r="3" spans="1:9" ht="18.7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</row>
    <row r="4" spans="1:9" ht="18.75" customHeight="1" x14ac:dyDescent="0.25">
      <c r="A4" s="511"/>
      <c r="B4" s="511"/>
      <c r="C4" s="511"/>
      <c r="D4" s="511"/>
      <c r="E4" s="511"/>
      <c r="F4" s="511"/>
      <c r="G4" s="511"/>
      <c r="H4" s="511"/>
      <c r="I4" s="511"/>
    </row>
    <row r="5" spans="1:9" ht="18.75" customHeight="1" x14ac:dyDescent="0.25">
      <c r="A5" s="511"/>
      <c r="B5" s="511"/>
      <c r="C5" s="511"/>
      <c r="D5" s="511"/>
      <c r="E5" s="511"/>
      <c r="F5" s="511"/>
      <c r="G5" s="511"/>
      <c r="H5" s="511"/>
      <c r="I5" s="511"/>
    </row>
    <row r="6" spans="1:9" ht="18.75" customHeight="1" x14ac:dyDescent="0.25">
      <c r="A6" s="511"/>
      <c r="B6" s="511"/>
      <c r="C6" s="511"/>
      <c r="D6" s="511"/>
      <c r="E6" s="511"/>
      <c r="F6" s="511"/>
      <c r="G6" s="511"/>
      <c r="H6" s="511"/>
      <c r="I6" s="511"/>
    </row>
    <row r="7" spans="1:9" ht="18.75" customHeight="1" x14ac:dyDescent="0.25">
      <c r="A7" s="511"/>
      <c r="B7" s="511"/>
      <c r="C7" s="511"/>
      <c r="D7" s="511"/>
      <c r="E7" s="511"/>
      <c r="F7" s="511"/>
      <c r="G7" s="511"/>
      <c r="H7" s="511"/>
      <c r="I7" s="511"/>
    </row>
    <row r="8" spans="1:9" x14ac:dyDescent="0.25">
      <c r="A8" s="512" t="s">
        <v>46</v>
      </c>
      <c r="B8" s="512"/>
      <c r="C8" s="512"/>
      <c r="D8" s="512"/>
      <c r="E8" s="512"/>
      <c r="F8" s="512"/>
      <c r="G8" s="512"/>
      <c r="H8" s="512"/>
      <c r="I8" s="512"/>
    </row>
    <row r="9" spans="1:9" x14ac:dyDescent="0.25">
      <c r="A9" s="512"/>
      <c r="B9" s="512"/>
      <c r="C9" s="512"/>
      <c r="D9" s="512"/>
      <c r="E9" s="512"/>
      <c r="F9" s="512"/>
      <c r="G9" s="512"/>
      <c r="H9" s="512"/>
      <c r="I9" s="512"/>
    </row>
    <row r="10" spans="1:9" x14ac:dyDescent="0.25">
      <c r="A10" s="512"/>
      <c r="B10" s="512"/>
      <c r="C10" s="512"/>
      <c r="D10" s="512"/>
      <c r="E10" s="512"/>
      <c r="F10" s="512"/>
      <c r="G10" s="512"/>
      <c r="H10" s="512"/>
      <c r="I10" s="512"/>
    </row>
    <row r="11" spans="1:9" x14ac:dyDescent="0.25">
      <c r="A11" s="512"/>
      <c r="B11" s="512"/>
      <c r="C11" s="512"/>
      <c r="D11" s="512"/>
      <c r="E11" s="512"/>
      <c r="F11" s="512"/>
      <c r="G11" s="512"/>
      <c r="H11" s="512"/>
      <c r="I11" s="512"/>
    </row>
    <row r="12" spans="1:9" x14ac:dyDescent="0.25">
      <c r="A12" s="512"/>
      <c r="B12" s="512"/>
      <c r="C12" s="512"/>
      <c r="D12" s="512"/>
      <c r="E12" s="512"/>
      <c r="F12" s="512"/>
      <c r="G12" s="512"/>
      <c r="H12" s="512"/>
      <c r="I12" s="512"/>
    </row>
    <row r="13" spans="1:9" x14ac:dyDescent="0.25">
      <c r="A13" s="512"/>
      <c r="B13" s="512"/>
      <c r="C13" s="512"/>
      <c r="D13" s="512"/>
      <c r="E13" s="512"/>
      <c r="F13" s="512"/>
      <c r="G13" s="512"/>
      <c r="H13" s="512"/>
      <c r="I13" s="512"/>
    </row>
    <row r="14" spans="1:9" x14ac:dyDescent="0.25">
      <c r="A14" s="512"/>
      <c r="B14" s="512"/>
      <c r="C14" s="512"/>
      <c r="D14" s="512"/>
      <c r="E14" s="512"/>
      <c r="F14" s="512"/>
      <c r="G14" s="512"/>
      <c r="H14" s="512"/>
      <c r="I14" s="512"/>
    </row>
    <row r="15" spans="1:9" ht="19.5" customHeight="1" x14ac:dyDescent="0.3">
      <c r="A15" s="238"/>
    </row>
    <row r="16" spans="1:9" ht="19.5" customHeight="1" x14ac:dyDescent="0.3">
      <c r="A16" s="484" t="s">
        <v>31</v>
      </c>
      <c r="B16" s="485"/>
      <c r="C16" s="485"/>
      <c r="D16" s="485"/>
      <c r="E16" s="485"/>
      <c r="F16" s="485"/>
      <c r="G16" s="485"/>
      <c r="H16" s="486"/>
    </row>
    <row r="17" spans="1:14" ht="20.25" customHeight="1" x14ac:dyDescent="0.25">
      <c r="A17" s="487" t="s">
        <v>47</v>
      </c>
      <c r="B17" s="487"/>
      <c r="C17" s="487"/>
      <c r="D17" s="487"/>
      <c r="E17" s="487"/>
      <c r="F17" s="487"/>
      <c r="G17" s="487"/>
      <c r="H17" s="487"/>
    </row>
    <row r="18" spans="1:14" ht="26.25" customHeight="1" x14ac:dyDescent="0.4">
      <c r="A18" s="240" t="s">
        <v>33</v>
      </c>
      <c r="B18" s="483" t="s">
        <v>5</v>
      </c>
      <c r="C18" s="48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8" t="s">
        <v>134</v>
      </c>
      <c r="C20" s="48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8" t="s">
        <v>11</v>
      </c>
      <c r="C21" s="488"/>
      <c r="D21" s="488"/>
      <c r="E21" s="488"/>
      <c r="F21" s="488"/>
      <c r="G21" s="488"/>
      <c r="H21" s="488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3" t="s">
        <v>134</v>
      </c>
      <c r="C26" s="483"/>
    </row>
    <row r="27" spans="1:14" ht="26.25" customHeight="1" x14ac:dyDescent="0.4">
      <c r="A27" s="249" t="s">
        <v>48</v>
      </c>
      <c r="B27" s="489" t="s">
        <v>138</v>
      </c>
      <c r="C27" s="489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490" t="s">
        <v>50</v>
      </c>
      <c r="D29" s="491"/>
      <c r="E29" s="491"/>
      <c r="F29" s="491"/>
      <c r="G29" s="49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3" t="s">
        <v>53</v>
      </c>
      <c r="D31" s="494"/>
      <c r="E31" s="494"/>
      <c r="F31" s="494"/>
      <c r="G31" s="494"/>
      <c r="H31" s="49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3" t="s">
        <v>55</v>
      </c>
      <c r="D32" s="494"/>
      <c r="E32" s="494"/>
      <c r="F32" s="494"/>
      <c r="G32" s="494"/>
      <c r="H32" s="49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496" t="s">
        <v>59</v>
      </c>
      <c r="E36" s="497"/>
      <c r="F36" s="496" t="s">
        <v>60</v>
      </c>
      <c r="G36" s="498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500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500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501" t="s">
        <v>78</v>
      </c>
      <c r="B46" s="502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503"/>
      <c r="B47" s="504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 xml:space="preserve">Each film coated tablet contains Tenofovir Disoproxil Fumarate 300mg equivalent to Tenofovir Disoproxil Fumarate  245 mg and Lamivudine 300mg 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Lamivudine </v>
      </c>
      <c r="H56" s="319"/>
    </row>
    <row r="57" spans="1:12" ht="18.75" x14ac:dyDescent="0.3">
      <c r="A57" s="316" t="s">
        <v>88</v>
      </c>
      <c r="B57" s="387">
        <f>Uniformity!C46</f>
        <v>1191.1340000000002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505" t="s">
        <v>94</v>
      </c>
      <c r="D60" s="508">
        <v>1188.23</v>
      </c>
      <c r="E60" s="322">
        <v>1</v>
      </c>
      <c r="F60" s="323">
        <v>21960006</v>
      </c>
      <c r="G60" s="388">
        <f>IF(ISBLANK(F60),"-",(F60/$D$50*$D$47*$B$68)*($B$57/$D$60))</f>
        <v>284.01233224449714</v>
      </c>
      <c r="H60" s="406">
        <f t="shared" ref="H60:H71" si="0">IF(ISBLANK(F60),"-",(G60/$B$56)*100)</f>
        <v>94.670777414832386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506"/>
      <c r="D61" s="509"/>
      <c r="E61" s="324">
        <v>2</v>
      </c>
      <c r="F61" s="277">
        <v>22019474</v>
      </c>
      <c r="G61" s="389">
        <f>IF(ISBLANK(F61),"-",(F61/$D$50*$D$47*$B$68)*($B$57/$D$60))</f>
        <v>284.78144156868927</v>
      </c>
      <c r="H61" s="407">
        <f t="shared" si="0"/>
        <v>94.927147189563087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6"/>
      <c r="D62" s="509"/>
      <c r="E62" s="324">
        <v>3</v>
      </c>
      <c r="F62" s="325">
        <v>22055288</v>
      </c>
      <c r="G62" s="389">
        <f>IF(ISBLANK(F62),"-",(F62/$D$50*$D$47*$B$68)*($B$57/$D$60))</f>
        <v>285.24462986048684</v>
      </c>
      <c r="H62" s="407">
        <f t="shared" si="0"/>
        <v>95.081543286828946</v>
      </c>
      <c r="L62" s="252"/>
    </row>
    <row r="63" spans="1:12" ht="27" customHeight="1" x14ac:dyDescent="0.4">
      <c r="A63" s="264" t="s">
        <v>97</v>
      </c>
      <c r="B63" s="265">
        <v>1</v>
      </c>
      <c r="C63" s="507"/>
      <c r="D63" s="51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5" t="s">
        <v>99</v>
      </c>
      <c r="D64" s="508">
        <v>1209.9000000000001</v>
      </c>
      <c r="E64" s="322">
        <v>1</v>
      </c>
      <c r="F64" s="323">
        <v>22354429</v>
      </c>
      <c r="G64" s="388">
        <f>IF(ISBLANK(F64),"-",(F64/$D$50*$D$47*$B$68)*($B$57/$D$64))</f>
        <v>283.93528175695542</v>
      </c>
      <c r="H64" s="406">
        <f t="shared" si="0"/>
        <v>94.64509391898514</v>
      </c>
    </row>
    <row r="65" spans="1:8" ht="26.25" customHeight="1" x14ac:dyDescent="0.4">
      <c r="A65" s="264" t="s">
        <v>100</v>
      </c>
      <c r="B65" s="265">
        <v>1</v>
      </c>
      <c r="C65" s="506"/>
      <c r="D65" s="509"/>
      <c r="E65" s="324">
        <v>2</v>
      </c>
      <c r="F65" s="277">
        <v>22287807</v>
      </c>
      <c r="G65" s="389">
        <f>IF(ISBLANK(F65),"-",(F65/$D$50*$D$47*$B$68)*($B$57/$D$64))</f>
        <v>283.08908092842108</v>
      </c>
      <c r="H65" s="407">
        <f t="shared" si="0"/>
        <v>94.363026976140361</v>
      </c>
    </row>
    <row r="66" spans="1:8" ht="26.25" customHeight="1" x14ac:dyDescent="0.4">
      <c r="A66" s="264" t="s">
        <v>101</v>
      </c>
      <c r="B66" s="265">
        <v>1</v>
      </c>
      <c r="C66" s="506"/>
      <c r="D66" s="509"/>
      <c r="E66" s="324">
        <v>3</v>
      </c>
      <c r="F66" s="277">
        <v>22366942</v>
      </c>
      <c r="G66" s="389">
        <f>IF(ISBLANK(F66),"-",(F66/$D$50*$D$47*$B$68)*($B$57/$D$64))</f>
        <v>284.09421590734792</v>
      </c>
      <c r="H66" s="407">
        <f t="shared" si="0"/>
        <v>94.698071969115972</v>
      </c>
    </row>
    <row r="67" spans="1:8" ht="27" customHeight="1" x14ac:dyDescent="0.4">
      <c r="A67" s="264" t="s">
        <v>102</v>
      </c>
      <c r="B67" s="265">
        <v>1</v>
      </c>
      <c r="C67" s="507"/>
      <c r="D67" s="51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505" t="s">
        <v>104</v>
      </c>
      <c r="D68" s="508">
        <v>1200.57</v>
      </c>
      <c r="E68" s="322">
        <v>1</v>
      </c>
      <c r="F68" s="323">
        <v>22148798</v>
      </c>
      <c r="G68" s="388">
        <f>IF(ISBLANK(F68),"-",(F68/$D$50*$D$47*$B$68)*($B$57/$D$68))</f>
        <v>283.50970638760941</v>
      </c>
      <c r="H68" s="407">
        <f t="shared" si="0"/>
        <v>94.503235462536466</v>
      </c>
    </row>
    <row r="69" spans="1:8" ht="27" customHeight="1" x14ac:dyDescent="0.4">
      <c r="A69" s="312" t="s">
        <v>105</v>
      </c>
      <c r="B69" s="329">
        <f>(D47*B68)/B56*B57</f>
        <v>1191.1340000000002</v>
      </c>
      <c r="C69" s="506"/>
      <c r="D69" s="509"/>
      <c r="E69" s="324">
        <v>2</v>
      </c>
      <c r="F69" s="277">
        <v>22043175</v>
      </c>
      <c r="G69" s="389">
        <f>IF(ISBLANK(F69),"-",(F69/$D$50*$D$47*$B$68)*($B$57/$D$68))</f>
        <v>282.15770770498216</v>
      </c>
      <c r="H69" s="407">
        <f t="shared" si="0"/>
        <v>94.052569234994053</v>
      </c>
    </row>
    <row r="70" spans="1:8" ht="26.25" customHeight="1" x14ac:dyDescent="0.4">
      <c r="A70" s="518" t="s">
        <v>78</v>
      </c>
      <c r="B70" s="519"/>
      <c r="C70" s="506"/>
      <c r="D70" s="509"/>
      <c r="E70" s="324">
        <v>3</v>
      </c>
      <c r="F70" s="277">
        <v>21957977</v>
      </c>
      <c r="G70" s="389">
        <f>IF(ISBLANK(F70),"-",(F70/$D$50*$D$47*$B$68)*($B$57/$D$68))</f>
        <v>281.0671537180429</v>
      </c>
      <c r="H70" s="407">
        <f t="shared" si="0"/>
        <v>93.689051239347634</v>
      </c>
    </row>
    <row r="71" spans="1:8" ht="27" customHeight="1" x14ac:dyDescent="0.4">
      <c r="A71" s="520"/>
      <c r="B71" s="521"/>
      <c r="C71" s="517"/>
      <c r="D71" s="51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283.5435055641147</v>
      </c>
      <c r="H72" s="409">
        <f>AVERAGE(H60:H71)</f>
        <v>94.514501854704903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4.558183259788514E-3</v>
      </c>
      <c r="H73" s="393">
        <f>STDEV(H60:H71)/H72</f>
        <v>4.5581832597885105E-3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13" t="str">
        <f>B26</f>
        <v xml:space="preserve">Lamivudine </v>
      </c>
      <c r="D76" s="513"/>
      <c r="E76" s="338" t="s">
        <v>108</v>
      </c>
      <c r="F76" s="338"/>
      <c r="G76" s="425">
        <f>H72</f>
        <v>94.514501854704903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9" t="str">
        <f>B26</f>
        <v xml:space="preserve">Lamivudine </v>
      </c>
      <c r="C79" s="499"/>
    </row>
    <row r="80" spans="1:8" ht="26.25" customHeight="1" x14ac:dyDescent="0.4">
      <c r="A80" s="249" t="s">
        <v>48</v>
      </c>
      <c r="B80" s="499" t="str">
        <f>B27</f>
        <v>L3-10</v>
      </c>
      <c r="C80" s="499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490" t="s">
        <v>50</v>
      </c>
      <c r="D82" s="491"/>
      <c r="E82" s="491"/>
      <c r="F82" s="491"/>
      <c r="G82" s="49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3" t="s">
        <v>111</v>
      </c>
      <c r="D84" s="494"/>
      <c r="E84" s="494"/>
      <c r="F84" s="494"/>
      <c r="G84" s="494"/>
      <c r="H84" s="49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3" t="s">
        <v>112</v>
      </c>
      <c r="D85" s="494"/>
      <c r="E85" s="494"/>
      <c r="F85" s="494"/>
      <c r="G85" s="494"/>
      <c r="H85" s="49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496" t="s">
        <v>60</v>
      </c>
      <c r="G89" s="498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500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500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501" t="s">
        <v>78</v>
      </c>
      <c r="B99" s="515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503"/>
      <c r="B100" s="516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3557384</v>
      </c>
      <c r="E108" s="390">
        <f t="shared" ref="E108:E113" si="1">IF(ISBLANK(D108),"-",D108/$D$103*$D$100*$B$116)</f>
        <v>287.41830169735715</v>
      </c>
      <c r="F108" s="417">
        <f t="shared" ref="F108:F113" si="2">IF(ISBLANK(D108), "-", (E108/$B$56)*100)</f>
        <v>95.806100565785712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3583849</v>
      </c>
      <c r="E109" s="391">
        <f t="shared" si="1"/>
        <v>289.55653736559555</v>
      </c>
      <c r="F109" s="418">
        <f t="shared" si="2"/>
        <v>96.518845788531848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3504665</v>
      </c>
      <c r="E110" s="391">
        <f t="shared" si="1"/>
        <v>283.15887807393528</v>
      </c>
      <c r="F110" s="418">
        <f t="shared" si="2"/>
        <v>94.386292691311752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3541064</v>
      </c>
      <c r="E111" s="391">
        <f t="shared" si="1"/>
        <v>286.09972976818085</v>
      </c>
      <c r="F111" s="418">
        <f t="shared" si="2"/>
        <v>95.366576589393617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3550892</v>
      </c>
      <c r="E112" s="391">
        <f t="shared" si="1"/>
        <v>286.89378154023626</v>
      </c>
      <c r="F112" s="418">
        <f t="shared" si="2"/>
        <v>95.631260513412087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3538137</v>
      </c>
      <c r="E113" s="392">
        <f t="shared" si="1"/>
        <v>285.86324324632432</v>
      </c>
      <c r="F113" s="419">
        <f t="shared" si="2"/>
        <v>95.287747748774777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286.49841194860488</v>
      </c>
      <c r="F115" s="421">
        <f>AVERAGE(F108:F113)</f>
        <v>95.499470649534956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7.3331270384438697E-3</v>
      </c>
      <c r="F116" s="375">
        <f>STDEV(F108:F113)/F115</f>
        <v>7.3331270384438957E-3</v>
      </c>
      <c r="I116" s="238"/>
    </row>
    <row r="117" spans="1:10" ht="27" customHeight="1" x14ac:dyDescent="0.4">
      <c r="A117" s="501" t="s">
        <v>78</v>
      </c>
      <c r="B117" s="502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503"/>
      <c r="B118" s="504"/>
      <c r="C118" s="238"/>
      <c r="D118" s="400"/>
      <c r="E118" s="481" t="s">
        <v>123</v>
      </c>
      <c r="F118" s="482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283.15887807393528</v>
      </c>
      <c r="F119" s="422">
        <f>MIN(F108:F113)</f>
        <v>94.386292691311752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289.55653736559555</v>
      </c>
      <c r="F120" s="423">
        <f>MAX(F108:F113)</f>
        <v>96.518845788531848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3" t="str">
        <f>B26</f>
        <v xml:space="preserve">Lamivudine </v>
      </c>
      <c r="D124" s="513"/>
      <c r="E124" s="338" t="s">
        <v>127</v>
      </c>
      <c r="F124" s="338"/>
      <c r="G124" s="424">
        <f>F115</f>
        <v>95.499470649534956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94.386292691311752</v>
      </c>
      <c r="E125" s="349" t="s">
        <v>130</v>
      </c>
      <c r="F125" s="424">
        <f>MAX(F108:F113)</f>
        <v>96.518845788531848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4" t="s">
        <v>26</v>
      </c>
      <c r="C127" s="514"/>
      <c r="E127" s="344" t="s">
        <v>27</v>
      </c>
      <c r="F127" s="379"/>
      <c r="G127" s="514" t="s">
        <v>28</v>
      </c>
      <c r="H127" s="514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</vt:lpstr>
      <vt:lpstr>SST TDF</vt:lpstr>
      <vt:lpstr>Uniformity</vt:lpstr>
      <vt:lpstr>Tenofovir Disoproxil Fumarate</vt:lpstr>
      <vt:lpstr>Lamivudine</vt:lpstr>
      <vt:lpstr>Lamivudine!Print_Area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2017-09-28T08:10:14Z</cp:lastPrinted>
  <dcterms:created xsi:type="dcterms:W3CDTF">2005-07-05T10:19:27Z</dcterms:created>
  <dcterms:modified xsi:type="dcterms:W3CDTF">2017-09-28T12:55:07Z</dcterms:modified>
</cp:coreProperties>
</file>