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LAM" sheetId="7" r:id="rId1"/>
    <sheet name="SST TDF" sheetId="8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0">'SST LAM'!$A$15:$G$61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Uniformity!$A$12:$O$54</definedName>
  </definedNames>
  <calcPr calcId="145621"/>
</workbook>
</file>

<file path=xl/calcChain.xml><?xml version="1.0" encoding="utf-8"?>
<calcChain xmlns="http://schemas.openxmlformats.org/spreadsheetml/2006/main">
  <c r="B53" i="8" l="1"/>
  <c r="B52" i="8"/>
  <c r="F51" i="8"/>
  <c r="E51" i="8"/>
  <c r="D51" i="8"/>
  <c r="C51" i="8"/>
  <c r="B51" i="8"/>
  <c r="B42" i="8"/>
  <c r="B32" i="8"/>
  <c r="B31" i="8"/>
  <c r="F30" i="8"/>
  <c r="E30" i="8"/>
  <c r="D30" i="8"/>
  <c r="C30" i="8"/>
  <c r="B30" i="8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B69" i="4" s="1"/>
  <c r="C45" i="2"/>
  <c r="D41" i="2"/>
  <c r="D37" i="2"/>
  <c r="D33" i="2"/>
  <c r="D29" i="2"/>
  <c r="D25" i="2"/>
  <c r="C19" i="2"/>
  <c r="I92" i="3" l="1"/>
  <c r="D101" i="3"/>
  <c r="D102" i="3" s="1"/>
  <c r="I92" i="4"/>
  <c r="F99" i="4"/>
  <c r="D101" i="4"/>
  <c r="I39" i="3"/>
  <c r="I39" i="4"/>
  <c r="F45" i="4"/>
  <c r="F46" i="4" s="1"/>
  <c r="F98" i="3"/>
  <c r="G93" i="3" s="1"/>
  <c r="D97" i="3"/>
  <c r="D98" i="3" s="1"/>
  <c r="E91" i="3" s="1"/>
  <c r="D44" i="3"/>
  <c r="D49" i="3"/>
  <c r="F45" i="3"/>
  <c r="G41" i="3" s="1"/>
  <c r="D45" i="3"/>
  <c r="D46" i="3" s="1"/>
  <c r="E38" i="3"/>
  <c r="G39" i="4"/>
  <c r="G40" i="4"/>
  <c r="D49" i="4"/>
  <c r="G41" i="4"/>
  <c r="G94" i="4"/>
  <c r="G92" i="4"/>
  <c r="D102" i="4"/>
  <c r="G93" i="4"/>
  <c r="G91" i="4"/>
  <c r="D38" i="2"/>
  <c r="D27" i="2"/>
  <c r="D31" i="2"/>
  <c r="D35" i="2"/>
  <c r="D39" i="2"/>
  <c r="D43" i="2"/>
  <c r="C49" i="2"/>
  <c r="G40" i="3"/>
  <c r="G92" i="3"/>
  <c r="E94" i="3"/>
  <c r="D97" i="4"/>
  <c r="D98" i="4" s="1"/>
  <c r="D99" i="4" s="1"/>
  <c r="D24" i="2"/>
  <c r="D28" i="2"/>
  <c r="D32" i="2"/>
  <c r="D36" i="2"/>
  <c r="D40" i="2"/>
  <c r="D49" i="2"/>
  <c r="E41" i="3"/>
  <c r="B57" i="3"/>
  <c r="B69" i="3" s="1"/>
  <c r="D44" i="4"/>
  <c r="D45" i="4" s="1"/>
  <c r="D46" i="4" s="1"/>
  <c r="C50" i="2"/>
  <c r="D26" i="2"/>
  <c r="D30" i="2"/>
  <c r="D34" i="2"/>
  <c r="D42" i="2"/>
  <c r="B49" i="2"/>
  <c r="D50" i="2"/>
  <c r="F99" i="3" l="1"/>
  <c r="E40" i="3"/>
  <c r="G38" i="4"/>
  <c r="E41" i="4"/>
  <c r="E92" i="4"/>
  <c r="E94" i="4"/>
  <c r="E91" i="4"/>
  <c r="G42" i="4"/>
  <c r="G95" i="4"/>
  <c r="E38" i="4"/>
  <c r="E39" i="4"/>
  <c r="G94" i="3"/>
  <c r="G91" i="3"/>
  <c r="E39" i="3"/>
  <c r="E42" i="3" s="1"/>
  <c r="G39" i="3"/>
  <c r="G38" i="3"/>
  <c r="F46" i="3"/>
  <c r="E93" i="4"/>
  <c r="E40" i="4"/>
  <c r="D99" i="3"/>
  <c r="E92" i="3"/>
  <c r="E93" i="3"/>
  <c r="G95" i="3" l="1"/>
  <c r="E95" i="3"/>
  <c r="E95" i="4"/>
  <c r="D52" i="3"/>
  <c r="D103" i="4"/>
  <c r="E109" i="4" s="1"/>
  <c r="F109" i="4" s="1"/>
  <c r="E42" i="4"/>
  <c r="D50" i="4"/>
  <c r="D51" i="4" s="1"/>
  <c r="D52" i="4"/>
  <c r="D105" i="4"/>
  <c r="D103" i="3"/>
  <c r="E113" i="3" s="1"/>
  <c r="F113" i="3" s="1"/>
  <c r="G42" i="3"/>
  <c r="D50" i="3"/>
  <c r="G66" i="3" s="1"/>
  <c r="H66" i="3" s="1"/>
  <c r="D105" i="3"/>
  <c r="E113" i="4"/>
  <c r="F113" i="4" s="1"/>
  <c r="E112" i="3"/>
  <c r="F112" i="3" s="1"/>
  <c r="E110" i="3"/>
  <c r="F110" i="3" s="1"/>
  <c r="E108" i="3"/>
  <c r="E109" i="3"/>
  <c r="F109" i="3" s="1"/>
  <c r="D104" i="3" l="1"/>
  <c r="E110" i="4"/>
  <c r="F110" i="4" s="1"/>
  <c r="E112" i="4"/>
  <c r="F112" i="4" s="1"/>
  <c r="D104" i="4"/>
  <c r="E111" i="4"/>
  <c r="F111" i="4" s="1"/>
  <c r="E108" i="4"/>
  <c r="F108" i="4" s="1"/>
  <c r="G68" i="4"/>
  <c r="H68" i="4" s="1"/>
  <c r="G71" i="4"/>
  <c r="H71" i="4" s="1"/>
  <c r="G62" i="4"/>
  <c r="H62" i="4" s="1"/>
  <c r="G65" i="4"/>
  <c r="H65" i="4" s="1"/>
  <c r="G64" i="4"/>
  <c r="H64" i="4" s="1"/>
  <c r="G67" i="4"/>
  <c r="H67" i="4" s="1"/>
  <c r="G66" i="4"/>
  <c r="H66" i="4" s="1"/>
  <c r="G61" i="4"/>
  <c r="H61" i="4" s="1"/>
  <c r="G70" i="4"/>
  <c r="H70" i="4" s="1"/>
  <c r="G60" i="4"/>
  <c r="H60" i="4" s="1"/>
  <c r="G69" i="4"/>
  <c r="H69" i="4" s="1"/>
  <c r="G63" i="4"/>
  <c r="H63" i="4" s="1"/>
  <c r="E111" i="3"/>
  <c r="F111" i="3" s="1"/>
  <c r="G65" i="3"/>
  <c r="H65" i="3" s="1"/>
  <c r="G63" i="3"/>
  <c r="H63" i="3" s="1"/>
  <c r="G62" i="3"/>
  <c r="H62" i="3" s="1"/>
  <c r="G60" i="3"/>
  <c r="H60" i="3" s="1"/>
  <c r="G67" i="3"/>
  <c r="H67" i="3" s="1"/>
  <c r="G69" i="3"/>
  <c r="H69" i="3" s="1"/>
  <c r="D51" i="3"/>
  <c r="G71" i="3"/>
  <c r="H71" i="3" s="1"/>
  <c r="G61" i="3"/>
  <c r="H61" i="3" s="1"/>
  <c r="G70" i="3"/>
  <c r="H70" i="3" s="1"/>
  <c r="G64" i="3"/>
  <c r="H64" i="3" s="1"/>
  <c r="G68" i="3"/>
  <c r="H68" i="3" s="1"/>
  <c r="F108" i="3"/>
  <c r="E119" i="3" l="1"/>
  <c r="E115" i="3"/>
  <c r="E116" i="3" s="1"/>
  <c r="E117" i="3"/>
  <c r="E115" i="4"/>
  <c r="E116" i="4" s="1"/>
  <c r="E120" i="4"/>
  <c r="E117" i="4"/>
  <c r="E119" i="4"/>
  <c r="G72" i="4"/>
  <c r="G73" i="4" s="1"/>
  <c r="G74" i="4"/>
  <c r="E120" i="3"/>
  <c r="G74" i="3"/>
  <c r="G72" i="3"/>
  <c r="G73" i="3" s="1"/>
  <c r="H74" i="4"/>
  <c r="H72" i="4"/>
  <c r="F119" i="3"/>
  <c r="F125" i="3"/>
  <c r="F120" i="3"/>
  <c r="F117" i="3"/>
  <c r="D125" i="3"/>
  <c r="F115" i="3"/>
  <c r="F125" i="4"/>
  <c r="F120" i="4"/>
  <c r="F117" i="4"/>
  <c r="D125" i="4"/>
  <c r="F115" i="4"/>
  <c r="F119" i="4"/>
  <c r="H74" i="3"/>
  <c r="H72" i="3"/>
  <c r="G76" i="3" l="1"/>
  <c r="H73" i="3"/>
  <c r="G124" i="3"/>
  <c r="F116" i="3"/>
  <c r="G76" i="4"/>
  <c r="H73" i="4"/>
  <c r="G124" i="4"/>
  <c r="F116" i="4"/>
</calcChain>
</file>

<file path=xl/sharedStrings.xml><?xml version="1.0" encoding="utf-8"?>
<sst xmlns="http://schemas.openxmlformats.org/spreadsheetml/2006/main" count="454" uniqueCount="142">
  <si>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</si>
  <si>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</si>
  <si>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</si>
  <si>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</si>
  <si>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</si>
  <si>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 /300 MG/ 600 MG</t>
  </si>
  <si>
    <t>% age Purity:</t>
  </si>
  <si>
    <t>NDQB201707075</t>
  </si>
  <si>
    <t>Weight (mg):</t>
  </si>
  <si>
    <t xml:space="preserve">Tenofovir Disproxil Fumarate/Lamivudine </t>
  </si>
  <si>
    <t>Standard Conc (mg/mL):</t>
  </si>
  <si>
    <t>Each film coated  tablet contains  Tenofovir Disoproxil Fumarate 300 mg equivalent to Tenofovir Disoproxil 245 mg &amp; Lamivudine USP 300 mg.</t>
  </si>
  <si>
    <t>2017-07-20 12:52:22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</si>
  <si>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</si>
  <si>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</si>
  <si>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</si>
  <si>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</si>
  <si>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</si>
  <si>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</si>
  <si>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</si>
  <si>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</si>
  <si>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</si>
  <si>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</si>
  <si>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</si>
  <si>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</si>
  <si>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</si>
  <si>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</si>
  <si>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</si>
  <si>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</si>
  <si>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</si>
  <si>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</si>
  <si>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</si>
  <si>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</si>
  <si>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</si>
  <si>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</si>
  <si>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</si>
  <si>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</si>
  <si>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</si>
  <si>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</si>
  <si>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</si>
  <si>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</si>
  <si>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</si>
  <si>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</si>
  <si>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</si>
  <si>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</si>
  <si>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</si>
  <si>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</si>
  <si>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</si>
  <si>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</si>
  <si>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</si>
  <si>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</si>
  <si>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</si>
  <si>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</si>
  <si>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</si>
  <si>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</si>
  <si>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</si>
  <si>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</si>
  <si>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</si>
  <si>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</si>
  <si>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</si>
  <si>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</si>
  <si>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</si>
  <si>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</si>
  <si>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</si>
  <si>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</si>
  <si>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</si>
  <si>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</si>
  <si>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</si>
  <si>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</si>
  <si>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</si>
  <si>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</si>
  <si>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</si>
  <si>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</si>
  <si>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</si>
  <si>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</si>
  <si>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</si>
  <si>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</si>
  <si>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</si>
  <si>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</si>
  <si>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</si>
  <si>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</si>
  <si>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</si>
  <si>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</si>
  <si>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</si>
  <si>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</si>
  <si>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</si>
  <si>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</si>
  <si>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</si>
  <si>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</si>
  <si>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</si>
  <si>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</si>
  <si>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</si>
  <si>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</si>
  <si>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</si>
  <si>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</si>
  <si>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</si>
  <si>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</si>
  <si>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</si>
  <si>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</si>
  <si>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</si>
  <si>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</si>
  <si>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</si>
  <si>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</si>
  <si>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</si>
  <si>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</si>
  <si>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</si>
  <si>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</si>
  <si>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</si>
  <si>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</si>
  <si>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</si>
  <si>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</si>
  <si>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</si>
  <si>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</si>
  <si>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</si>
  <si>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</si>
  <si>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</si>
  <si>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</si>
  <si>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</si>
  <si>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</si>
  <si>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</si>
  <si>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</si>
  <si>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</si>
  <si>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</si>
  <si>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</si>
  <si>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</si>
  <si>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</si>
  <si>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</si>
  <si>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</si>
  <si>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</si>
  <si>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</si>
  <si>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</si>
  <si>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</si>
  <si>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</si>
  <si>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</si>
  <si>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</si>
  <si>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</si>
  <si>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Tenofovir Disproxil Fumarate</t>
  </si>
  <si>
    <t>T11-10</t>
  </si>
  <si>
    <t>L3-10</t>
  </si>
  <si>
    <t>EFAVIRENZ, LAMIVUDINE AND  TENOFOVIR DISOPROXIL FUMARATE TABLETS 600 MG/300 MG /300 MG</t>
  </si>
  <si>
    <t>Lamivudine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</si>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</sst>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9" sqref="A29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139</v>
      </c>
      <c r="D17" s="432"/>
      <c r="E17" s="433"/>
    </row>
    <row r="18" spans="1:5" ht="16.5" customHeight="1" x14ac:dyDescent="0.3">
      <c r="A18" s="434" t="s">
        <v>4</v>
      </c>
      <c r="B18" s="431" t="s">
        <v>134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135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140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14.95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0.29899999999999999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3750995</v>
      </c>
      <c r="C45" s="440">
        <v>557</v>
      </c>
      <c r="D45" s="441">
        <v>1.5</v>
      </c>
      <c r="E45" s="442">
        <v>2.12</v>
      </c>
    </row>
    <row r="46" spans="1:5" ht="16.5" customHeight="1" x14ac:dyDescent="0.3">
      <c r="A46" s="439">
        <v>2</v>
      </c>
      <c r="B46" s="440">
        <v>3743921</v>
      </c>
      <c r="C46" s="440">
        <v>533</v>
      </c>
      <c r="D46" s="441">
        <v>1.48</v>
      </c>
      <c r="E46" s="441">
        <v>2.12</v>
      </c>
    </row>
    <row r="47" spans="1:5" ht="16.5" customHeight="1" x14ac:dyDescent="0.3">
      <c r="A47" s="439">
        <v>3</v>
      </c>
      <c r="B47" s="440">
        <v>3750281</v>
      </c>
      <c r="C47" s="440">
        <v>538</v>
      </c>
      <c r="D47" s="441">
        <v>1.47</v>
      </c>
      <c r="E47" s="441">
        <v>2.12</v>
      </c>
    </row>
    <row r="48" spans="1:5" ht="16.5" customHeight="1" x14ac:dyDescent="0.3">
      <c r="A48" s="439">
        <v>4</v>
      </c>
      <c r="B48" s="440">
        <v>3710554</v>
      </c>
      <c r="C48" s="440">
        <v>535</v>
      </c>
      <c r="D48" s="441">
        <v>1.45</v>
      </c>
      <c r="E48" s="441">
        <v>2.12</v>
      </c>
    </row>
    <row r="49" spans="1:7" ht="16.5" customHeight="1" x14ac:dyDescent="0.3">
      <c r="A49" s="439">
        <v>5</v>
      </c>
      <c r="B49" s="440">
        <v>3752987</v>
      </c>
      <c r="C49" s="440">
        <v>523</v>
      </c>
      <c r="D49" s="441">
        <v>1.43</v>
      </c>
      <c r="E49" s="441">
        <v>2.13</v>
      </c>
    </row>
    <row r="50" spans="1:7" ht="16.5" customHeight="1" x14ac:dyDescent="0.3">
      <c r="A50" s="439">
        <v>6</v>
      </c>
      <c r="B50" s="443">
        <v>3721874</v>
      </c>
      <c r="C50" s="443">
        <v>531</v>
      </c>
      <c r="D50" s="444">
        <v>1.48</v>
      </c>
      <c r="E50" s="444">
        <v>2.13</v>
      </c>
    </row>
    <row r="51" spans="1:7" ht="16.5" customHeight="1" x14ac:dyDescent="0.3">
      <c r="A51" s="445" t="s">
        <v>18</v>
      </c>
      <c r="B51" s="446">
        <f>AVERAGE(B45:B50)</f>
        <v>3738435.3333333335</v>
      </c>
      <c r="C51" s="447">
        <f>AVERAGE(C45:C50)</f>
        <v>536.16666666666663</v>
      </c>
      <c r="D51" s="448">
        <f>AVERAGE(D45:D50)</f>
        <v>1.4683333333333335</v>
      </c>
      <c r="E51" s="448">
        <f>AVERAGE(E45:E50)</f>
        <v>2.1233333333333331</v>
      </c>
    </row>
    <row r="52" spans="1:7" ht="16.5" customHeight="1" x14ac:dyDescent="0.3">
      <c r="A52" s="449" t="s">
        <v>19</v>
      </c>
      <c r="B52" s="450">
        <f>(STDEV(B45:B50)/B51)</f>
        <v>4.7723904069230756E-3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2" t="s">
        <v>26</v>
      </c>
      <c r="C59" s="472"/>
      <c r="E59" s="470" t="s">
        <v>27</v>
      </c>
      <c r="F59" s="465"/>
      <c r="G59" s="470" t="s">
        <v>28</v>
      </c>
    </row>
    <row r="60" spans="1:7" ht="15" customHeight="1" x14ac:dyDescent="0.3">
      <c r="A60" s="466" t="s">
        <v>29</v>
      </c>
      <c r="B60" s="467" t="s">
        <v>141</v>
      </c>
      <c r="C60" s="467"/>
      <c r="E60" s="522">
        <v>43006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C29" sqref="C29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139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131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132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133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131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15.15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15.15/50</f>
        <v>0.30299999999999999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132</v>
      </c>
      <c r="F44" s="437" t="s">
        <v>17</v>
      </c>
    </row>
    <row r="45" spans="1:6" ht="16.5" customHeight="1" x14ac:dyDescent="0.3">
      <c r="A45" s="439">
        <v>1</v>
      </c>
      <c r="B45" s="440">
        <v>3701715</v>
      </c>
      <c r="C45" s="440">
        <v>10587</v>
      </c>
      <c r="D45" s="441">
        <v>1.39</v>
      </c>
      <c r="E45" s="441">
        <v>17.48</v>
      </c>
      <c r="F45" s="442">
        <v>7.96</v>
      </c>
    </row>
    <row r="46" spans="1:6" ht="16.5" customHeight="1" x14ac:dyDescent="0.3">
      <c r="A46" s="439">
        <v>2</v>
      </c>
      <c r="B46" s="440">
        <v>3696160</v>
      </c>
      <c r="C46" s="440">
        <v>10535</v>
      </c>
      <c r="D46" s="441">
        <v>1.38</v>
      </c>
      <c r="E46" s="441">
        <v>17.260000000000002</v>
      </c>
      <c r="F46" s="441">
        <v>7.97</v>
      </c>
    </row>
    <row r="47" spans="1:6" ht="16.5" customHeight="1" x14ac:dyDescent="0.3">
      <c r="A47" s="439">
        <v>3</v>
      </c>
      <c r="B47" s="440">
        <v>3707017</v>
      </c>
      <c r="C47" s="440">
        <v>10593</v>
      </c>
      <c r="D47" s="441">
        <v>1.39</v>
      </c>
      <c r="E47" s="441">
        <v>17.329999999999998</v>
      </c>
      <c r="F47" s="441">
        <v>7.97</v>
      </c>
    </row>
    <row r="48" spans="1:6" ht="16.5" customHeight="1" x14ac:dyDescent="0.3">
      <c r="A48" s="439">
        <v>4</v>
      </c>
      <c r="B48" s="440">
        <v>3689986</v>
      </c>
      <c r="C48" s="440">
        <v>10565</v>
      </c>
      <c r="D48" s="441">
        <v>1.38</v>
      </c>
      <c r="E48" s="441">
        <v>17.29</v>
      </c>
      <c r="F48" s="441">
        <v>7.97</v>
      </c>
    </row>
    <row r="49" spans="1:8" ht="16.5" customHeight="1" x14ac:dyDescent="0.3">
      <c r="A49" s="439">
        <v>5</v>
      </c>
      <c r="B49" s="440">
        <v>3735683</v>
      </c>
      <c r="C49" s="440">
        <v>10422</v>
      </c>
      <c r="D49" s="441">
        <v>1.38</v>
      </c>
      <c r="E49" s="441">
        <v>17.079999999999998</v>
      </c>
      <c r="F49" s="441">
        <v>7.97</v>
      </c>
    </row>
    <row r="50" spans="1:8" ht="16.5" customHeight="1" x14ac:dyDescent="0.3">
      <c r="A50" s="439">
        <v>6</v>
      </c>
      <c r="B50" s="443">
        <v>3711073</v>
      </c>
      <c r="C50" s="443">
        <v>10326</v>
      </c>
      <c r="D50" s="444">
        <v>1.41</v>
      </c>
      <c r="E50" s="444">
        <v>17.12</v>
      </c>
      <c r="F50" s="444">
        <v>7.97</v>
      </c>
    </row>
    <row r="51" spans="1:8" ht="16.5" customHeight="1" x14ac:dyDescent="0.3">
      <c r="A51" s="445" t="s">
        <v>18</v>
      </c>
      <c r="B51" s="446">
        <f>AVERAGE(B45:B50)</f>
        <v>3706939</v>
      </c>
      <c r="C51" s="447">
        <f>AVERAGE(C45:C50)</f>
        <v>10504.666666666666</v>
      </c>
      <c r="D51" s="448">
        <f>AVERAGE(D45:D50)</f>
        <v>1.388333333333333</v>
      </c>
      <c r="E51" s="448">
        <f>AVERAGE(E45:E50)</f>
        <v>17.260000000000002</v>
      </c>
      <c r="F51" s="448">
        <f>AVERAGE(F45:F50)</f>
        <v>7.9683333333333328</v>
      </c>
    </row>
    <row r="52" spans="1:8" ht="16.5" customHeight="1" x14ac:dyDescent="0.3">
      <c r="A52" s="449" t="s">
        <v>19</v>
      </c>
      <c r="B52" s="450">
        <f>(STDEV(B45:B50)/B51)</f>
        <v>4.3064307993352768E-3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2" t="s">
        <v>26</v>
      </c>
      <c r="C59" s="472"/>
      <c r="F59" s="470" t="s">
        <v>27</v>
      </c>
      <c r="G59" s="465"/>
      <c r="H59" s="470" t="s">
        <v>28</v>
      </c>
    </row>
    <row r="60" spans="1:8" ht="15" customHeight="1" x14ac:dyDescent="0.3">
      <c r="A60" s="466" t="s">
        <v>29</v>
      </c>
      <c r="B60" s="467" t="s">
        <v>141</v>
      </c>
      <c r="C60" s="467"/>
      <c r="F60" s="522">
        <v>43006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6" sqref="C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33</v>
      </c>
      <c r="B14" s="480"/>
      <c r="C14" s="12" t="s">
        <v>5</v>
      </c>
    </row>
    <row r="15" spans="1:7" ht="16.5" customHeight="1" x14ac:dyDescent="0.3">
      <c r="A15" s="480" t="s">
        <v>34</v>
      </c>
      <c r="B15" s="480"/>
      <c r="C15" s="12" t="s">
        <v>7</v>
      </c>
    </row>
    <row r="16" spans="1:7" ht="16.5" customHeight="1" x14ac:dyDescent="0.3">
      <c r="A16" s="480" t="s">
        <v>35</v>
      </c>
      <c r="B16" s="480"/>
      <c r="C16" s="12" t="s">
        <v>9</v>
      </c>
    </row>
    <row r="17" spans="1:5" ht="16.5" customHeight="1" x14ac:dyDescent="0.3">
      <c r="A17" s="480" t="s">
        <v>36</v>
      </c>
      <c r="B17" s="480"/>
      <c r="C17" s="12" t="s">
        <v>11</v>
      </c>
    </row>
    <row r="18" spans="1:5" ht="16.5" customHeight="1" x14ac:dyDescent="0.3">
      <c r="A18" s="480" t="s">
        <v>37</v>
      </c>
      <c r="B18" s="480"/>
      <c r="C18" s="49" t="s">
        <v>12</v>
      </c>
    </row>
    <row r="19" spans="1:5" ht="16.5" customHeight="1" x14ac:dyDescent="0.3">
      <c r="A19" s="480" t="s">
        <v>38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39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1204.98</v>
      </c>
      <c r="D24" s="39">
        <f t="shared" ref="D24:D43" si="0">(C24-$C$46)/$C$46</f>
        <v>5.9267180657837197E-3</v>
      </c>
      <c r="E24" s="5"/>
    </row>
    <row r="25" spans="1:5" ht="15.75" customHeight="1" x14ac:dyDescent="0.3">
      <c r="C25" s="47">
        <v>1205.8699999999999</v>
      </c>
      <c r="D25" s="40">
        <f t="shared" si="0"/>
        <v>6.669697019026445E-3</v>
      </c>
      <c r="E25" s="5"/>
    </row>
    <row r="26" spans="1:5" ht="15.75" customHeight="1" x14ac:dyDescent="0.3">
      <c r="C26" s="47">
        <v>1212.43</v>
      </c>
      <c r="D26" s="40">
        <f t="shared" si="0"/>
        <v>1.2146036269895102E-2</v>
      </c>
      <c r="E26" s="5"/>
    </row>
    <row r="27" spans="1:5" ht="15.75" customHeight="1" x14ac:dyDescent="0.3">
      <c r="C27" s="47">
        <v>1186.83</v>
      </c>
      <c r="D27" s="40">
        <f t="shared" si="0"/>
        <v>-9.2250437334943317E-3</v>
      </c>
      <c r="E27" s="5"/>
    </row>
    <row r="28" spans="1:5" ht="15.75" customHeight="1" x14ac:dyDescent="0.3">
      <c r="C28" s="47">
        <v>1180.1400000000001</v>
      </c>
      <c r="D28" s="40">
        <f t="shared" si="0"/>
        <v>-1.4809908000004911E-2</v>
      </c>
      <c r="E28" s="5"/>
    </row>
    <row r="29" spans="1:5" ht="15.75" customHeight="1" x14ac:dyDescent="0.3">
      <c r="C29" s="47">
        <v>1225.54</v>
      </c>
      <c r="D29" s="40">
        <f t="shared" si="0"/>
        <v>2.3090366693505723E-2</v>
      </c>
      <c r="E29" s="5"/>
    </row>
    <row r="30" spans="1:5" ht="15.75" customHeight="1" x14ac:dyDescent="0.3">
      <c r="C30" s="47">
        <v>1192.1199999999999</v>
      </c>
      <c r="D30" s="40">
        <f t="shared" si="0"/>
        <v>-4.8089104046689906E-3</v>
      </c>
      <c r="E30" s="5"/>
    </row>
    <row r="31" spans="1:5" ht="15.75" customHeight="1" x14ac:dyDescent="0.3">
      <c r="C31" s="47">
        <v>1184.6099999999999</v>
      </c>
      <c r="D31" s="40">
        <f t="shared" si="0"/>
        <v>-1.1078317077538272E-2</v>
      </c>
      <c r="E31" s="5"/>
    </row>
    <row r="32" spans="1:5" ht="15.75" customHeight="1" x14ac:dyDescent="0.3">
      <c r="C32" s="47">
        <v>1195.47</v>
      </c>
      <c r="D32" s="40">
        <f t="shared" si="0"/>
        <v>-2.0123042323503524E-3</v>
      </c>
      <c r="E32" s="5"/>
    </row>
    <row r="33" spans="1:7" ht="15.75" customHeight="1" x14ac:dyDescent="0.3">
      <c r="C33" s="47">
        <v>1201.3499999999999</v>
      </c>
      <c r="D33" s="40">
        <f t="shared" si="0"/>
        <v>2.8963657059280332E-3</v>
      </c>
      <c r="E33" s="5"/>
    </row>
    <row r="34" spans="1:7" ht="15.75" customHeight="1" x14ac:dyDescent="0.3">
      <c r="C34" s="47">
        <v>1201.23</v>
      </c>
      <c r="D34" s="40">
        <f t="shared" si="0"/>
        <v>2.7961887684122369E-3</v>
      </c>
      <c r="E34" s="5"/>
    </row>
    <row r="35" spans="1:7" ht="15.75" customHeight="1" x14ac:dyDescent="0.3">
      <c r="C35" s="47">
        <v>1197.71</v>
      </c>
      <c r="D35" s="40">
        <f t="shared" si="0"/>
        <v>-1.4233473205377937E-4</v>
      </c>
      <c r="E35" s="5"/>
    </row>
    <row r="36" spans="1:7" ht="15.75" customHeight="1" x14ac:dyDescent="0.3">
      <c r="C36" s="47">
        <v>1192.45</v>
      </c>
      <c r="D36" s="40">
        <f t="shared" si="0"/>
        <v>-4.5334238265001712E-3</v>
      </c>
      <c r="E36" s="5"/>
    </row>
    <row r="37" spans="1:7" ht="15.75" customHeight="1" x14ac:dyDescent="0.3">
      <c r="C37" s="47">
        <v>1196.53</v>
      </c>
      <c r="D37" s="40">
        <f t="shared" si="0"/>
        <v>-1.1274079509600589E-3</v>
      </c>
      <c r="E37" s="5"/>
    </row>
    <row r="38" spans="1:7" ht="15.75" customHeight="1" x14ac:dyDescent="0.3">
      <c r="C38" s="47">
        <v>1189.8399999999999</v>
      </c>
      <c r="D38" s="40">
        <f t="shared" si="0"/>
        <v>-6.7122722174708296E-3</v>
      </c>
      <c r="E38" s="5"/>
    </row>
    <row r="39" spans="1:7" ht="15.75" customHeight="1" x14ac:dyDescent="0.3">
      <c r="C39" s="47">
        <v>1199.45</v>
      </c>
      <c r="D39" s="40">
        <f t="shared" si="0"/>
        <v>1.310230861926596E-3</v>
      </c>
      <c r="E39" s="5"/>
    </row>
    <row r="40" spans="1:7" ht="15.75" customHeight="1" x14ac:dyDescent="0.3">
      <c r="C40" s="47">
        <v>1201.81</v>
      </c>
      <c r="D40" s="40">
        <f t="shared" si="0"/>
        <v>3.2803772997389655E-3</v>
      </c>
      <c r="E40" s="5"/>
    </row>
    <row r="41" spans="1:7" ht="15.75" customHeight="1" x14ac:dyDescent="0.3">
      <c r="C41" s="47">
        <v>1196.2</v>
      </c>
      <c r="D41" s="40">
        <f t="shared" si="0"/>
        <v>-1.4028945291286888E-3</v>
      </c>
      <c r="E41" s="5"/>
    </row>
    <row r="42" spans="1:7" ht="15.75" customHeight="1" x14ac:dyDescent="0.3">
      <c r="C42" s="47">
        <v>1194.8800000000001</v>
      </c>
      <c r="D42" s="40">
        <f t="shared" si="0"/>
        <v>-2.5048408418033973E-3</v>
      </c>
      <c r="E42" s="5"/>
    </row>
    <row r="43" spans="1:7" ht="16.5" customHeight="1" x14ac:dyDescent="0.3">
      <c r="C43" s="48">
        <v>1198.17</v>
      </c>
      <c r="D43" s="41">
        <f t="shared" si="0"/>
        <v>2.4167686175715285E-4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23957.61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1197.8805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1197.8805</v>
      </c>
      <c r="C49" s="45">
        <f>-IF(C46&lt;=80,10%,IF(C46&lt;250,7.5%,5%))</f>
        <v>-0.05</v>
      </c>
      <c r="D49" s="33">
        <f>IF(C46&lt;=80,C46*0.9,IF(C46&lt;250,C46*0.925,C46*0.95))</f>
        <v>1137.9864749999999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1257.774525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50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52" t="s">
        <v>33</v>
      </c>
      <c r="B18" s="483" t="s">
        <v>5</v>
      </c>
      <c r="C18" s="48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8" t="s">
        <v>136</v>
      </c>
      <c r="C20" s="48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3" t="s">
        <v>136</v>
      </c>
      <c r="C26" s="483"/>
    </row>
    <row r="27" spans="1:14" ht="26.25" customHeight="1" x14ac:dyDescent="0.4">
      <c r="A27" s="61" t="s">
        <v>48</v>
      </c>
      <c r="B27" s="489" t="s">
        <v>137</v>
      </c>
      <c r="C27" s="489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0" t="s">
        <v>50</v>
      </c>
      <c r="D29" s="491"/>
      <c r="E29" s="491"/>
      <c r="F29" s="491"/>
      <c r="G29" s="49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3" t="s">
        <v>53</v>
      </c>
      <c r="D31" s="494"/>
      <c r="E31" s="494"/>
      <c r="F31" s="494"/>
      <c r="G31" s="494"/>
      <c r="H31" s="49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3" t="s">
        <v>55</v>
      </c>
      <c r="D32" s="494"/>
      <c r="E32" s="494"/>
      <c r="F32" s="494"/>
      <c r="G32" s="494"/>
      <c r="H32" s="49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6" t="s">
        <v>59</v>
      </c>
      <c r="E36" s="497"/>
      <c r="F36" s="496" t="s">
        <v>60</v>
      </c>
      <c r="G36" s="49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0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1" t="s">
        <v>78</v>
      </c>
      <c r="B46" s="502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3"/>
      <c r="B47" s="504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 tablet contains  Tenofovir Disoproxil Fumarate 300 mg equivalent to Tenofovir Disoproxil 245 mg &amp; Lamivudine USP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Disproxil Fumarate</v>
      </c>
      <c r="H56" s="131"/>
    </row>
    <row r="57" spans="1:12" ht="18.75" x14ac:dyDescent="0.3">
      <c r="A57" s="128" t="s">
        <v>88</v>
      </c>
      <c r="B57" s="199">
        <f>Uniformity!C46</f>
        <v>1197.8805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5" t="s">
        <v>94</v>
      </c>
      <c r="D60" s="508">
        <v>1209.31</v>
      </c>
      <c r="E60" s="134">
        <v>1</v>
      </c>
      <c r="F60" s="135">
        <v>11625774</v>
      </c>
      <c r="G60" s="200">
        <f>IF(ISBLANK(F60),"-",(F60/$D$50*$D$47*$B$68)*($B$57/$D$60))</f>
        <v>292.63001061629575</v>
      </c>
      <c r="H60" s="218">
        <f t="shared" ref="H60:H71" si="0">IF(ISBLANK(F60),"-",(G60/$B$56)*100)</f>
        <v>97.543336872098578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6"/>
      <c r="D61" s="509"/>
      <c r="E61" s="136">
        <v>2</v>
      </c>
      <c r="F61" s="89">
        <v>11551728</v>
      </c>
      <c r="G61" s="201">
        <f>IF(ISBLANK(F61),"-",(F61/$D$50*$D$47*$B$68)*($B$57/$D$60))</f>
        <v>290.76621369695999</v>
      </c>
      <c r="H61" s="219">
        <f t="shared" si="0"/>
        <v>96.922071232319993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6"/>
      <c r="D62" s="509"/>
      <c r="E62" s="136">
        <v>3</v>
      </c>
      <c r="F62" s="137">
        <v>11568025</v>
      </c>
      <c r="G62" s="201">
        <f>IF(ISBLANK(F62),"-",(F62/$D$50*$D$47*$B$68)*($B$57/$D$60))</f>
        <v>291.17642219430513</v>
      </c>
      <c r="H62" s="219">
        <f t="shared" si="0"/>
        <v>97.058807398101706</v>
      </c>
      <c r="L62" s="64"/>
    </row>
    <row r="63" spans="1:12" ht="27" customHeight="1" x14ac:dyDescent="0.4">
      <c r="A63" s="76" t="s">
        <v>97</v>
      </c>
      <c r="B63" s="77">
        <v>1</v>
      </c>
      <c r="C63" s="507"/>
      <c r="D63" s="51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5" t="s">
        <v>99</v>
      </c>
      <c r="D64" s="508">
        <v>1192.1600000000001</v>
      </c>
      <c r="E64" s="134">
        <v>1</v>
      </c>
      <c r="F64" s="135">
        <v>11574225</v>
      </c>
      <c r="G64" s="200">
        <f>IF(ISBLANK(F64),"-",(F64/$D$50*$D$47*$B$68)*($B$57/$D$64))</f>
        <v>295.52348910447705</v>
      </c>
      <c r="H64" s="218">
        <f t="shared" si="0"/>
        <v>98.507829701492355</v>
      </c>
    </row>
    <row r="65" spans="1:8" ht="26.25" customHeight="1" x14ac:dyDescent="0.4">
      <c r="A65" s="76" t="s">
        <v>100</v>
      </c>
      <c r="B65" s="77">
        <v>1</v>
      </c>
      <c r="C65" s="506"/>
      <c r="D65" s="509"/>
      <c r="E65" s="136">
        <v>2</v>
      </c>
      <c r="F65" s="89">
        <v>11479222</v>
      </c>
      <c r="G65" s="201">
        <f>IF(ISBLANK(F65),"-",(F65/$D$50*$D$47*$B$68)*($B$57/$D$64))</f>
        <v>293.09778733737016</v>
      </c>
      <c r="H65" s="219">
        <f t="shared" si="0"/>
        <v>97.699262445790055</v>
      </c>
    </row>
    <row r="66" spans="1:8" ht="26.25" customHeight="1" x14ac:dyDescent="0.4">
      <c r="A66" s="76" t="s">
        <v>101</v>
      </c>
      <c r="B66" s="77">
        <v>1</v>
      </c>
      <c r="C66" s="506"/>
      <c r="D66" s="509"/>
      <c r="E66" s="136">
        <v>3</v>
      </c>
      <c r="F66" s="89">
        <v>11574052</v>
      </c>
      <c r="G66" s="201">
        <f>IF(ISBLANK(F66),"-",(F66/$D$50*$D$47*$B$68)*($B$57/$D$64))</f>
        <v>295.51907191338086</v>
      </c>
      <c r="H66" s="219">
        <f t="shared" si="0"/>
        <v>98.506357304460295</v>
      </c>
    </row>
    <row r="67" spans="1:8" ht="27" customHeight="1" x14ac:dyDescent="0.4">
      <c r="A67" s="76" t="s">
        <v>102</v>
      </c>
      <c r="B67" s="77">
        <v>1</v>
      </c>
      <c r="C67" s="507"/>
      <c r="D67" s="51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5" t="s">
        <v>104</v>
      </c>
      <c r="D68" s="508">
        <v>1197.99</v>
      </c>
      <c r="E68" s="134">
        <v>1</v>
      </c>
      <c r="F68" s="135">
        <v>11546985</v>
      </c>
      <c r="G68" s="200">
        <f>IF(ISBLANK(F68),"-",(F68/$D$50*$D$47*$B$68)*($B$57/$D$68))</f>
        <v>293.39319718521602</v>
      </c>
      <c r="H68" s="219">
        <f t="shared" si="0"/>
        <v>97.797732395072018</v>
      </c>
    </row>
    <row r="69" spans="1:8" ht="27" customHeight="1" x14ac:dyDescent="0.4">
      <c r="A69" s="124" t="s">
        <v>105</v>
      </c>
      <c r="B69" s="141">
        <f>(D47*B68)/B56*B57</f>
        <v>1197.8805</v>
      </c>
      <c r="C69" s="506"/>
      <c r="D69" s="509"/>
      <c r="E69" s="136">
        <v>2</v>
      </c>
      <c r="F69" s="89">
        <v>11578972</v>
      </c>
      <c r="G69" s="201">
        <f>IF(ISBLANK(F69),"-",(F69/$D$50*$D$47*$B$68)*($B$57/$D$68))</f>
        <v>294.20594338678848</v>
      </c>
      <c r="H69" s="219">
        <f t="shared" si="0"/>
        <v>98.068647795596149</v>
      </c>
    </row>
    <row r="70" spans="1:8" ht="26.25" customHeight="1" x14ac:dyDescent="0.4">
      <c r="A70" s="518" t="s">
        <v>78</v>
      </c>
      <c r="B70" s="519"/>
      <c r="C70" s="506"/>
      <c r="D70" s="509"/>
      <c r="E70" s="136">
        <v>3</v>
      </c>
      <c r="F70" s="89">
        <v>11660593</v>
      </c>
      <c r="G70" s="201">
        <f>IF(ISBLANK(F70),"-",(F70/$D$50*$D$47*$B$68)*($B$57/$D$68))</f>
        <v>296.27982207871145</v>
      </c>
      <c r="H70" s="219">
        <f t="shared" si="0"/>
        <v>98.759940692903811</v>
      </c>
    </row>
    <row r="71" spans="1:8" ht="27" customHeight="1" x14ac:dyDescent="0.4">
      <c r="A71" s="520"/>
      <c r="B71" s="521"/>
      <c r="C71" s="517"/>
      <c r="D71" s="51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293.62132861261165</v>
      </c>
      <c r="H72" s="221">
        <f>AVERAGE(H60:H71)</f>
        <v>97.873776204203878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6.6025730910242901E-3</v>
      </c>
      <c r="H73" s="205">
        <f>STDEV(H60:H71)/H72</f>
        <v>6.6025730910243153E-3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3" t="str">
        <f>B26</f>
        <v>Tenofovir Disproxil Fumarate</v>
      </c>
      <c r="D76" s="513"/>
      <c r="E76" s="150" t="s">
        <v>108</v>
      </c>
      <c r="F76" s="150"/>
      <c r="G76" s="237">
        <f>H72</f>
        <v>97.873776204203878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9" t="str">
        <f>B26</f>
        <v>Tenofovir Disproxil Fumarate</v>
      </c>
      <c r="C79" s="499"/>
    </row>
    <row r="80" spans="1:8" ht="26.25" customHeight="1" x14ac:dyDescent="0.4">
      <c r="A80" s="61" t="s">
        <v>48</v>
      </c>
      <c r="B80" s="499" t="str">
        <f>B27</f>
        <v>T11-10</v>
      </c>
      <c r="C80" s="499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0" t="s">
        <v>50</v>
      </c>
      <c r="D82" s="491"/>
      <c r="E82" s="491"/>
      <c r="F82" s="491"/>
      <c r="G82" s="49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3" t="s">
        <v>111</v>
      </c>
      <c r="D84" s="494"/>
      <c r="E84" s="494"/>
      <c r="F84" s="494"/>
      <c r="G84" s="494"/>
      <c r="H84" s="49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3" t="s">
        <v>112</v>
      </c>
      <c r="D85" s="494"/>
      <c r="E85" s="494"/>
      <c r="F85" s="494"/>
      <c r="G85" s="494"/>
      <c r="H85" s="49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6" t="s">
        <v>60</v>
      </c>
      <c r="G89" s="498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500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50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501" t="s">
        <v>78</v>
      </c>
      <c r="B99" s="515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503"/>
      <c r="B100" s="516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3540231</v>
      </c>
      <c r="E108" s="202">
        <f t="shared" ref="E108:E113" si="1">IF(ISBLANK(D108),"-",D108/$D$103*$D$100*$B$116)</f>
        <v>295.00031392926991</v>
      </c>
      <c r="F108" s="229">
        <f t="shared" ref="F108:F113" si="2">IF(ISBLANK(D108), "-", (E108/$B$56)*100)</f>
        <v>98.333437976423298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3542144</v>
      </c>
      <c r="E109" s="203">
        <f t="shared" si="1"/>
        <v>295.15972036363718</v>
      </c>
      <c r="F109" s="230">
        <f t="shared" si="2"/>
        <v>98.386573454545726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3545049</v>
      </c>
      <c r="E110" s="203">
        <f t="shared" si="1"/>
        <v>295.40178815863828</v>
      </c>
      <c r="F110" s="230">
        <f t="shared" si="2"/>
        <v>98.467262719546085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3585376</v>
      </c>
      <c r="E111" s="203">
        <f t="shared" si="1"/>
        <v>298.76215578996681</v>
      </c>
      <c r="F111" s="230">
        <f t="shared" si="2"/>
        <v>99.587385263322275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3538732</v>
      </c>
      <c r="E112" s="203">
        <f t="shared" si="1"/>
        <v>294.87540528048959</v>
      </c>
      <c r="F112" s="230">
        <f t="shared" si="2"/>
        <v>98.291801760163196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3549268</v>
      </c>
      <c r="E113" s="204">
        <f t="shared" si="1"/>
        <v>295.75334892528531</v>
      </c>
      <c r="F113" s="231">
        <f t="shared" si="2"/>
        <v>98.584449641761779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295.82545540788118</v>
      </c>
      <c r="F115" s="233">
        <f>AVERAGE(F108:F113)</f>
        <v>98.608485135960393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4.9762835900687558E-3</v>
      </c>
      <c r="F116" s="187">
        <f>STDEV(F108:F113)/F115</f>
        <v>4.9762835900687852E-3</v>
      </c>
      <c r="I116" s="50"/>
    </row>
    <row r="117" spans="1:10" ht="27" customHeight="1" x14ac:dyDescent="0.4">
      <c r="A117" s="501" t="s">
        <v>78</v>
      </c>
      <c r="B117" s="50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3"/>
      <c r="B118" s="504"/>
      <c r="C118" s="50"/>
      <c r="D118" s="212"/>
      <c r="E118" s="481" t="s">
        <v>123</v>
      </c>
      <c r="F118" s="48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294.87540528048959</v>
      </c>
      <c r="F119" s="234">
        <f>MIN(F108:F113)</f>
        <v>98.291801760163196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298.76215578996681</v>
      </c>
      <c r="F120" s="235">
        <f>MAX(F108:F113)</f>
        <v>99.587385263322275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3" t="str">
        <f>B26</f>
        <v>Tenofovir Disproxil Fumarate</v>
      </c>
      <c r="D124" s="513"/>
      <c r="E124" s="150" t="s">
        <v>127</v>
      </c>
      <c r="F124" s="150"/>
      <c r="G124" s="236">
        <f>F115</f>
        <v>98.608485135960393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98.291801760163196</v>
      </c>
      <c r="E125" s="161" t="s">
        <v>130</v>
      </c>
      <c r="F125" s="236">
        <f>MAX(F108:F113)</f>
        <v>99.587385263322275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4" t="s">
        <v>26</v>
      </c>
      <c r="C127" s="514"/>
      <c r="E127" s="156" t="s">
        <v>27</v>
      </c>
      <c r="F127" s="191"/>
      <c r="G127" s="514" t="s">
        <v>28</v>
      </c>
      <c r="H127" s="51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238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240" t="s">
        <v>33</v>
      </c>
      <c r="B18" s="483" t="s">
        <v>5</v>
      </c>
      <c r="C18" s="48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8" t="s">
        <v>134</v>
      </c>
      <c r="C20" s="48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3" t="s">
        <v>134</v>
      </c>
      <c r="C26" s="483"/>
    </row>
    <row r="27" spans="1:14" ht="26.25" customHeight="1" x14ac:dyDescent="0.4">
      <c r="A27" s="249" t="s">
        <v>48</v>
      </c>
      <c r="B27" s="489" t="s">
        <v>138</v>
      </c>
      <c r="C27" s="489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0" t="s">
        <v>50</v>
      </c>
      <c r="D29" s="491"/>
      <c r="E29" s="491"/>
      <c r="F29" s="491"/>
      <c r="G29" s="49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3" t="s">
        <v>53</v>
      </c>
      <c r="D31" s="494"/>
      <c r="E31" s="494"/>
      <c r="F31" s="494"/>
      <c r="G31" s="494"/>
      <c r="H31" s="49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3" t="s">
        <v>55</v>
      </c>
      <c r="D32" s="494"/>
      <c r="E32" s="494"/>
      <c r="F32" s="494"/>
      <c r="G32" s="494"/>
      <c r="H32" s="49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6" t="s">
        <v>59</v>
      </c>
      <c r="E36" s="497"/>
      <c r="F36" s="496" t="s">
        <v>60</v>
      </c>
      <c r="G36" s="498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0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1" t="s">
        <v>78</v>
      </c>
      <c r="B46" s="502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3"/>
      <c r="B47" s="504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 tablet contains  Tenofovir Disoproxil Fumarate 300 mg equivalent to Tenofovir Disoproxil 245 mg &amp; Lamivudine USP 300 mg.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Lamivudine </v>
      </c>
      <c r="H56" s="319"/>
    </row>
    <row r="57" spans="1:12" ht="18.75" x14ac:dyDescent="0.3">
      <c r="A57" s="316" t="s">
        <v>88</v>
      </c>
      <c r="B57" s="387">
        <f>Uniformity!C46</f>
        <v>1197.8805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5" t="s">
        <v>94</v>
      </c>
      <c r="D60" s="508">
        <v>1209.31</v>
      </c>
      <c r="E60" s="322">
        <v>1</v>
      </c>
      <c r="F60" s="323">
        <v>22488201</v>
      </c>
      <c r="G60" s="388">
        <f>IF(ISBLANK(F60),"-",(F60/$D$50*$D$47*$B$68)*($B$57/$D$60))</f>
        <v>287.39234814537633</v>
      </c>
      <c r="H60" s="406">
        <f t="shared" ref="H60:H71" si="0">IF(ISBLANK(F60),"-",(G60/$B$56)*100)</f>
        <v>95.797449381792106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6"/>
      <c r="D61" s="509"/>
      <c r="E61" s="324">
        <v>2</v>
      </c>
      <c r="F61" s="277">
        <v>22451464</v>
      </c>
      <c r="G61" s="389">
        <f>IF(ISBLANK(F61),"-",(F61/$D$50*$D$47*$B$68)*($B$57/$D$60))</f>
        <v>286.92286049299292</v>
      </c>
      <c r="H61" s="407">
        <f t="shared" si="0"/>
        <v>95.640953497664299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6"/>
      <c r="D62" s="509"/>
      <c r="E62" s="324">
        <v>3</v>
      </c>
      <c r="F62" s="325">
        <v>22412010</v>
      </c>
      <c r="G62" s="389">
        <f>IF(ISBLANK(F62),"-",(F62/$D$50*$D$47*$B$68)*($B$57/$D$60))</f>
        <v>286.41865040950387</v>
      </c>
      <c r="H62" s="407">
        <f t="shared" si="0"/>
        <v>95.472883469834628</v>
      </c>
      <c r="L62" s="252"/>
    </row>
    <row r="63" spans="1:12" ht="27" customHeight="1" x14ac:dyDescent="0.4">
      <c r="A63" s="264" t="s">
        <v>97</v>
      </c>
      <c r="B63" s="265">
        <v>1</v>
      </c>
      <c r="C63" s="507"/>
      <c r="D63" s="51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5" t="s">
        <v>99</v>
      </c>
      <c r="D64" s="508">
        <v>1192.1600000000001</v>
      </c>
      <c r="E64" s="322">
        <v>1</v>
      </c>
      <c r="F64" s="323">
        <v>22325937</v>
      </c>
      <c r="G64" s="388">
        <f>IF(ISBLANK(F64),"-",(F64/$D$50*$D$47*$B$68)*($B$57/$D$64))</f>
        <v>289.42315899996231</v>
      </c>
      <c r="H64" s="406">
        <f t="shared" si="0"/>
        <v>96.474386333320766</v>
      </c>
    </row>
    <row r="65" spans="1:8" ht="26.25" customHeight="1" x14ac:dyDescent="0.4">
      <c r="A65" s="264" t="s">
        <v>100</v>
      </c>
      <c r="B65" s="265">
        <v>1</v>
      </c>
      <c r="C65" s="506"/>
      <c r="D65" s="509"/>
      <c r="E65" s="324">
        <v>2</v>
      </c>
      <c r="F65" s="277">
        <v>22133030</v>
      </c>
      <c r="G65" s="389">
        <f>IF(ISBLANK(F65),"-",(F65/$D$50*$D$47*$B$68)*($B$57/$D$64))</f>
        <v>286.92240154762311</v>
      </c>
      <c r="H65" s="407">
        <f t="shared" si="0"/>
        <v>95.640800515874375</v>
      </c>
    </row>
    <row r="66" spans="1:8" ht="26.25" customHeight="1" x14ac:dyDescent="0.4">
      <c r="A66" s="264" t="s">
        <v>101</v>
      </c>
      <c r="B66" s="265">
        <v>1</v>
      </c>
      <c r="C66" s="506"/>
      <c r="D66" s="509"/>
      <c r="E66" s="324">
        <v>3</v>
      </c>
      <c r="F66" s="277">
        <v>22395980</v>
      </c>
      <c r="G66" s="389">
        <f>IF(ISBLANK(F66),"-",(F66/$D$50*$D$47*$B$68)*($B$57/$D$64))</f>
        <v>290.33116417465374</v>
      </c>
      <c r="H66" s="407">
        <f t="shared" si="0"/>
        <v>96.777054724884579</v>
      </c>
    </row>
    <row r="67" spans="1:8" ht="27" customHeight="1" x14ac:dyDescent="0.4">
      <c r="A67" s="264" t="s">
        <v>102</v>
      </c>
      <c r="B67" s="265">
        <v>1</v>
      </c>
      <c r="C67" s="507"/>
      <c r="D67" s="51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5" t="s">
        <v>104</v>
      </c>
      <c r="D68" s="508">
        <v>1197.99</v>
      </c>
      <c r="E68" s="322">
        <v>1</v>
      </c>
      <c r="F68" s="323">
        <v>22264062</v>
      </c>
      <c r="G68" s="388">
        <f>IF(ISBLANK(F68),"-",(F68/$D$50*$D$47*$B$68)*($B$57/$D$68))</f>
        <v>287.21647013934563</v>
      </c>
      <c r="H68" s="407">
        <f t="shared" si="0"/>
        <v>95.738823379781877</v>
      </c>
    </row>
    <row r="69" spans="1:8" ht="27" customHeight="1" x14ac:dyDescent="0.4">
      <c r="A69" s="312" t="s">
        <v>105</v>
      </c>
      <c r="B69" s="329">
        <f>(D47*B68)/B56*B57</f>
        <v>1197.8805</v>
      </c>
      <c r="C69" s="506"/>
      <c r="D69" s="509"/>
      <c r="E69" s="324">
        <v>2</v>
      </c>
      <c r="F69" s="277">
        <v>22230451</v>
      </c>
      <c r="G69" s="389">
        <f>IF(ISBLANK(F69),"-",(F69/$D$50*$D$47*$B$68)*($B$57/$D$68))</f>
        <v>286.7828730366312</v>
      </c>
      <c r="H69" s="407">
        <f t="shared" si="0"/>
        <v>95.594291012210391</v>
      </c>
    </row>
    <row r="70" spans="1:8" ht="26.25" customHeight="1" x14ac:dyDescent="0.4">
      <c r="A70" s="518" t="s">
        <v>78</v>
      </c>
      <c r="B70" s="519"/>
      <c r="C70" s="506"/>
      <c r="D70" s="509"/>
      <c r="E70" s="324">
        <v>3</v>
      </c>
      <c r="F70" s="277">
        <v>22344609</v>
      </c>
      <c r="G70" s="389">
        <f>IF(ISBLANK(F70),"-",(F70/$D$50*$D$47*$B$68)*($B$57/$D$68))</f>
        <v>288.2555628718539</v>
      </c>
      <c r="H70" s="407">
        <f t="shared" si="0"/>
        <v>96.085187623951299</v>
      </c>
    </row>
    <row r="71" spans="1:8" ht="27" customHeight="1" x14ac:dyDescent="0.4">
      <c r="A71" s="520"/>
      <c r="B71" s="521"/>
      <c r="C71" s="517"/>
      <c r="D71" s="51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287.74060997977148</v>
      </c>
      <c r="H72" s="409">
        <f>AVERAGE(H60:H71)</f>
        <v>95.913536659923821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4.6311831151251001E-3</v>
      </c>
      <c r="H73" s="393">
        <f>STDEV(H60:H71)/H72</f>
        <v>4.6311831151251009E-3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3" t="str">
        <f>B26</f>
        <v xml:space="preserve">Lamivudine </v>
      </c>
      <c r="D76" s="513"/>
      <c r="E76" s="338" t="s">
        <v>108</v>
      </c>
      <c r="F76" s="338"/>
      <c r="G76" s="425">
        <f>H72</f>
        <v>95.913536659923821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9" t="str">
        <f>B26</f>
        <v xml:space="preserve">Lamivudine </v>
      </c>
      <c r="C79" s="499"/>
    </row>
    <row r="80" spans="1:8" ht="26.25" customHeight="1" x14ac:dyDescent="0.4">
      <c r="A80" s="249" t="s">
        <v>48</v>
      </c>
      <c r="B80" s="499" t="str">
        <f>B27</f>
        <v>L3-10</v>
      </c>
      <c r="C80" s="499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0" t="s">
        <v>50</v>
      </c>
      <c r="D82" s="491"/>
      <c r="E82" s="491"/>
      <c r="F82" s="491"/>
      <c r="G82" s="49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3" t="s">
        <v>111</v>
      </c>
      <c r="D84" s="494"/>
      <c r="E84" s="494"/>
      <c r="F84" s="494"/>
      <c r="G84" s="494"/>
      <c r="H84" s="49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3" t="s">
        <v>112</v>
      </c>
      <c r="D85" s="494"/>
      <c r="E85" s="494"/>
      <c r="F85" s="494"/>
      <c r="G85" s="494"/>
      <c r="H85" s="49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6" t="s">
        <v>60</v>
      </c>
      <c r="G89" s="498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500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50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501" t="s">
        <v>78</v>
      </c>
      <c r="B99" s="515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503"/>
      <c r="B100" s="516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3624345</v>
      </c>
      <c r="E108" s="390">
        <f t="shared" ref="E108:E113" si="1">IF(ISBLANK(D108),"-",D108/$D$103*$D$100*$B$116)</f>
        <v>292.82840555456141</v>
      </c>
      <c r="F108" s="417">
        <f t="shared" ref="F108:F113" si="2">IF(ISBLANK(D108), "-", (E108/$B$56)*100)</f>
        <v>97.609468518187143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3603610</v>
      </c>
      <c r="E109" s="391">
        <f t="shared" si="1"/>
        <v>291.15312436880959</v>
      </c>
      <c r="F109" s="418">
        <f t="shared" si="2"/>
        <v>97.051041456269857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3617988</v>
      </c>
      <c r="E110" s="391">
        <f t="shared" si="1"/>
        <v>292.3147927020018</v>
      </c>
      <c r="F110" s="418">
        <f t="shared" si="2"/>
        <v>97.438264234000599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3638325</v>
      </c>
      <c r="E111" s="391">
        <f t="shared" si="1"/>
        <v>293.95791753801024</v>
      </c>
      <c r="F111" s="418">
        <f t="shared" si="2"/>
        <v>97.985972512670088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3611382</v>
      </c>
      <c r="E112" s="391">
        <f t="shared" si="1"/>
        <v>291.78106193214029</v>
      </c>
      <c r="F112" s="418">
        <f t="shared" si="2"/>
        <v>97.260353977380092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3612903</v>
      </c>
      <c r="E113" s="392">
        <f t="shared" si="1"/>
        <v>291.90395089686314</v>
      </c>
      <c r="F113" s="419">
        <f t="shared" si="2"/>
        <v>97.301316965621041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292.32320883206438</v>
      </c>
      <c r="F115" s="421">
        <f>AVERAGE(F108:F113)</f>
        <v>97.441069610688132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3.3399914875335327E-3</v>
      </c>
      <c r="F116" s="375">
        <f>STDEV(F108:F113)/F115</f>
        <v>3.3399914875335917E-3</v>
      </c>
      <c r="I116" s="238"/>
    </row>
    <row r="117" spans="1:10" ht="27" customHeight="1" x14ac:dyDescent="0.4">
      <c r="A117" s="501" t="s">
        <v>78</v>
      </c>
      <c r="B117" s="502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3"/>
      <c r="B118" s="504"/>
      <c r="C118" s="238"/>
      <c r="D118" s="400"/>
      <c r="E118" s="481" t="s">
        <v>123</v>
      </c>
      <c r="F118" s="482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291.15312436880959</v>
      </c>
      <c r="F119" s="422">
        <f>MIN(F108:F113)</f>
        <v>97.051041456269857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293.95791753801024</v>
      </c>
      <c r="F120" s="423">
        <f>MAX(F108:F113)</f>
        <v>97.985972512670088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3" t="str">
        <f>B26</f>
        <v xml:space="preserve">Lamivudine </v>
      </c>
      <c r="D124" s="513"/>
      <c r="E124" s="338" t="s">
        <v>127</v>
      </c>
      <c r="F124" s="338"/>
      <c r="G124" s="424">
        <f>F115</f>
        <v>97.441069610688132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97.051041456269857</v>
      </c>
      <c r="E125" s="349" t="s">
        <v>130</v>
      </c>
      <c r="F125" s="424">
        <f>MAX(F108:F113)</f>
        <v>97.985972512670088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4" t="s">
        <v>26</v>
      </c>
      <c r="C127" s="514"/>
      <c r="E127" s="344" t="s">
        <v>27</v>
      </c>
      <c r="F127" s="379"/>
      <c r="G127" s="514" t="s">
        <v>28</v>
      </c>
      <c r="H127" s="514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</vt:lpstr>
      <vt:lpstr>SST TDF</vt:lpstr>
      <vt:lpstr>Uniformity</vt:lpstr>
      <vt:lpstr>Tenofovir Disoproxil Fumarate</vt:lpstr>
      <vt:lpstr>Lamivudine</vt:lpstr>
      <vt:lpstr>Lamivudine!Print_Area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2017-09-28T08:09:45Z</cp:lastPrinted>
  <dcterms:created xsi:type="dcterms:W3CDTF">2005-07-05T10:19:27Z</dcterms:created>
  <dcterms:modified xsi:type="dcterms:W3CDTF">2017-09-28T12:54:30Z</dcterms:modified>
</cp:coreProperties>
</file>