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SST" sheetId="4" r:id="rId1"/>
    <sheet name="EFAVIRENZ" sheetId="5" r:id="rId2"/>
    <sheet name="Uniformity" sheetId="2" r:id="rId3"/>
  </sheets>
  <externalReferences>
    <externalReference r:id="rId4"/>
  </externalReference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C124" i="5" l="1"/>
  <c r="B116" i="5"/>
  <c r="E113" i="5"/>
  <c r="F113" i="5" s="1"/>
  <c r="E112" i="5"/>
  <c r="F112" i="5" s="1"/>
  <c r="F111" i="5"/>
  <c r="E111" i="5"/>
  <c r="E110" i="5"/>
  <c r="F110" i="5" s="1"/>
  <c r="F109" i="5"/>
  <c r="E109" i="5"/>
  <c r="E108" i="5"/>
  <c r="F108" i="5" s="1"/>
  <c r="D101" i="5"/>
  <c r="D100" i="5"/>
  <c r="B98" i="5"/>
  <c r="F97" i="5"/>
  <c r="D97" i="5"/>
  <c r="F95" i="5"/>
  <c r="D95" i="5"/>
  <c r="I92" i="5" s="1"/>
  <c r="G94" i="5"/>
  <c r="E94" i="5"/>
  <c r="G93" i="5"/>
  <c r="E93" i="5"/>
  <c r="G92" i="5"/>
  <c r="E92" i="5"/>
  <c r="G91" i="5"/>
  <c r="E91" i="5"/>
  <c r="B87" i="5"/>
  <c r="B81" i="5"/>
  <c r="B83" i="5" s="1"/>
  <c r="B80" i="5"/>
  <c r="B79" i="5"/>
  <c r="C76" i="5"/>
  <c r="H71" i="5"/>
  <c r="G71" i="5"/>
  <c r="B68" i="5"/>
  <c r="B69" i="5" s="1"/>
  <c r="H67" i="5"/>
  <c r="G67" i="5"/>
  <c r="H63" i="5"/>
  <c r="G63" i="5"/>
  <c r="B57" i="5"/>
  <c r="C56" i="5"/>
  <c r="B55" i="5"/>
  <c r="D48" i="5"/>
  <c r="D45" i="5"/>
  <c r="D46" i="5" s="1"/>
  <c r="B45" i="5"/>
  <c r="D44" i="5"/>
  <c r="F42" i="5"/>
  <c r="D42" i="5"/>
  <c r="G41" i="5"/>
  <c r="E41" i="5"/>
  <c r="I39" i="5"/>
  <c r="E38" i="5"/>
  <c r="B34" i="5"/>
  <c r="F44" i="5" s="1"/>
  <c r="F45" i="5" s="1"/>
  <c r="F46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E120" i="5" l="1"/>
  <c r="F125" i="5"/>
  <c r="G95" i="5"/>
  <c r="D103" i="5"/>
  <c r="D104" i="5" s="1"/>
  <c r="F119" i="5"/>
  <c r="D98" i="5"/>
  <c r="D99" i="5" s="1"/>
  <c r="F98" i="5"/>
  <c r="F99" i="5" s="1"/>
  <c r="G39" i="5"/>
  <c r="D105" i="5"/>
  <c r="E119" i="5"/>
  <c r="D49" i="5"/>
  <c r="E95" i="5"/>
  <c r="D102" i="5"/>
  <c r="E115" i="5"/>
  <c r="E116" i="5" s="1"/>
  <c r="E39" i="5"/>
  <c r="G40" i="5"/>
  <c r="F115" i="5"/>
  <c r="E117" i="5"/>
  <c r="D125" i="5"/>
  <c r="G38" i="5"/>
  <c r="G42" i="5" s="1"/>
  <c r="E40" i="5"/>
  <c r="D52" i="5" s="1"/>
  <c r="F117" i="5"/>
  <c r="F120" i="5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G124" i="5" l="1"/>
  <c r="F116" i="5"/>
  <c r="E42" i="5"/>
  <c r="D50" i="5"/>
  <c r="C50" i="2"/>
  <c r="D26" i="2"/>
  <c r="D30" i="2"/>
  <c r="D34" i="2"/>
  <c r="D38" i="2"/>
  <c r="D42" i="2"/>
  <c r="B49" i="2"/>
  <c r="D51" i="5" l="1"/>
  <c r="G70" i="5"/>
  <c r="H70" i="5" s="1"/>
  <c r="G65" i="5"/>
  <c r="H65" i="5" s="1"/>
  <c r="G61" i="5"/>
  <c r="H61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G74" i="5" l="1"/>
  <c r="G72" i="5"/>
  <c r="G73" i="5" s="1"/>
  <c r="H60" i="5"/>
  <c r="H74" i="5" l="1"/>
  <c r="H72" i="5"/>
  <c r="G76" i="5" l="1"/>
  <c r="H73" i="5"/>
</calcChain>
</file>

<file path=xl/sharedStrings.xml><?xml version="1.0" encoding="utf-8"?>
<sst xmlns="http://schemas.openxmlformats.org/spreadsheetml/2006/main" count="239" uniqueCount="136">
  <si>
    <t>HPLC System Suitability Report</t>
  </si>
  <si>
    <t>Analysis Data</t>
  </si>
  <si>
    <t>Assay</t>
  </si>
  <si>
    <t>Sample(s)</t>
  </si>
  <si>
    <t>Reference Substance:</t>
  </si>
  <si>
    <t>EFAVIRENZ 600 MG TABLETS</t>
  </si>
  <si>
    <t>% age Purity:</t>
  </si>
  <si>
    <t>NDQB201707084</t>
  </si>
  <si>
    <t>Weight (mg):</t>
  </si>
  <si>
    <t>EFAVIRENZ</t>
  </si>
  <si>
    <t>Standard Conc (mg/mL):</t>
  </si>
  <si>
    <t>Each film-coated tablet contains Efavirenz 600 mg.</t>
  </si>
  <si>
    <t>2017-07-20 14:12:30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</si>
  <si>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</si>
  <si>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</si>
  <si>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</si>
  <si>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</si>
  <si>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</si>
  <si>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</si>
  <si>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</si>
  <si>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</si>
  <si>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</si>
  <si>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</si>
  <si>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</si>
  <si>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</si>
  <si>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</si>
  <si>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</si>
  <si>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</si>
  <si>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</si>
  <si>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</si>
  <si>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</si>
  <si>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</si>
  <si>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</si>
  <si>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</si>
  <si>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</si>
  <si>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</si>
  <si>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</si>
  <si>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</si>
  <si>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</si>
  <si>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</si>
  <si>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</si>
  <si>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</si>
  <si>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</si>
  <si>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</si>
  <si>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</si>
  <si>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</si>
  <si>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</si>
  <si>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</si>
  <si>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</si>
  <si>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</si>
  <si>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</si>
  <si>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</si>
  <si>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</si>
  <si>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</si>
  <si>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</si>
  <si>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</si>
  <si>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</si>
  <si>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</si>
  <si>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</si>
  <si>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</si>
  <si>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</si>
  <si>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</si>
  <si>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</si>
  <si>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</si>
  <si>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</si>
  <si>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</si>
  <si>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</si>
  <si>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</si>
  <si>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</si>
  <si>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</si>
  <si>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</si>
  <si>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</si>
  <si>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</si>
  <si>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</si>
  <si>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</si>
  <si>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</si>
  <si>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</si>
  <si>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</si>
  <si>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</si>
  <si>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</si>
  <si>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</si>
  <si>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</si>
  <si>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</si>
  <si>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</si>
  <si>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</si>
  <si>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</si>
  <si>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</si>
  <si>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</si>
  <si>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</si>
  <si>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</si>
  <si>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</si>
  <si>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</si>
  <si>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</si>
  <si>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</si>
  <si>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</si>
  <si>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</si>
  <si>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</si>
  <si>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</si>
  <si>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</si>
  <si>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</si>
  <si>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</si>
  <si>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</si>
  <si>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</si>
  <si>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</si>
  <si>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</si>
  <si>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</si>
  <si>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</si>
  <si>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</si>
  <si>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</si>
  <si>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</si>
  <si>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</si>
  <si>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</si>
  <si>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</si>
  <si>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</si>
  <si>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</si>
  <si>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</si>
  <si>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</si>
  <si>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</si>
  <si>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</si>
  <si>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</si>
  <si>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</si>
  <si>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</si>
  <si>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</si>
  <si>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</si>
  <si>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</si>
  <si>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</si>
  <si>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</si>
  <si>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</si>
  <si>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</si>
  <si>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</si>
  <si>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</si>
  <si>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TABLETS 600 MG</t>
  </si>
  <si>
    <t>EFFAVIRENZ</t>
  </si>
  <si>
    <t>2017-07-20 14:04:28</t>
  </si>
  <si>
    <t>Each film coated tablet contains: Efavirenz 600 mg.</t>
  </si>
  <si>
    <t>E04/04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</si>
</sst>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0708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EFAVIRENZ"/>
      <sheetName val="Uniformity"/>
    </sheetNames>
    <sheetDataSet>
      <sheetData sheetId="0" refreshError="1"/>
      <sheetData sheetId="1" refreshError="1"/>
      <sheetData sheetId="2">
        <row r="46">
          <cell r="C46">
            <v>1223.8075000000001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0" zoomScale="68" zoomScaleNormal="68" workbookViewId="0">
      <selection activeCell="E46" sqref="E46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97.21</v>
      </c>
      <c r="C19" s="55"/>
      <c r="D19" s="55"/>
      <c r="E19" s="55"/>
    </row>
    <row r="20" spans="1:5" ht="16.5" customHeight="1" x14ac:dyDescent="0.3">
      <c r="A20" s="53" t="s">
        <v>8</v>
      </c>
      <c r="B20" s="57">
        <v>13.58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</f>
        <v>0.27160000000000001</v>
      </c>
      <c r="C21" s="55"/>
      <c r="D21" s="55"/>
      <c r="E21" s="55"/>
    </row>
    <row r="22" spans="1:5" ht="15.75" customHeight="1" x14ac:dyDescent="0.25">
      <c r="A22" s="55"/>
      <c r="B22" s="55" t="s">
        <v>133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65742142</v>
      </c>
      <c r="C24" s="62">
        <v>5856.3</v>
      </c>
      <c r="D24" s="63">
        <v>1</v>
      </c>
      <c r="E24" s="64">
        <v>3.7</v>
      </c>
    </row>
    <row r="25" spans="1:5" ht="16.5" customHeight="1" x14ac:dyDescent="0.3">
      <c r="A25" s="61">
        <v>2</v>
      </c>
      <c r="B25" s="62">
        <v>66058604</v>
      </c>
      <c r="C25" s="62">
        <v>5830.9</v>
      </c>
      <c r="D25" s="63">
        <v>1</v>
      </c>
      <c r="E25" s="63">
        <v>3.7</v>
      </c>
    </row>
    <row r="26" spans="1:5" ht="16.5" customHeight="1" x14ac:dyDescent="0.3">
      <c r="A26" s="61">
        <v>3</v>
      </c>
      <c r="B26" s="62">
        <v>66156119</v>
      </c>
      <c r="C26" s="62">
        <v>5770.9</v>
      </c>
      <c r="D26" s="63">
        <v>1</v>
      </c>
      <c r="E26" s="63">
        <v>3.7</v>
      </c>
    </row>
    <row r="27" spans="1:5" ht="16.5" customHeight="1" x14ac:dyDescent="0.3">
      <c r="A27" s="61">
        <v>4</v>
      </c>
      <c r="B27" s="62">
        <v>66142227</v>
      </c>
      <c r="C27" s="62">
        <v>5820.9</v>
      </c>
      <c r="D27" s="63">
        <v>1</v>
      </c>
      <c r="E27" s="63">
        <v>3.7</v>
      </c>
    </row>
    <row r="28" spans="1:5" ht="16.5" customHeight="1" x14ac:dyDescent="0.3">
      <c r="A28" s="61">
        <v>5</v>
      </c>
      <c r="B28" s="62">
        <v>66228006</v>
      </c>
      <c r="C28" s="62">
        <v>5796.8</v>
      </c>
      <c r="D28" s="63">
        <v>1</v>
      </c>
      <c r="E28" s="63">
        <v>3.7</v>
      </c>
    </row>
    <row r="29" spans="1:5" ht="16.5" customHeight="1" x14ac:dyDescent="0.3">
      <c r="A29" s="61">
        <v>6</v>
      </c>
      <c r="B29" s="65">
        <v>66109555</v>
      </c>
      <c r="C29" s="65">
        <v>5795.4</v>
      </c>
      <c r="D29" s="66">
        <v>1</v>
      </c>
      <c r="E29" s="66">
        <v>3.7</v>
      </c>
    </row>
    <row r="30" spans="1:5" ht="16.5" customHeight="1" x14ac:dyDescent="0.3">
      <c r="A30" s="67" t="s">
        <v>18</v>
      </c>
      <c r="B30" s="68">
        <f>AVERAGE(B24:B29)</f>
        <v>66072775.5</v>
      </c>
      <c r="C30" s="69">
        <f>AVERAGE(C24:C29)</f>
        <v>5811.8666666666659</v>
      </c>
      <c r="D30" s="70">
        <f>AVERAGE(D24:D29)</f>
        <v>1</v>
      </c>
      <c r="E30" s="70">
        <f>AVERAGE(E24:E29)</f>
        <v>3.6999999999999997</v>
      </c>
    </row>
    <row r="31" spans="1:5" ht="16.5" customHeight="1" x14ac:dyDescent="0.3">
      <c r="A31" s="71" t="s">
        <v>19</v>
      </c>
      <c r="B31" s="72">
        <f>(STDEV(B24:B29)/B30)</f>
        <v>2.5927705725670327E-3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255" t="s">
        <v>26</v>
      </c>
      <c r="C59" s="25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4" zoomScale="42" zoomScaleNormal="40" zoomScalePageLayoutView="42" workbookViewId="0">
      <selection sqref="A1:I130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259" t="s">
        <v>45</v>
      </c>
      <c r="B1" s="259"/>
      <c r="C1" s="259"/>
      <c r="D1" s="259"/>
      <c r="E1" s="259"/>
      <c r="F1" s="259"/>
      <c r="G1" s="259"/>
      <c r="H1" s="259"/>
      <c r="I1" s="259"/>
    </row>
    <row r="2" spans="1:9" ht="18.75" customHeight="1" x14ac:dyDescent="0.25">
      <c r="A2" s="259"/>
      <c r="B2" s="259"/>
      <c r="C2" s="259"/>
      <c r="D2" s="259"/>
      <c r="E2" s="259"/>
      <c r="F2" s="259"/>
      <c r="G2" s="259"/>
      <c r="H2" s="259"/>
      <c r="I2" s="259"/>
    </row>
    <row r="3" spans="1:9" ht="18.75" customHeight="1" x14ac:dyDescent="0.25">
      <c r="A3" s="259"/>
      <c r="B3" s="259"/>
      <c r="C3" s="259"/>
      <c r="D3" s="259"/>
      <c r="E3" s="259"/>
      <c r="F3" s="259"/>
      <c r="G3" s="259"/>
      <c r="H3" s="259"/>
      <c r="I3" s="259"/>
    </row>
    <row r="4" spans="1:9" ht="18.75" customHeight="1" x14ac:dyDescent="0.25">
      <c r="A4" s="259"/>
      <c r="B4" s="259"/>
      <c r="C4" s="259"/>
      <c r="D4" s="259"/>
      <c r="E4" s="259"/>
      <c r="F4" s="259"/>
      <c r="G4" s="259"/>
      <c r="H4" s="259"/>
      <c r="I4" s="259"/>
    </row>
    <row r="5" spans="1:9" ht="18.75" customHeight="1" x14ac:dyDescent="0.25">
      <c r="A5" s="259"/>
      <c r="B5" s="259"/>
      <c r="C5" s="259"/>
      <c r="D5" s="259"/>
      <c r="E5" s="259"/>
      <c r="F5" s="259"/>
      <c r="G5" s="259"/>
      <c r="H5" s="259"/>
      <c r="I5" s="259"/>
    </row>
    <row r="6" spans="1:9" ht="18.75" customHeight="1" x14ac:dyDescent="0.25">
      <c r="A6" s="259"/>
      <c r="B6" s="259"/>
      <c r="C6" s="259"/>
      <c r="D6" s="259"/>
      <c r="E6" s="259"/>
      <c r="F6" s="259"/>
      <c r="G6" s="259"/>
      <c r="H6" s="259"/>
      <c r="I6" s="259"/>
    </row>
    <row r="7" spans="1:9" ht="18.75" customHeight="1" x14ac:dyDescent="0.25">
      <c r="A7" s="259"/>
      <c r="B7" s="259"/>
      <c r="C7" s="259"/>
      <c r="D7" s="259"/>
      <c r="E7" s="259"/>
      <c r="F7" s="259"/>
      <c r="G7" s="259"/>
      <c r="H7" s="259"/>
      <c r="I7" s="259"/>
    </row>
    <row r="8" spans="1:9" x14ac:dyDescent="0.25">
      <c r="A8" s="260" t="s">
        <v>46</v>
      </c>
      <c r="B8" s="260"/>
      <c r="C8" s="260"/>
      <c r="D8" s="260"/>
      <c r="E8" s="260"/>
      <c r="F8" s="260"/>
      <c r="G8" s="260"/>
      <c r="H8" s="260"/>
      <c r="I8" s="260"/>
    </row>
    <row r="9" spans="1:9" x14ac:dyDescent="0.25">
      <c r="A9" s="260"/>
      <c r="B9" s="260"/>
      <c r="C9" s="260"/>
      <c r="D9" s="260"/>
      <c r="E9" s="260"/>
      <c r="F9" s="260"/>
      <c r="G9" s="260"/>
      <c r="H9" s="260"/>
      <c r="I9" s="260"/>
    </row>
    <row r="10" spans="1:9" x14ac:dyDescent="0.25">
      <c r="A10" s="260"/>
      <c r="B10" s="260"/>
      <c r="C10" s="260"/>
      <c r="D10" s="260"/>
      <c r="E10" s="260"/>
      <c r="F10" s="260"/>
      <c r="G10" s="260"/>
      <c r="H10" s="260"/>
      <c r="I10" s="260"/>
    </row>
    <row r="11" spans="1:9" x14ac:dyDescent="0.25">
      <c r="A11" s="260"/>
      <c r="B11" s="260"/>
      <c r="C11" s="260"/>
      <c r="D11" s="260"/>
      <c r="E11" s="260"/>
      <c r="F11" s="260"/>
      <c r="G11" s="260"/>
      <c r="H11" s="260"/>
      <c r="I11" s="260"/>
    </row>
    <row r="12" spans="1:9" x14ac:dyDescent="0.25">
      <c r="A12" s="260"/>
      <c r="B12" s="260"/>
      <c r="C12" s="260"/>
      <c r="D12" s="260"/>
      <c r="E12" s="260"/>
      <c r="F12" s="260"/>
      <c r="G12" s="260"/>
      <c r="H12" s="260"/>
      <c r="I12" s="260"/>
    </row>
    <row r="13" spans="1:9" x14ac:dyDescent="0.25">
      <c r="A13" s="260"/>
      <c r="B13" s="260"/>
      <c r="C13" s="260"/>
      <c r="D13" s="260"/>
      <c r="E13" s="260"/>
      <c r="F13" s="260"/>
      <c r="G13" s="260"/>
      <c r="H13" s="260"/>
      <c r="I13" s="260"/>
    </row>
    <row r="14" spans="1:9" x14ac:dyDescent="0.25">
      <c r="A14" s="260"/>
      <c r="B14" s="260"/>
      <c r="C14" s="260"/>
      <c r="D14" s="260"/>
      <c r="E14" s="260"/>
      <c r="F14" s="260"/>
      <c r="G14" s="260"/>
      <c r="H14" s="260"/>
      <c r="I14" s="260"/>
    </row>
    <row r="15" spans="1:9" ht="19.5" customHeight="1" thickBot="1" x14ac:dyDescent="0.35">
      <c r="A15" s="92"/>
    </row>
    <row r="16" spans="1:9" ht="19.5" customHeight="1" thickBot="1" x14ac:dyDescent="0.35">
      <c r="A16" s="261" t="s">
        <v>31</v>
      </c>
      <c r="B16" s="262"/>
      <c r="C16" s="262"/>
      <c r="D16" s="262"/>
      <c r="E16" s="262"/>
      <c r="F16" s="262"/>
      <c r="G16" s="262"/>
      <c r="H16" s="263"/>
    </row>
    <row r="17" spans="1:14" ht="20.25" customHeight="1" x14ac:dyDescent="0.25">
      <c r="A17" s="264" t="s">
        <v>47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">
      <c r="A18" s="93" t="s">
        <v>33</v>
      </c>
      <c r="B18" s="265" t="s">
        <v>131</v>
      </c>
      <c r="C18" s="265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266" t="s">
        <v>9</v>
      </c>
      <c r="C20" s="266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266" t="s">
        <v>134</v>
      </c>
      <c r="C21" s="266"/>
      <c r="D21" s="266"/>
      <c r="E21" s="266"/>
      <c r="F21" s="266"/>
      <c r="G21" s="266"/>
      <c r="H21" s="266"/>
      <c r="I21" s="98"/>
    </row>
    <row r="22" spans="1:14" ht="26.25" customHeight="1" x14ac:dyDescent="0.4">
      <c r="A22" s="93" t="s">
        <v>37</v>
      </c>
      <c r="B22" s="99" t="s">
        <v>133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265" t="s">
        <v>9</v>
      </c>
      <c r="C26" s="265"/>
    </row>
    <row r="27" spans="1:14" ht="26.25" customHeight="1" x14ac:dyDescent="0.4">
      <c r="A27" s="103" t="s">
        <v>48</v>
      </c>
      <c r="B27" s="267" t="s">
        <v>135</v>
      </c>
      <c r="C27" s="267"/>
    </row>
    <row r="28" spans="1:14" ht="27" customHeight="1" thickBot="1" x14ac:dyDescent="0.45">
      <c r="A28" s="103" t="s">
        <v>6</v>
      </c>
      <c r="B28" s="104">
        <v>97.21</v>
      </c>
    </row>
    <row r="29" spans="1:14" s="59" customFormat="1" ht="27" customHeight="1" thickBot="1" x14ac:dyDescent="0.45">
      <c r="A29" s="103" t="s">
        <v>49</v>
      </c>
      <c r="B29" s="105">
        <v>0</v>
      </c>
      <c r="C29" s="268" t="s">
        <v>50</v>
      </c>
      <c r="D29" s="269"/>
      <c r="E29" s="269"/>
      <c r="F29" s="269"/>
      <c r="G29" s="270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97.21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256" t="s">
        <v>53</v>
      </c>
      <c r="D31" s="257"/>
      <c r="E31" s="257"/>
      <c r="F31" s="257"/>
      <c r="G31" s="257"/>
      <c r="H31" s="258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256" t="s">
        <v>55</v>
      </c>
      <c r="D32" s="257"/>
      <c r="E32" s="257"/>
      <c r="F32" s="257"/>
      <c r="G32" s="257"/>
      <c r="H32" s="258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50</v>
      </c>
      <c r="C36" s="92"/>
      <c r="D36" s="272" t="s">
        <v>59</v>
      </c>
      <c r="E36" s="273"/>
      <c r="F36" s="272" t="s">
        <v>60</v>
      </c>
      <c r="G36" s="274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1</v>
      </c>
      <c r="C38" s="125">
        <v>1</v>
      </c>
      <c r="D38" s="126">
        <v>66226177</v>
      </c>
      <c r="E38" s="127">
        <f>IF(ISBLANK(D38),"-",$D$48/$D$45*D38)</f>
        <v>60200516.653210744</v>
      </c>
      <c r="F38" s="126">
        <v>68214093</v>
      </c>
      <c r="G38" s="128">
        <f>IF(ISBLANK(F38),"-",$D$48/$F$45*F38)</f>
        <v>59133614.06846524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66256245</v>
      </c>
      <c r="E39" s="132">
        <f>IF(ISBLANK(D39),"-",$D$48/$D$45*D39)</f>
        <v>60227848.883708186</v>
      </c>
      <c r="F39" s="131">
        <v>68393992</v>
      </c>
      <c r="G39" s="133">
        <f>IF(ISBLANK(F39),"-",$D$48/$F$45*F39)</f>
        <v>59289565.391270377</v>
      </c>
      <c r="I39" s="275">
        <f>ABS((F43/D43*D42)-F42)/D42</f>
        <v>1.6095878448811496E-2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66028483</v>
      </c>
      <c r="E40" s="132">
        <f>IF(ISBLANK(D40),"-",$D$48/$D$45*D40)</f>
        <v>60020810.055633172</v>
      </c>
      <c r="F40" s="131">
        <v>68355418</v>
      </c>
      <c r="G40" s="133">
        <f>IF(ISBLANK(F40),"-",$D$48/$F$45*F40)</f>
        <v>59256126.259724982</v>
      </c>
      <c r="I40" s="275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66170301.666666664</v>
      </c>
      <c r="E42" s="141">
        <f>AVERAGE(E38:E41)</f>
        <v>60149725.197517373</v>
      </c>
      <c r="F42" s="140">
        <f>AVERAGE(F38:F41)</f>
        <v>68321167.666666672</v>
      </c>
      <c r="G42" s="142">
        <f>AVERAGE(G38:G41)</f>
        <v>59226435.239820205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13.58</v>
      </c>
      <c r="E43" s="92"/>
      <c r="F43" s="144">
        <v>14.24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13.58</v>
      </c>
      <c r="E44" s="147"/>
      <c r="F44" s="146">
        <f>F43*$B$34</f>
        <v>14.24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50</v>
      </c>
      <c r="C45" s="145" t="s">
        <v>77</v>
      </c>
      <c r="D45" s="148">
        <f>D44*$B$30/100</f>
        <v>13.201117999999999</v>
      </c>
      <c r="E45" s="149"/>
      <c r="F45" s="148">
        <f>F44*$B$30/100</f>
        <v>13.842703999999999</v>
      </c>
      <c r="H45" s="83"/>
    </row>
    <row r="46" spans="1:14" ht="19.5" customHeight="1" thickBot="1" x14ac:dyDescent="0.35">
      <c r="A46" s="276" t="s">
        <v>78</v>
      </c>
      <c r="B46" s="277"/>
      <c r="C46" s="145" t="s">
        <v>79</v>
      </c>
      <c r="D46" s="150">
        <f>D45/$B$45</f>
        <v>0.26402236000000001</v>
      </c>
      <c r="E46" s="151"/>
      <c r="F46" s="152">
        <f>F45/$B$45</f>
        <v>0.27685408</v>
      </c>
      <c r="H46" s="83"/>
    </row>
    <row r="47" spans="1:14" ht="27" customHeight="1" thickBot="1" x14ac:dyDescent="0.45">
      <c r="A47" s="278"/>
      <c r="B47" s="279"/>
      <c r="C47" s="153" t="s">
        <v>80</v>
      </c>
      <c r="D47" s="154">
        <v>0.24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12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12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59688080.218668789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8.6000235991870993E-3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film coated tablet contains: Efavirenz 600 mg.</v>
      </c>
    </row>
    <row r="56" spans="1:12" ht="26.25" customHeight="1" x14ac:dyDescent="0.4">
      <c r="A56" s="167" t="s">
        <v>87</v>
      </c>
      <c r="B56" s="168">
        <v>600</v>
      </c>
      <c r="C56" s="92" t="str">
        <f>B20</f>
        <v>EFAVIRENZ</v>
      </c>
      <c r="H56" s="147"/>
    </row>
    <row r="57" spans="1:12" ht="18.75" x14ac:dyDescent="0.3">
      <c r="A57" s="167" t="s">
        <v>88</v>
      </c>
      <c r="B57" s="169">
        <f>[1]Uniformity!C46</f>
        <v>1223.8075000000001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250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10</v>
      </c>
      <c r="C60" s="280" t="s">
        <v>94</v>
      </c>
      <c r="D60" s="283">
        <v>1228.77</v>
      </c>
      <c r="E60" s="172">
        <v>1</v>
      </c>
      <c r="F60" s="173">
        <v>55694576</v>
      </c>
      <c r="G60" s="174">
        <f>IF(ISBLANK(F60),"-",(F60/$D$50*$D$47*$B$68)*($B$57/$D$60))</f>
        <v>557.5952333437416</v>
      </c>
      <c r="H60" s="175">
        <f t="shared" ref="H60:H71" si="0">IF(ISBLANK(F60),"-",(G60/$B$56)*100)</f>
        <v>92.93253889062359</v>
      </c>
      <c r="L60" s="106"/>
    </row>
    <row r="61" spans="1:12" s="59" customFormat="1" ht="26.25" customHeight="1" x14ac:dyDescent="0.4">
      <c r="A61" s="118" t="s">
        <v>95</v>
      </c>
      <c r="B61" s="119">
        <v>100</v>
      </c>
      <c r="C61" s="281"/>
      <c r="D61" s="284"/>
      <c r="E61" s="176">
        <v>2</v>
      </c>
      <c r="F61" s="131">
        <v>56072574</v>
      </c>
      <c r="G61" s="177">
        <f>IF(ISBLANK(F61),"-",(F61/$D$50*$D$47*$B$68)*($B$57/$D$60))</f>
        <v>561.37962130664607</v>
      </c>
      <c r="H61" s="178">
        <f t="shared" si="0"/>
        <v>93.563270217774345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281"/>
      <c r="D62" s="284"/>
      <c r="E62" s="176">
        <v>3</v>
      </c>
      <c r="F62" s="179">
        <v>55734541</v>
      </c>
      <c r="G62" s="177">
        <f>IF(ISBLANK(F62),"-",(F62/$D$50*$D$47*$B$68)*($B$57/$D$60))</f>
        <v>557.99534938916372</v>
      </c>
      <c r="H62" s="178">
        <f t="shared" si="0"/>
        <v>92.999224898193958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282"/>
      <c r="D63" s="28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280" t="s">
        <v>99</v>
      </c>
      <c r="D64" s="283">
        <v>1231.51</v>
      </c>
      <c r="E64" s="172">
        <v>1</v>
      </c>
      <c r="F64" s="173">
        <v>56733350</v>
      </c>
      <c r="G64" s="174">
        <f>IF(ISBLANK(F64),"-",(F64/$D$50*$D$47*$B$68)*($B$57/$D$64))</f>
        <v>566.73134839023623</v>
      </c>
      <c r="H64" s="175">
        <f t="shared" si="0"/>
        <v>94.455224731706039</v>
      </c>
    </row>
    <row r="65" spans="1:8" ht="26.25" customHeight="1" x14ac:dyDescent="0.4">
      <c r="A65" s="118" t="s">
        <v>100</v>
      </c>
      <c r="B65" s="119">
        <v>1</v>
      </c>
      <c r="C65" s="281"/>
      <c r="D65" s="284"/>
      <c r="E65" s="176">
        <v>2</v>
      </c>
      <c r="F65" s="131">
        <v>56195207</v>
      </c>
      <c r="G65" s="177">
        <f>IF(ISBLANK(F65),"-",(F65/$D$50*$D$47*$B$68)*($B$57/$D$64))</f>
        <v>561.35563008668532</v>
      </c>
      <c r="H65" s="178">
        <f t="shared" si="0"/>
        <v>93.559271681114225</v>
      </c>
    </row>
    <row r="66" spans="1:8" ht="26.25" customHeight="1" x14ac:dyDescent="0.4">
      <c r="A66" s="118" t="s">
        <v>101</v>
      </c>
      <c r="B66" s="119">
        <v>1</v>
      </c>
      <c r="C66" s="281"/>
      <c r="D66" s="284"/>
      <c r="E66" s="176">
        <v>3</v>
      </c>
      <c r="F66" s="131">
        <v>56716893</v>
      </c>
      <c r="G66" s="177">
        <f>IF(ISBLANK(F66),"-",(F66/$D$50*$D$47*$B$68)*($B$57/$D$64))</f>
        <v>566.56695306014444</v>
      </c>
      <c r="H66" s="178">
        <f t="shared" si="0"/>
        <v>94.427825510024078</v>
      </c>
    </row>
    <row r="67" spans="1:8" ht="27" customHeight="1" thickBot="1" x14ac:dyDescent="0.45">
      <c r="A67" s="118" t="s">
        <v>102</v>
      </c>
      <c r="B67" s="119">
        <v>1</v>
      </c>
      <c r="C67" s="282"/>
      <c r="D67" s="28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2500</v>
      </c>
      <c r="C68" s="280" t="s">
        <v>104</v>
      </c>
      <c r="D68" s="283">
        <v>1221.07</v>
      </c>
      <c r="E68" s="172">
        <v>1</v>
      </c>
      <c r="F68" s="173">
        <v>56952856</v>
      </c>
      <c r="G68" s="174">
        <f>IF(ISBLANK(F68),"-",(F68/$D$50*$D$47*$B$68)*($B$57/$D$68))</f>
        <v>573.7883102987696</v>
      </c>
      <c r="H68" s="178">
        <f t="shared" si="0"/>
        <v>95.631385049794943</v>
      </c>
    </row>
    <row r="69" spans="1:8" ht="27" customHeight="1" thickBot="1" x14ac:dyDescent="0.45">
      <c r="A69" s="163" t="s">
        <v>105</v>
      </c>
      <c r="B69" s="185">
        <f>(D47*B68)/B56*B57</f>
        <v>1223.8075000000001</v>
      </c>
      <c r="C69" s="281"/>
      <c r="D69" s="284"/>
      <c r="E69" s="176">
        <v>2</v>
      </c>
      <c r="F69" s="131">
        <v>57084705</v>
      </c>
      <c r="G69" s="177">
        <f>IF(ISBLANK(F69),"-",(F69/$D$50*$D$47*$B$68)*($B$57/$D$68))</f>
        <v>575.11666185544266</v>
      </c>
      <c r="H69" s="178">
        <f t="shared" si="0"/>
        <v>95.852776975907105</v>
      </c>
    </row>
    <row r="70" spans="1:8" ht="26.25" customHeight="1" x14ac:dyDescent="0.4">
      <c r="A70" s="287" t="s">
        <v>78</v>
      </c>
      <c r="B70" s="288"/>
      <c r="C70" s="281"/>
      <c r="D70" s="284"/>
      <c r="E70" s="176">
        <v>3</v>
      </c>
      <c r="F70" s="131">
        <v>56716893</v>
      </c>
      <c r="G70" s="177">
        <f>IF(ISBLANK(F70),"-",(F70/$D$50*$D$47*$B$68)*($B$57/$D$68))</f>
        <v>571.41103160596742</v>
      </c>
      <c r="H70" s="178">
        <f t="shared" si="0"/>
        <v>95.235171934327894</v>
      </c>
    </row>
    <row r="71" spans="1:8" ht="27" customHeight="1" thickBot="1" x14ac:dyDescent="0.45">
      <c r="A71" s="289"/>
      <c r="B71" s="290"/>
      <c r="C71" s="286"/>
      <c r="D71" s="28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565.77112659297745</v>
      </c>
      <c r="H72" s="188">
        <f>AVERAGE(H60:H71)</f>
        <v>94.295187765496237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1.1708732016982963E-2</v>
      </c>
      <c r="H73" s="190">
        <f>STDEV(H60:H71)/H72</f>
        <v>1.1708732016982965E-2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">
      <c r="A76" s="102" t="s">
        <v>106</v>
      </c>
      <c r="B76" s="103" t="s">
        <v>107</v>
      </c>
      <c r="C76" s="271" t="str">
        <f>B26</f>
        <v>EFAVIRENZ</v>
      </c>
      <c r="D76" s="271"/>
      <c r="E76" s="92" t="s">
        <v>108</v>
      </c>
      <c r="F76" s="92"/>
      <c r="G76" s="193">
        <f>H72</f>
        <v>94.295187765496237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292" t="str">
        <f>B26</f>
        <v>EFAVIRENZ</v>
      </c>
      <c r="C79" s="292"/>
    </row>
    <row r="80" spans="1:8" ht="26.25" customHeight="1" x14ac:dyDescent="0.4">
      <c r="A80" s="103" t="s">
        <v>48</v>
      </c>
      <c r="B80" s="292" t="str">
        <f>B27</f>
        <v>E04/04</v>
      </c>
      <c r="C80" s="292"/>
    </row>
    <row r="81" spans="1:12" ht="27" customHeight="1" thickBot="1" x14ac:dyDescent="0.45">
      <c r="A81" s="103" t="s">
        <v>6</v>
      </c>
      <c r="B81" s="104">
        <f>B28</f>
        <v>97.21</v>
      </c>
    </row>
    <row r="82" spans="1:12" s="59" customFormat="1" ht="27" customHeight="1" thickBot="1" x14ac:dyDescent="0.45">
      <c r="A82" s="103" t="s">
        <v>49</v>
      </c>
      <c r="B82" s="105">
        <v>0</v>
      </c>
      <c r="C82" s="268" t="s">
        <v>50</v>
      </c>
      <c r="D82" s="269"/>
      <c r="E82" s="269"/>
      <c r="F82" s="269"/>
      <c r="G82" s="270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97.21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>
        <v>1</v>
      </c>
      <c r="C84" s="256" t="s">
        <v>111</v>
      </c>
      <c r="D84" s="257"/>
      <c r="E84" s="257"/>
      <c r="F84" s="257"/>
      <c r="G84" s="257"/>
      <c r="H84" s="258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>
        <v>1</v>
      </c>
      <c r="C85" s="256" t="s">
        <v>112</v>
      </c>
      <c r="D85" s="257"/>
      <c r="E85" s="257"/>
      <c r="F85" s="257"/>
      <c r="G85" s="257"/>
      <c r="H85" s="258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>
        <v>100</v>
      </c>
      <c r="D89" s="194" t="s">
        <v>59</v>
      </c>
      <c r="E89" s="195"/>
      <c r="F89" s="272" t="s">
        <v>60</v>
      </c>
      <c r="G89" s="274"/>
    </row>
    <row r="90" spans="1:12" ht="27" customHeight="1" thickBot="1" x14ac:dyDescent="0.45">
      <c r="A90" s="118" t="s">
        <v>61</v>
      </c>
      <c r="B90" s="119">
        <v>5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>
        <v>50</v>
      </c>
      <c r="C91" s="198">
        <v>1</v>
      </c>
      <c r="D91" s="126">
        <v>0.50800000000000001</v>
      </c>
      <c r="E91" s="127">
        <f>IF(ISBLANK(D91),"-",$D$101/$D$98*D91)</f>
        <v>0.62584428920166046</v>
      </c>
      <c r="F91" s="126">
        <v>0.54500000000000004</v>
      </c>
      <c r="G91" s="128">
        <f>IF(ISBLANK(F91),"-",$D$101/$F$98*F91)</f>
        <v>0.61609001018526799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>
        <v>0.50900000000000001</v>
      </c>
      <c r="E92" s="132">
        <f>IF(ISBLANK(D92),"-",$D$101/$D$98*D92)</f>
        <v>0.62707626614890788</v>
      </c>
      <c r="F92" s="131">
        <v>0.54400000000000004</v>
      </c>
      <c r="G92" s="133">
        <f>IF(ISBLANK(F92),"-",$D$101/$F$98*F92)</f>
        <v>0.61495956979960698</v>
      </c>
      <c r="I92" s="275">
        <f>ABS((F96/D96*D95)-F95)/D95</f>
        <v>1.895421754915361E-2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>
        <v>0.50700000000000001</v>
      </c>
      <c r="E93" s="132">
        <f>IF(ISBLANK(D93),"-",$D$101/$D$98*D93)</f>
        <v>0.62461231225441316</v>
      </c>
      <c r="F93" s="131">
        <v>0.54300000000000004</v>
      </c>
      <c r="G93" s="133">
        <f>IF(ISBLANK(F93),"-",$D$101/$F$98*F93)</f>
        <v>0.61382912941394585</v>
      </c>
      <c r="I93" s="275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>
        <f>AVERAGE(D91:D94)</f>
        <v>0.50800000000000001</v>
      </c>
      <c r="E95" s="141">
        <f>AVERAGE(E91:E94)</f>
        <v>0.62584428920166046</v>
      </c>
      <c r="F95" s="202">
        <f>AVERAGE(F91:F94)</f>
        <v>0.54400000000000004</v>
      </c>
      <c r="G95" s="203">
        <f>AVERAGE(G91:G94)</f>
        <v>0.61495956979960686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>
        <v>10.02</v>
      </c>
      <c r="E96" s="92"/>
      <c r="F96" s="144">
        <v>10.92</v>
      </c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>
        <f>D96*$B$87</f>
        <v>10.02</v>
      </c>
      <c r="E97" s="147"/>
      <c r="F97" s="146">
        <f>F96*$B$87</f>
        <v>10.92</v>
      </c>
    </row>
    <row r="98" spans="1:10" ht="19.5" customHeight="1" thickBot="1" x14ac:dyDescent="0.35">
      <c r="A98" s="118" t="s">
        <v>76</v>
      </c>
      <c r="B98" s="147">
        <f>(B97/B96)*(B95/B94)*(B93/B92)*(B91/B90)*B89</f>
        <v>1000</v>
      </c>
      <c r="C98" s="206" t="s">
        <v>115</v>
      </c>
      <c r="D98" s="208">
        <f>D97*$B$83/100</f>
        <v>9.7404419999999998</v>
      </c>
      <c r="E98" s="149"/>
      <c r="F98" s="148">
        <f>F97*$B$83/100</f>
        <v>10.615331999999999</v>
      </c>
    </row>
    <row r="99" spans="1:10" ht="19.5" customHeight="1" thickBot="1" x14ac:dyDescent="0.35">
      <c r="A99" s="276" t="s">
        <v>78</v>
      </c>
      <c r="B99" s="293"/>
      <c r="C99" s="206" t="s">
        <v>116</v>
      </c>
      <c r="D99" s="209">
        <f>D98/$B$98</f>
        <v>9.7404420000000002E-3</v>
      </c>
      <c r="E99" s="149"/>
      <c r="F99" s="152">
        <f>F98/$B$98</f>
        <v>1.0615331999999998E-2</v>
      </c>
      <c r="H99" s="83"/>
    </row>
    <row r="100" spans="1:10" ht="19.5" customHeight="1" thickBot="1" x14ac:dyDescent="0.35">
      <c r="A100" s="278"/>
      <c r="B100" s="294"/>
      <c r="C100" s="206" t="s">
        <v>80</v>
      </c>
      <c r="D100" s="210">
        <f>$B$56/$B$116</f>
        <v>1.2E-2</v>
      </c>
      <c r="F100" s="157"/>
      <c r="G100" s="211"/>
      <c r="H100" s="83"/>
    </row>
    <row r="101" spans="1:10" ht="18.75" x14ac:dyDescent="0.3">
      <c r="C101" s="206" t="s">
        <v>81</v>
      </c>
      <c r="D101" s="207">
        <f>D100*$B$98</f>
        <v>12</v>
      </c>
      <c r="F101" s="157"/>
      <c r="H101" s="83"/>
    </row>
    <row r="102" spans="1:10" ht="19.5" customHeight="1" thickBot="1" x14ac:dyDescent="0.35">
      <c r="C102" s="212" t="s">
        <v>82</v>
      </c>
      <c r="D102" s="213">
        <f>D101/B34</f>
        <v>12</v>
      </c>
      <c r="F102" s="161"/>
      <c r="H102" s="83"/>
      <c r="J102" s="214"/>
    </row>
    <row r="103" spans="1:10" ht="18.75" x14ac:dyDescent="0.3">
      <c r="C103" s="215" t="s">
        <v>117</v>
      </c>
      <c r="D103" s="216">
        <f>AVERAGE(E91:E94,G91:G94)</f>
        <v>0.62040192950063366</v>
      </c>
      <c r="F103" s="161"/>
      <c r="G103" s="211"/>
      <c r="H103" s="83"/>
      <c r="J103" s="217"/>
    </row>
    <row r="104" spans="1:10" ht="18.75" x14ac:dyDescent="0.3">
      <c r="C104" s="189" t="s">
        <v>84</v>
      </c>
      <c r="D104" s="218">
        <f>STDEV(E91:E94,G91:G94)/D103</f>
        <v>9.7595857206630339E-3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>
        <v>1000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>
        <v>2</v>
      </c>
      <c r="C108" s="172">
        <v>1</v>
      </c>
      <c r="D108" s="221">
        <v>0.58499999999999996</v>
      </c>
      <c r="E108" s="222">
        <f t="shared" ref="E108:E113" si="1">IF(ISBLANK(D108),"-",D108/$D$103*$D$100*$B$116)</f>
        <v>565.76226363854573</v>
      </c>
      <c r="F108" s="223">
        <f t="shared" ref="F108:F113" si="2">IF(ISBLANK(D108), "-", (E108/$B$56)*100)</f>
        <v>94.293710606424284</v>
      </c>
    </row>
    <row r="109" spans="1:10" ht="26.25" customHeight="1" x14ac:dyDescent="0.4">
      <c r="A109" s="118" t="s">
        <v>95</v>
      </c>
      <c r="B109" s="119">
        <v>100</v>
      </c>
      <c r="C109" s="176">
        <v>2</v>
      </c>
      <c r="D109" s="224">
        <v>0.58399999999999996</v>
      </c>
      <c r="E109" s="225">
        <f t="shared" si="1"/>
        <v>564.79514865796705</v>
      </c>
      <c r="F109" s="226">
        <f t="shared" si="2"/>
        <v>94.132524776327841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>
        <v>0.58199999999999996</v>
      </c>
      <c r="E110" s="225">
        <f t="shared" si="1"/>
        <v>562.86091869680956</v>
      </c>
      <c r="F110" s="226">
        <f t="shared" si="2"/>
        <v>93.810153116134927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>
        <v>0.58299999999999996</v>
      </c>
      <c r="E111" s="225">
        <f t="shared" si="1"/>
        <v>563.82803367738825</v>
      </c>
      <c r="F111" s="226">
        <f t="shared" si="2"/>
        <v>93.97133894623137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>
        <v>0.58199999999999996</v>
      </c>
      <c r="E112" s="225">
        <f t="shared" si="1"/>
        <v>562.86091869680956</v>
      </c>
      <c r="F112" s="226">
        <f t="shared" si="2"/>
        <v>93.810153116134927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>
        <v>0.57999999999999996</v>
      </c>
      <c r="E113" s="228">
        <f t="shared" si="1"/>
        <v>560.92668873565219</v>
      </c>
      <c r="F113" s="229">
        <f t="shared" si="2"/>
        <v>93.487781455942027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>
        <f>AVERAGE(E108:E113)</f>
        <v>563.50566201719539</v>
      </c>
      <c r="F115" s="233">
        <f>AVERAGE(F108:F113)</f>
        <v>93.917610336199232</v>
      </c>
    </row>
    <row r="116" spans="1:10" ht="27" customHeight="1" thickBot="1" x14ac:dyDescent="0.45">
      <c r="A116" s="118" t="s">
        <v>103</v>
      </c>
      <c r="B116" s="130">
        <f>(B115/B114)*(B113/B112)*(B111/B110)*(B109/B108)*B107</f>
        <v>50000</v>
      </c>
      <c r="C116" s="234"/>
      <c r="D116" s="235" t="s">
        <v>84</v>
      </c>
      <c r="E116" s="190">
        <f>STDEV(E108:E113)/E115</f>
        <v>3.005474951158747E-3</v>
      </c>
      <c r="F116" s="236">
        <f>STDEV(F108:F113)/F115</f>
        <v>3.005474951158747E-3</v>
      </c>
      <c r="I116" s="92"/>
    </row>
    <row r="117" spans="1:10" ht="27" customHeight="1" thickBot="1" x14ac:dyDescent="0.45">
      <c r="A117" s="276" t="s">
        <v>78</v>
      </c>
      <c r="B117" s="277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 x14ac:dyDescent="0.35">
      <c r="A118" s="278"/>
      <c r="B118" s="279"/>
      <c r="C118" s="92"/>
      <c r="D118" s="240"/>
      <c r="E118" s="295" t="s">
        <v>123</v>
      </c>
      <c r="F118" s="296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560.92668873565219</v>
      </c>
      <c r="F119" s="243">
        <f>MIN(F108:F113)</f>
        <v>93.487781455942027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565.76226363854573</v>
      </c>
      <c r="F120" s="245">
        <f>MAX(F108:F113)</f>
        <v>94.293710606424284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271" t="str">
        <f>B26</f>
        <v>EFAVIRENZ</v>
      </c>
      <c r="D124" s="271"/>
      <c r="E124" s="92" t="s">
        <v>127</v>
      </c>
      <c r="F124" s="92"/>
      <c r="G124" s="246">
        <f>F115</f>
        <v>93.917610336199232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93.487781455942027</v>
      </c>
      <c r="E125" s="103" t="s">
        <v>130</v>
      </c>
      <c r="F125" s="246">
        <f>MAX(F108:F113)</f>
        <v>94.293710606424284</v>
      </c>
      <c r="G125" s="247"/>
      <c r="H125" s="92"/>
      <c r="I125" s="92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291" t="s">
        <v>26</v>
      </c>
      <c r="C127" s="291"/>
      <c r="E127" s="196" t="s">
        <v>27</v>
      </c>
      <c r="F127" s="250"/>
      <c r="G127" s="291" t="s">
        <v>28</v>
      </c>
      <c r="H127" s="291"/>
    </row>
    <row r="128" spans="1:10" ht="69.95" customHeight="1" x14ac:dyDescent="0.3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 x14ac:dyDescent="0.3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31</v>
      </c>
      <c r="B11" s="301"/>
      <c r="C11" s="301"/>
      <c r="D11" s="301"/>
      <c r="E11" s="301"/>
      <c r="F11" s="302"/>
      <c r="G11" s="41"/>
    </row>
    <row r="12" spans="1:7" ht="16.5" customHeight="1" x14ac:dyDescent="0.3">
      <c r="A12" s="299" t="s">
        <v>32</v>
      </c>
      <c r="B12" s="299"/>
      <c r="C12" s="299"/>
      <c r="D12" s="299"/>
      <c r="E12" s="299"/>
      <c r="F12" s="299"/>
      <c r="G12" s="40"/>
    </row>
    <row r="14" spans="1:7" ht="16.5" customHeight="1" x14ac:dyDescent="0.3">
      <c r="A14" s="304" t="s">
        <v>33</v>
      </c>
      <c r="B14" s="304"/>
      <c r="C14" s="10" t="s">
        <v>5</v>
      </c>
    </row>
    <row r="15" spans="1:7" ht="16.5" customHeight="1" x14ac:dyDescent="0.3">
      <c r="A15" s="304" t="s">
        <v>34</v>
      </c>
      <c r="B15" s="304"/>
      <c r="C15" s="10" t="s">
        <v>7</v>
      </c>
    </row>
    <row r="16" spans="1:7" ht="16.5" customHeight="1" x14ac:dyDescent="0.3">
      <c r="A16" s="304" t="s">
        <v>35</v>
      </c>
      <c r="B16" s="304"/>
      <c r="C16" s="10" t="s">
        <v>9</v>
      </c>
    </row>
    <row r="17" spans="1:5" ht="16.5" customHeight="1" x14ac:dyDescent="0.3">
      <c r="A17" s="304" t="s">
        <v>36</v>
      </c>
      <c r="B17" s="304"/>
      <c r="C17" s="10" t="s">
        <v>11</v>
      </c>
    </row>
    <row r="18" spans="1:5" ht="16.5" customHeight="1" x14ac:dyDescent="0.3">
      <c r="A18" s="304" t="s">
        <v>37</v>
      </c>
      <c r="B18" s="304"/>
      <c r="C18" s="47" t="s">
        <v>12</v>
      </c>
    </row>
    <row r="19" spans="1:5" ht="16.5" customHeight="1" x14ac:dyDescent="0.3">
      <c r="A19" s="304" t="s">
        <v>38</v>
      </c>
      <c r="B19" s="3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9" t="s">
        <v>1</v>
      </c>
      <c r="B21" s="299"/>
      <c r="C21" s="9" t="s">
        <v>39</v>
      </c>
      <c r="D21" s="16"/>
    </row>
    <row r="22" spans="1:5" ht="15.75" customHeight="1" x14ac:dyDescent="0.3">
      <c r="A22" s="303"/>
      <c r="B22" s="303"/>
      <c r="C22" s="7"/>
      <c r="D22" s="303"/>
      <c r="E22" s="303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1207.95</v>
      </c>
      <c r="D24" s="37">
        <f t="shared" ref="D24:D43" si="0">(C24-$C$46)/$C$46</f>
        <v>-1.3163135052335934E-2</v>
      </c>
      <c r="E24" s="3"/>
    </row>
    <row r="25" spans="1:5" ht="15.75" customHeight="1" x14ac:dyDescent="0.3">
      <c r="C25" s="45">
        <v>1220.1500000000001</v>
      </c>
      <c r="D25" s="38">
        <f t="shared" si="0"/>
        <v>-3.1963237171303825E-3</v>
      </c>
      <c r="E25" s="3"/>
    </row>
    <row r="26" spans="1:5" ht="15.75" customHeight="1" x14ac:dyDescent="0.3">
      <c r="C26" s="45">
        <v>1227.71</v>
      </c>
      <c r="D26" s="38">
        <f t="shared" si="0"/>
        <v>2.9798315037018424E-3</v>
      </c>
      <c r="E26" s="3"/>
    </row>
    <row r="27" spans="1:5" ht="15.75" customHeight="1" x14ac:dyDescent="0.3">
      <c r="C27" s="45">
        <v>1231.75</v>
      </c>
      <c r="D27" s="38">
        <f t="shared" si="0"/>
        <v>6.2803165688026553E-3</v>
      </c>
      <c r="E27" s="3"/>
    </row>
    <row r="28" spans="1:5" ht="15.75" customHeight="1" x14ac:dyDescent="0.3">
      <c r="C28" s="45">
        <v>1234.47</v>
      </c>
      <c r="D28" s="38">
        <f t="shared" si="0"/>
        <v>8.5024253255042339E-3</v>
      </c>
      <c r="E28" s="3"/>
    </row>
    <row r="29" spans="1:5" ht="15.75" customHeight="1" x14ac:dyDescent="0.3">
      <c r="C29" s="45">
        <v>1222.8900000000001</v>
      </c>
      <c r="D29" s="38">
        <f t="shared" si="0"/>
        <v>-9.5787592545307123E-4</v>
      </c>
      <c r="E29" s="3"/>
    </row>
    <row r="30" spans="1:5" ht="15.75" customHeight="1" x14ac:dyDescent="0.3">
      <c r="C30" s="45">
        <v>1234.28</v>
      </c>
      <c r="D30" s="38">
        <f t="shared" si="0"/>
        <v>8.347204493234596E-3</v>
      </c>
      <c r="E30" s="3"/>
    </row>
    <row r="31" spans="1:5" ht="15.75" customHeight="1" x14ac:dyDescent="0.3">
      <c r="C31" s="45">
        <v>1225.44</v>
      </c>
      <c r="D31" s="38">
        <f t="shared" si="0"/>
        <v>1.1253510339546016E-3</v>
      </c>
      <c r="E31" s="3"/>
    </row>
    <row r="32" spans="1:5" ht="15.75" customHeight="1" x14ac:dyDescent="0.3">
      <c r="C32" s="45">
        <v>1230.22</v>
      </c>
      <c r="D32" s="38">
        <f t="shared" si="0"/>
        <v>5.0303803931580513E-3</v>
      </c>
      <c r="E32" s="3"/>
    </row>
    <row r="33" spans="1:7" ht="15.75" customHeight="1" x14ac:dyDescent="0.3">
      <c r="C33" s="45">
        <v>1220.3900000000001</v>
      </c>
      <c r="D33" s="38">
        <f t="shared" si="0"/>
        <v>-3.0002552974214142E-3</v>
      </c>
      <c r="E33" s="3"/>
    </row>
    <row r="34" spans="1:7" ht="15.75" customHeight="1" x14ac:dyDescent="0.3">
      <c r="C34" s="45">
        <v>1220.21</v>
      </c>
      <c r="D34" s="38">
        <f t="shared" si="0"/>
        <v>-3.1473066122031869E-3</v>
      </c>
      <c r="E34" s="3"/>
    </row>
    <row r="35" spans="1:7" ht="15.75" customHeight="1" x14ac:dyDescent="0.3">
      <c r="C35" s="45">
        <v>1221.55</v>
      </c>
      <c r="D35" s="38">
        <f t="shared" si="0"/>
        <v>-2.0525912688282221E-3</v>
      </c>
      <c r="E35" s="3"/>
    </row>
    <row r="36" spans="1:7" ht="15.75" customHeight="1" x14ac:dyDescent="0.3">
      <c r="C36" s="45">
        <v>1247.69</v>
      </c>
      <c r="D36" s="38">
        <f t="shared" si="0"/>
        <v>1.9302527444472854E-2</v>
      </c>
      <c r="E36" s="3"/>
    </row>
    <row r="37" spans="1:7" ht="15.75" customHeight="1" x14ac:dyDescent="0.3">
      <c r="C37" s="45">
        <v>1220.21</v>
      </c>
      <c r="D37" s="38">
        <f t="shared" si="0"/>
        <v>-3.1473066122031869E-3</v>
      </c>
      <c r="E37" s="3"/>
    </row>
    <row r="38" spans="1:7" ht="15.75" customHeight="1" x14ac:dyDescent="0.3">
      <c r="C38" s="45">
        <v>1205.08</v>
      </c>
      <c r="D38" s="38">
        <f t="shared" si="0"/>
        <v>-1.5507786571355689E-2</v>
      </c>
      <c r="E38" s="3"/>
    </row>
    <row r="39" spans="1:7" ht="15.75" customHeight="1" x14ac:dyDescent="0.3">
      <c r="C39" s="45">
        <v>1227.45</v>
      </c>
      <c r="D39" s="38">
        <f t="shared" si="0"/>
        <v>2.767424049017142E-3</v>
      </c>
      <c r="E39" s="3"/>
    </row>
    <row r="40" spans="1:7" ht="15.75" customHeight="1" x14ac:dyDescent="0.3">
      <c r="C40" s="45">
        <v>1210.33</v>
      </c>
      <c r="D40" s="38">
        <f t="shared" si="0"/>
        <v>-1.1218789890222168E-2</v>
      </c>
      <c r="E40" s="3"/>
    </row>
    <row r="41" spans="1:7" ht="15.75" customHeight="1" x14ac:dyDescent="0.3">
      <c r="C41" s="45">
        <v>1238.95</v>
      </c>
      <c r="D41" s="38">
        <f t="shared" si="0"/>
        <v>1.2162369160071521E-2</v>
      </c>
      <c r="E41" s="3"/>
    </row>
    <row r="42" spans="1:7" ht="15.75" customHeight="1" x14ac:dyDescent="0.3">
      <c r="C42" s="45">
        <v>1206.99</v>
      </c>
      <c r="D42" s="38">
        <f t="shared" si="0"/>
        <v>-1.3947408731171809E-2</v>
      </c>
      <c r="E42" s="3"/>
    </row>
    <row r="43" spans="1:7" ht="16.5" customHeight="1" x14ac:dyDescent="0.3">
      <c r="C43" s="46">
        <v>1227.54</v>
      </c>
      <c r="D43" s="39">
        <f t="shared" si="0"/>
        <v>2.8409497064079354E-3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24481.25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1224.0625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7">
        <f>C46</f>
        <v>1224.0625</v>
      </c>
      <c r="C49" s="43">
        <f>-IF(C46&lt;=80,10%,IF(C46&lt;250,7.5%,5%))</f>
        <v>-0.05</v>
      </c>
      <c r="D49" s="31">
        <f>IF(C46&lt;=80,C46*0.9,IF(C46&lt;250,C46*0.925,C46*0.95))</f>
        <v>1162.859375</v>
      </c>
    </row>
    <row r="50" spans="1:6" ht="17.25" customHeight="1" x14ac:dyDescent="0.3">
      <c r="B50" s="298"/>
      <c r="C50" s="44">
        <f>IF(C46&lt;=80, 10%, IF(C46&lt;250, 7.5%, 5%))</f>
        <v>0.05</v>
      </c>
      <c r="D50" s="31">
        <f>IF(C46&lt;=80, C46*1.1, IF(C46&lt;250, C46*1.075, C46*1.05))</f>
        <v>1285.265625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EFAVIRENZ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2017-08-23T06:37:25Z</cp:lastPrinted>
  <dcterms:created xsi:type="dcterms:W3CDTF">2005-07-05T10:19:27Z</dcterms:created>
  <dcterms:modified xsi:type="dcterms:W3CDTF">2017-08-23T06:45:30Z</dcterms:modified>
</cp:coreProperties>
</file>