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 activeTab="6"/>
  </bookViews>
  <sheets>
    <sheet name="SST LAM" sheetId="6" r:id="rId1"/>
    <sheet name="SST TDF" sheetId="7" r:id="rId2"/>
    <sheet name="SST EFV" sheetId="8" r:id="rId3"/>
    <sheet name="Uniformity" sheetId="2" r:id="rId4"/>
    <sheet name="Lamivudine" sheetId="3" r:id="rId5"/>
    <sheet name="tenofovir disoproxil" sheetId="4" r:id="rId6"/>
    <sheet name="efavirenz" sheetId="5" r:id="rId7"/>
  </sheets>
  <externalReferences>
    <externalReference r:id="rId8"/>
  </externalReferences>
  <definedNames>
    <definedName name="_xlnm.Print_Area" localSheetId="6">efavirenz!$A$1:$I$129</definedName>
    <definedName name="_xlnm.Print_Area" localSheetId="4">Lamivudine!$A$1:$I$129</definedName>
    <definedName name="_xlnm.Print_Area" localSheetId="2">'SST EFV'!$A$15:$H$61</definedName>
    <definedName name="_xlnm.Print_Area" localSheetId="0">'SST LAM'!$A$15:$H$61</definedName>
    <definedName name="_xlnm.Print_Area" localSheetId="1">'SST TDF'!$A$15:$H$61</definedName>
    <definedName name="_xlnm.Print_Area" localSheetId="5">'tenofovir disoproxil'!$A$1:$I$129</definedName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B53" i="8" l="1"/>
  <c r="F51" i="8"/>
  <c r="E51" i="8"/>
  <c r="D51" i="8"/>
  <c r="C51" i="8"/>
  <c r="B51" i="8"/>
  <c r="B52" i="8" s="1"/>
  <c r="B42" i="8"/>
  <c r="B32" i="8"/>
  <c r="F30" i="8"/>
  <c r="E30" i="8"/>
  <c r="D30" i="8"/>
  <c r="C30" i="8"/>
  <c r="B30" i="8"/>
  <c r="B31" i="8" s="1"/>
  <c r="B21" i="8"/>
  <c r="B53" i="7"/>
  <c r="F51" i="7"/>
  <c r="E51" i="7"/>
  <c r="D51" i="7"/>
  <c r="C51" i="7"/>
  <c r="B51" i="7"/>
  <c r="B52" i="7" s="1"/>
  <c r="B42" i="7"/>
  <c r="B32" i="7"/>
  <c r="F30" i="7"/>
  <c r="E30" i="7"/>
  <c r="D30" i="7"/>
  <c r="C30" i="7"/>
  <c r="B30" i="7"/>
  <c r="B31" i="7" s="1"/>
  <c r="B21" i="7"/>
  <c r="B53" i="6"/>
  <c r="E51" i="6"/>
  <c r="D51" i="6"/>
  <c r="C51" i="6"/>
  <c r="B51" i="6"/>
  <c r="B52" i="6" s="1"/>
  <c r="B42" i="6"/>
  <c r="B32" i="6"/>
  <c r="E30" i="6"/>
  <c r="D30" i="6"/>
  <c r="C30" i="6"/>
  <c r="B30" i="6"/>
  <c r="B31" i="6" s="1"/>
  <c r="B21" i="6"/>
  <c r="C124" i="5"/>
  <c r="B116" i="5"/>
  <c r="D100" i="5"/>
  <c r="D101" i="5" s="1"/>
  <c r="B98" i="5"/>
  <c r="F97" i="5"/>
  <c r="F98" i="5" s="1"/>
  <c r="F99" i="5" s="1"/>
  <c r="F95" i="5"/>
  <c r="D95" i="5"/>
  <c r="G94" i="5"/>
  <c r="E94" i="5"/>
  <c r="I92" i="5"/>
  <c r="B87" i="5"/>
  <c r="D97" i="5" s="1"/>
  <c r="D98" i="5" s="1"/>
  <c r="D99" i="5" s="1"/>
  <c r="B83" i="5"/>
  <c r="B80" i="5"/>
  <c r="B79" i="5"/>
  <c r="C76" i="5"/>
  <c r="H71" i="5"/>
  <c r="G71" i="5"/>
  <c r="B68" i="5"/>
  <c r="B69" i="5" s="1"/>
  <c r="H67" i="5"/>
  <c r="G67" i="5"/>
  <c r="H63" i="5"/>
  <c r="G63" i="5"/>
  <c r="B57" i="5"/>
  <c r="C56" i="5"/>
  <c r="B55" i="5"/>
  <c r="D48" i="5"/>
  <c r="B45" i="5"/>
  <c r="F44" i="5"/>
  <c r="F42" i="5"/>
  <c r="D42" i="5"/>
  <c r="G41" i="5"/>
  <c r="E41" i="5"/>
  <c r="I39" i="5"/>
  <c r="B34" i="5"/>
  <c r="D44" i="5" s="1"/>
  <c r="B30" i="5"/>
  <c r="C124" i="4"/>
  <c r="B116" i="4"/>
  <c r="D100" i="4"/>
  <c r="D101" i="4" s="1"/>
  <c r="B98" i="4"/>
  <c r="F97" i="4"/>
  <c r="F98" i="4" s="1"/>
  <c r="F99" i="4" s="1"/>
  <c r="F95" i="4"/>
  <c r="D95" i="4"/>
  <c r="G94" i="4"/>
  <c r="E94" i="4"/>
  <c r="I92" i="4"/>
  <c r="B87" i="4"/>
  <c r="D97" i="4" s="1"/>
  <c r="D98" i="4" s="1"/>
  <c r="D99" i="4" s="1"/>
  <c r="B83" i="4"/>
  <c r="B81" i="4"/>
  <c r="B80" i="4"/>
  <c r="B79" i="4"/>
  <c r="C76" i="4"/>
  <c r="H71" i="4"/>
  <c r="G71" i="4"/>
  <c r="B68" i="4"/>
  <c r="H67" i="4"/>
  <c r="G67" i="4"/>
  <c r="H63" i="4"/>
  <c r="G63" i="4"/>
  <c r="B57" i="4"/>
  <c r="B69" i="4" s="1"/>
  <c r="C56" i="4"/>
  <c r="B55" i="4"/>
  <c r="B45" i="4"/>
  <c r="D48" i="4" s="1"/>
  <c r="D44" i="4"/>
  <c r="D45" i="4" s="1"/>
  <c r="D46" i="4" s="1"/>
  <c r="F42" i="4"/>
  <c r="D42" i="4"/>
  <c r="I39" i="4" s="1"/>
  <c r="G41" i="4"/>
  <c r="E41" i="4"/>
  <c r="B34" i="4"/>
  <c r="F44" i="4" s="1"/>
  <c r="F45" i="4" s="1"/>
  <c r="F46" i="4" s="1"/>
  <c r="B30" i="4"/>
  <c r="C124" i="3"/>
  <c r="B116" i="3"/>
  <c r="D100" i="3"/>
  <c r="D101" i="3" s="1"/>
  <c r="B98" i="3"/>
  <c r="F97" i="3"/>
  <c r="F98" i="3" s="1"/>
  <c r="F99" i="3" s="1"/>
  <c r="F95" i="3"/>
  <c r="D95" i="3"/>
  <c r="G94" i="3"/>
  <c r="E94" i="3"/>
  <c r="I92" i="3"/>
  <c r="B87" i="3"/>
  <c r="D97" i="3" s="1"/>
  <c r="D98" i="3" s="1"/>
  <c r="D99" i="3" s="1"/>
  <c r="B83" i="3"/>
  <c r="B81" i="3"/>
  <c r="B80" i="3"/>
  <c r="B79" i="3"/>
  <c r="C76" i="3"/>
  <c r="H71" i="3"/>
  <c r="G71" i="3"/>
  <c r="B68" i="3"/>
  <c r="H67" i="3"/>
  <c r="G67" i="3"/>
  <c r="H63" i="3"/>
  <c r="G63" i="3"/>
  <c r="B57" i="3"/>
  <c r="B69" i="3" s="1"/>
  <c r="C56" i="3"/>
  <c r="B55" i="3"/>
  <c r="B45" i="3"/>
  <c r="D48" i="3" s="1"/>
  <c r="D44" i="3"/>
  <c r="D45" i="3" s="1"/>
  <c r="D46" i="3" s="1"/>
  <c r="F42" i="3"/>
  <c r="D42" i="3"/>
  <c r="I39" i="3" s="1"/>
  <c r="G41" i="3"/>
  <c r="E41" i="3"/>
  <c r="B34" i="3"/>
  <c r="F44" i="3" s="1"/>
  <c r="F45" i="3" s="1"/>
  <c r="F46" i="3" s="1"/>
  <c r="B30" i="3"/>
  <c r="D45" i="5" l="1"/>
  <c r="E38" i="5" s="1"/>
  <c r="F45" i="5"/>
  <c r="F46" i="5" s="1"/>
  <c r="E39" i="5"/>
  <c r="E91" i="5"/>
  <c r="G92" i="5"/>
  <c r="D102" i="5"/>
  <c r="G93" i="5"/>
  <c r="E92" i="5"/>
  <c r="E93" i="5"/>
  <c r="G91" i="5"/>
  <c r="G40" i="5"/>
  <c r="G39" i="5"/>
  <c r="D49" i="5"/>
  <c r="G39" i="4"/>
  <c r="D49" i="4"/>
  <c r="E40" i="4"/>
  <c r="G40" i="4"/>
  <c r="E39" i="4"/>
  <c r="G38" i="4"/>
  <c r="E38" i="4"/>
  <c r="E91" i="4"/>
  <c r="G93" i="4"/>
  <c r="G92" i="4"/>
  <c r="E92" i="4"/>
  <c r="E93" i="4"/>
  <c r="G91" i="4"/>
  <c r="G95" i="4" s="1"/>
  <c r="D102" i="4"/>
  <c r="E91" i="3"/>
  <c r="G93" i="3"/>
  <c r="G92" i="3"/>
  <c r="E93" i="3"/>
  <c r="G91" i="3"/>
  <c r="G95" i="3" s="1"/>
  <c r="D102" i="3"/>
  <c r="E92" i="3"/>
  <c r="G40" i="3"/>
  <c r="E39" i="3"/>
  <c r="E38" i="3"/>
  <c r="G39" i="3"/>
  <c r="D49" i="3"/>
  <c r="E40" i="3"/>
  <c r="G38" i="3"/>
  <c r="E40" i="5" l="1"/>
  <c r="D50" i="5" s="1"/>
  <c r="D46" i="5"/>
  <c r="G38" i="5"/>
  <c r="E42" i="5"/>
  <c r="D52" i="5"/>
  <c r="G42" i="5"/>
  <c r="G95" i="5"/>
  <c r="D103" i="5"/>
  <c r="E95" i="5"/>
  <c r="D105" i="5"/>
  <c r="D50" i="4"/>
  <c r="E42" i="4"/>
  <c r="D52" i="4"/>
  <c r="D103" i="4"/>
  <c r="E95" i="4"/>
  <c r="D105" i="4"/>
  <c r="G42" i="4"/>
  <c r="G42" i="3"/>
  <c r="D50" i="3"/>
  <c r="E42" i="3"/>
  <c r="D52" i="3"/>
  <c r="D103" i="3"/>
  <c r="E95" i="3"/>
  <c r="D105" i="3"/>
  <c r="G62" i="5" l="1"/>
  <c r="H62" i="5" s="1"/>
  <c r="G61" i="5"/>
  <c r="H61" i="5" s="1"/>
  <c r="G60" i="5"/>
  <c r="H60" i="5" s="1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G70" i="5"/>
  <c r="H70" i="5" s="1"/>
  <c r="G69" i="5"/>
  <c r="H69" i="5" s="1"/>
  <c r="G64" i="5"/>
  <c r="G68" i="5"/>
  <c r="H68" i="5" s="1"/>
  <c r="G66" i="5"/>
  <c r="H66" i="5" s="1"/>
  <c r="D51" i="5"/>
  <c r="G65" i="5"/>
  <c r="H65" i="5" s="1"/>
  <c r="D51" i="4"/>
  <c r="G70" i="4"/>
  <c r="H70" i="4" s="1"/>
  <c r="G65" i="4"/>
  <c r="H65" i="4" s="1"/>
  <c r="G61" i="4"/>
  <c r="H61" i="4" s="1"/>
  <c r="G69" i="4"/>
  <c r="H69" i="4" s="1"/>
  <c r="G66" i="4"/>
  <c r="H66" i="4" s="1"/>
  <c r="G64" i="4"/>
  <c r="H64" i="4" s="1"/>
  <c r="G62" i="4"/>
  <c r="H62" i="4" s="1"/>
  <c r="G60" i="4"/>
  <c r="G68" i="4"/>
  <c r="H68" i="4" s="1"/>
  <c r="E113" i="4"/>
  <c r="F113" i="4" s="1"/>
  <c r="E111" i="4"/>
  <c r="F111" i="4" s="1"/>
  <c r="E109" i="4"/>
  <c r="F109" i="4" s="1"/>
  <c r="D104" i="4"/>
  <c r="E110" i="4"/>
  <c r="F110" i="4" s="1"/>
  <c r="E112" i="4"/>
  <c r="F112" i="4" s="1"/>
  <c r="E108" i="4"/>
  <c r="E113" i="3"/>
  <c r="F113" i="3" s="1"/>
  <c r="E111" i="3"/>
  <c r="F111" i="3" s="1"/>
  <c r="E109" i="3"/>
  <c r="F109" i="3" s="1"/>
  <c r="D104" i="3"/>
  <c r="E110" i="3"/>
  <c r="F110" i="3" s="1"/>
  <c r="E108" i="3"/>
  <c r="E112" i="3"/>
  <c r="F112" i="3" s="1"/>
  <c r="G70" i="3"/>
  <c r="H70" i="3" s="1"/>
  <c r="G65" i="3"/>
  <c r="H65" i="3" s="1"/>
  <c r="G61" i="3"/>
  <c r="H61" i="3" s="1"/>
  <c r="G68" i="3"/>
  <c r="H68" i="3" s="1"/>
  <c r="G69" i="3"/>
  <c r="H69" i="3" s="1"/>
  <c r="G66" i="3"/>
  <c r="H66" i="3" s="1"/>
  <c r="G64" i="3"/>
  <c r="H64" i="3" s="1"/>
  <c r="G62" i="3"/>
  <c r="H62" i="3" s="1"/>
  <c r="G60" i="3"/>
  <c r="D51" i="3"/>
  <c r="E120" i="5" l="1"/>
  <c r="E117" i="5"/>
  <c r="F108" i="5"/>
  <c r="E115" i="5"/>
  <c r="E116" i="5" s="1"/>
  <c r="E119" i="5"/>
  <c r="H64" i="5"/>
  <c r="G72" i="5"/>
  <c r="G73" i="5" s="1"/>
  <c r="G74" i="5"/>
  <c r="E120" i="4"/>
  <c r="E117" i="4"/>
  <c r="F108" i="4"/>
  <c r="E119" i="4"/>
  <c r="E115" i="4"/>
  <c r="E116" i="4" s="1"/>
  <c r="G74" i="4"/>
  <c r="G72" i="4"/>
  <c r="G73" i="4" s="1"/>
  <c r="H60" i="4"/>
  <c r="H60" i="3"/>
  <c r="G74" i="3"/>
  <c r="G72" i="3"/>
  <c r="G73" i="3" s="1"/>
  <c r="E120" i="3"/>
  <c r="E117" i="3"/>
  <c r="F108" i="3"/>
  <c r="E119" i="3"/>
  <c r="E115" i="3"/>
  <c r="E116" i="3" s="1"/>
  <c r="H72" i="5" l="1"/>
  <c r="H74" i="5"/>
  <c r="F125" i="5"/>
  <c r="F120" i="5"/>
  <c r="F117" i="5"/>
  <c r="D125" i="5"/>
  <c r="F115" i="5"/>
  <c r="F119" i="5"/>
  <c r="H74" i="4"/>
  <c r="H72" i="4"/>
  <c r="F125" i="4"/>
  <c r="F120" i="4"/>
  <c r="F117" i="4"/>
  <c r="D125" i="4"/>
  <c r="F115" i="4"/>
  <c r="F119" i="4"/>
  <c r="F125" i="3"/>
  <c r="F120" i="3"/>
  <c r="F117" i="3"/>
  <c r="D125" i="3"/>
  <c r="F115" i="3"/>
  <c r="F119" i="3"/>
  <c r="H74" i="3"/>
  <c r="H72" i="3"/>
  <c r="G124" i="5" l="1"/>
  <c r="F116" i="5"/>
  <c r="G76" i="5"/>
  <c r="H73" i="5"/>
  <c r="G124" i="4"/>
  <c r="F116" i="4"/>
  <c r="G76" i="4"/>
  <c r="H73" i="4"/>
  <c r="F116" i="3"/>
  <c r="G124" i="3"/>
  <c r="G76" i="3"/>
  <c r="H73" i="3"/>
  <c r="C50" i="2" l="1"/>
  <c r="C49" i="2"/>
  <c r="C46" i="2"/>
  <c r="D39" i="2" s="1"/>
  <c r="C45" i="2"/>
  <c r="D43" i="2"/>
  <c r="D41" i="2"/>
  <c r="D40" i="2"/>
  <c r="D37" i="2"/>
  <c r="D36" i="2"/>
  <c r="D35" i="2"/>
  <c r="D33" i="2"/>
  <c r="D32" i="2"/>
  <c r="D31" i="2"/>
  <c r="D29" i="2"/>
  <c r="D28" i="2"/>
  <c r="D27" i="2"/>
  <c r="D25" i="2"/>
  <c r="D24" i="2"/>
  <c r="C19" i="2"/>
  <c r="D26" i="2" l="1"/>
  <c r="D30" i="2"/>
  <c r="D34" i="2"/>
  <c r="D49" i="2"/>
  <c r="D50" i="2"/>
  <c r="B49" i="2"/>
  <c r="D42" i="2"/>
  <c r="D38" i="2"/>
</calcChain>
</file>

<file path=xl/sharedStrings.xml><?xml version="1.0" encoding="utf-8"?>
<sst xmlns="http://schemas.openxmlformats.org/spreadsheetml/2006/main" count="666" uniqueCount="148">
  <si>
    <t>Analysis Data</t>
  </si>
  <si>
    <t>EFAVIRENZ 600MG, LAMIVUDINE 300MG AND TENOFOVIR DISOPROXIL FUMARATE 300MG TABLETS</t>
  </si>
  <si>
    <t>NDQB201708107</t>
  </si>
  <si>
    <t>Efavirenz 600mg, Lamivudine 300mg and Tenofovir Disoproxil Fumarate 300mg Tablets</t>
  </si>
  <si>
    <t>Each film-coated tablet contains Efavirenz 600mg, Lamivudine USP 300mg, Tenofovir Disoproxil Fumarate 300mg euivalent to tenofovir disoproxil 245mg</t>
  </si>
  <si>
    <t>2017-08-04 09:48:18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</si>
  <si>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</si>
  <si>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</si>
  <si>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</si>
  <si>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</si>
  <si>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</si>
  <si>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</si>
  <si>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</si>
  <si>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</si>
  <si>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</si>
  <si>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</si>
  <si>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</si>
  <si>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</si>
  <si>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</si>
  <si>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</si>
  <si>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</si>
  <si>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</si>
  <si>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</si>
  <si>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</si>
  <si>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</si>
  <si>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</si>
  <si>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</si>
  <si>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</si>
  <si>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EFAVIRENZ, LAMIVUDINE AND TENOFOVIR DISOPROXIL FUMARATE TABLETS 600 MG/ 300 MG/ 300 MG</t>
  </si>
  <si>
    <t xml:space="preserve">Efavirenz , Lamivudine  and Tenofovir Disoproxil Fumarate </t>
  </si>
  <si>
    <t>Each film coated tablet contains Efavirenz 600mg, lamivudine 300mg and Tenofovir Disoproxil Fumarate 300 mg equivalent to Tenofovir Disoproxil 245 mg.</t>
  </si>
  <si>
    <t>Reference Substance:</t>
  </si>
  <si>
    <t>Lamivudine</t>
  </si>
  <si>
    <t>Code:</t>
  </si>
  <si>
    <t>L3-10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</si>
  <si>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</si>
  <si>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</si>
  <si>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</si>
  <si>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</si>
  <si>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</si>
  <si>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</si>
  <si>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</si>
  <si>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</si>
  <si>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</si>
  <si>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</si>
  <si>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</si>
  <si>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</si>
  <si>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</si>
  <si>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</si>
  <si>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</si>
  <si>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</si>
  <si>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</si>
  <si>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</si>
  <si>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</si>
  <si>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</si>
  <si>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</si>
  <si>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</si>
  <si>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</si>
  <si>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</si>
  <si>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</si>
  <si>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</si>
  <si>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</si>
  <si>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</si>
  <si>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</si>
  <si>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</si>
  <si>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</si>
  <si>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</si>
  <si>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</si>
  <si>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</si>
  <si>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</si>
  <si>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</si>
  <si>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</si>
  <si>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</si>
  <si>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</si>
  <si>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</si>
  <si>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</si>
  <si>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</si>
  <si>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</si>
  <si>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</si>
  <si>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</si>
  <si>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</si>
  <si>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</si>
  <si>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</si>
  <si>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</si>
  <si>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</si>
  <si>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</si>
  <si>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</si>
  <si>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</si>
  <si>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</si>
  <si>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</si>
  <si>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</si>
  <si>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</si>
  <si>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</si>
  <si>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</si>
  <si>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</si>
  <si>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</si>
  <si>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</si>
  <si>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</si>
  <si>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</si>
  <si>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</si>
  <si>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</si>
  <si>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</si>
  <si>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</si>
  <si>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</si>
  <si>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</si>
  <si>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</si>
  <si>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</si>
  <si>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</si>
  <si>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</si>
  <si>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</si>
  <si>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</si>
  <si>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</si>
  <si>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</si>
  <si>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</si>
  <si>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</si>
  <si>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</si>
  <si>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</si>
  <si>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</si>
  <si>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</si>
  <si>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Tenofovir Disoproxil Fumarate </t>
  </si>
  <si>
    <t>TENOFOVIR DISOPROXIL FUMARATE</t>
  </si>
  <si>
    <t>T11-10</t>
  </si>
  <si>
    <t xml:space="preserve">Efavirenz </t>
  </si>
  <si>
    <t>Efavirenz</t>
  </si>
  <si>
    <t>E15-6</t>
  </si>
  <si>
    <t>HPLC System Suitability Report</t>
  </si>
  <si>
    <t>Assay</t>
  </si>
  <si>
    <t>Sample(s)</t>
  </si>
  <si>
    <t>EFAVIRENZ, LAMIVUDINE AND  TENOFOVIR DISOPROXIL FUMARATE TABLETS 600 MG/300 MG /300 MG</t>
  </si>
  <si>
    <t xml:space="preserve">Lamivudine 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</si>
  <si>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</si>
  <si>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</si>
  <si>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</si>
  <si>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</si>
  <si>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</si>
  <si>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</si>
  <si>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</si>
  <si>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</si>
  <si>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</si>
  <si>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</si>
  <si>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</si>
  <si>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</si>
  <si>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</si>
  <si>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</si>
  <si>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</si>
  <si>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t xml:space="preserve">                         Tenofovir Disoproxil Fumarate </t>
  </si>
  <si>
    <t>Resolution(USP)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</si>
  <si>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10000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</si>
</sst>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0"/>
      <color rgb="FF000000"/>
      <name val="Arial"/>
    </font>
    <font>
      <b/>
      <sz val="72"/>
      <color rgb="FF000000"/>
      <name val="Book Antiqua"/>
      <family val="1"/>
    </font>
    <font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9" fillId="2" borderId="0"/>
    <xf numFmtId="0" fontId="9" fillId="2" borderId="0"/>
    <xf numFmtId="0" fontId="9" fillId="2" borderId="0"/>
    <xf numFmtId="0" fontId="27" fillId="2" borderId="0"/>
  </cellStyleXfs>
  <cellXfs count="725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6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2" xfId="0" applyFont="1" applyFill="1" applyBorder="1"/>
    <xf numFmtId="0" fontId="5" fillId="2" borderId="0" xfId="0" applyFont="1" applyFill="1" applyAlignment="1">
      <alignment horizontal="center"/>
    </xf>
    <xf numFmtId="10" fontId="5" fillId="2" borderId="2" xfId="0" applyNumberFormat="1" applyFont="1" applyFill="1" applyBorder="1"/>
    <xf numFmtId="0" fontId="7" fillId="2" borderId="0" xfId="0" applyFont="1" applyFill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1" xfId="0" applyFont="1" applyFill="1" applyBorder="1"/>
    <xf numFmtId="0" fontId="5" fillId="2" borderId="0" xfId="0" applyFont="1" applyFill="1"/>
    <xf numFmtId="0" fontId="5" fillId="2" borderId="1" xfId="0" applyFont="1" applyFill="1" applyBorder="1"/>
    <xf numFmtId="0" fontId="4" fillId="2" borderId="4" xfId="0" applyFont="1" applyFill="1" applyBorder="1"/>
    <xf numFmtId="0" fontId="4" fillId="2" borderId="0" xfId="0" applyFont="1" applyFill="1"/>
    <xf numFmtId="0" fontId="5" fillId="2" borderId="4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166" fontId="5" fillId="2" borderId="5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wrapText="1"/>
    </xf>
    <xf numFmtId="164" fontId="4" fillId="2" borderId="5" xfId="0" applyNumberFormat="1" applyFont="1" applyFill="1" applyBorder="1" applyAlignment="1">
      <alignment horizontal="center" wrapText="1"/>
    </xf>
    <xf numFmtId="10" fontId="5" fillId="2" borderId="6" xfId="0" applyNumberFormat="1" applyFont="1" applyFill="1" applyBorder="1" applyAlignment="1">
      <alignment horizontal="center"/>
    </xf>
    <xf numFmtId="10" fontId="5" fillId="2" borderId="7" xfId="0" applyNumberFormat="1" applyFont="1" applyFill="1" applyBorder="1" applyAlignment="1">
      <alignment horizontal="center"/>
    </xf>
    <xf numFmtId="10" fontId="5" fillId="2" borderId="8" xfId="0" applyNumberFormat="1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wrapText="1"/>
    </xf>
    <xf numFmtId="0" fontId="4" fillId="2" borderId="5" xfId="0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/>
    </xf>
    <xf numFmtId="165" fontId="4" fillId="2" borderId="10" xfId="0" applyNumberFormat="1" applyFont="1" applyFill="1" applyBorder="1" applyAlignment="1">
      <alignment horizontal="center"/>
    </xf>
    <xf numFmtId="2" fontId="5" fillId="3" borderId="7" xfId="0" applyNumberFormat="1" applyFont="1" applyFill="1" applyBorder="1" applyProtection="1">
      <protection locked="0"/>
    </xf>
    <xf numFmtId="2" fontId="5" fillId="3" borderId="8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166" fontId="4" fillId="2" borderId="6" xfId="0" applyNumberFormat="1" applyFont="1" applyFill="1" applyBorder="1" applyAlignment="1">
      <alignment horizontal="center" vertical="center"/>
    </xf>
    <xf numFmtId="166" fontId="4" fillId="2" borderId="8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10" fillId="2" borderId="0" xfId="1" applyFont="1" applyFill="1" applyAlignment="1">
      <alignment horizontal="center" vertical="center"/>
    </xf>
    <xf numFmtId="0" fontId="11" fillId="2" borderId="0" xfId="1" applyFont="1" applyFill="1"/>
    <xf numFmtId="0" fontId="12" fillId="2" borderId="0" xfId="1" applyFont="1" applyFill="1" applyAlignment="1">
      <alignment horizontal="center" vertical="center"/>
    </xf>
    <xf numFmtId="0" fontId="13" fillId="2" borderId="0" xfId="1" applyFont="1" applyFill="1"/>
    <xf numFmtId="0" fontId="14" fillId="2" borderId="11" xfId="1" applyFont="1" applyFill="1" applyBorder="1" applyAlignment="1">
      <alignment horizontal="center"/>
    </xf>
    <xf numFmtId="0" fontId="14" fillId="2" borderId="12" xfId="1" applyFont="1" applyFill="1" applyBorder="1" applyAlignment="1">
      <alignment horizontal="center"/>
    </xf>
    <xf numFmtId="0" fontId="14" fillId="2" borderId="13" xfId="1" applyFont="1" applyFill="1" applyBorder="1" applyAlignment="1">
      <alignment horizontal="center"/>
    </xf>
    <xf numFmtId="0" fontId="15" fillId="2" borderId="3" xfId="1" applyFont="1" applyFill="1" applyBorder="1" applyAlignment="1">
      <alignment horizontal="center" vertical="center"/>
    </xf>
    <xf numFmtId="0" fontId="9" fillId="2" borderId="0" xfId="1" applyFill="1"/>
    <xf numFmtId="0" fontId="16" fillId="2" borderId="0" xfId="1" applyFont="1" applyFill="1"/>
    <xf numFmtId="0" fontId="17" fillId="3" borderId="0" xfId="1" applyFont="1" applyFill="1" applyAlignment="1" applyProtection="1">
      <alignment horizontal="left" wrapText="1"/>
      <protection locked="0"/>
    </xf>
    <xf numFmtId="0" fontId="17" fillId="2" borderId="0" xfId="1" applyFont="1" applyFill="1" applyAlignment="1" applyProtection="1">
      <alignment horizontal="right"/>
      <protection locked="0"/>
    </xf>
    <xf numFmtId="0" fontId="17" fillId="2" borderId="0" xfId="1" applyFont="1" applyFill="1" applyAlignment="1" applyProtection="1">
      <alignment horizontal="left"/>
      <protection locked="0"/>
    </xf>
    <xf numFmtId="0" fontId="18" fillId="2" borderId="0" xfId="1" applyFont="1" applyFill="1"/>
    <xf numFmtId="0" fontId="18" fillId="3" borderId="0" xfId="1" applyFont="1" applyFill="1" applyAlignment="1" applyProtection="1">
      <alignment horizontal="left"/>
      <protection locked="0"/>
    </xf>
    <xf numFmtId="0" fontId="18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Protection="1">
      <protection locked="0"/>
    </xf>
    <xf numFmtId="168" fontId="18" fillId="3" borderId="0" xfId="1" applyNumberFormat="1" applyFont="1" applyFill="1" applyAlignment="1" applyProtection="1">
      <alignment horizontal="center"/>
      <protection locked="0"/>
    </xf>
    <xf numFmtId="169" fontId="13" fillId="2" borderId="0" xfId="1" applyNumberFormat="1" applyFont="1" applyFill="1" applyAlignment="1">
      <alignment horizontal="left"/>
    </xf>
    <xf numFmtId="0" fontId="19" fillId="2" borderId="0" xfId="1" applyFont="1" applyFill="1" applyAlignment="1">
      <alignment horizontal="left"/>
    </xf>
    <xf numFmtId="0" fontId="16" fillId="2" borderId="0" xfId="1" applyFont="1" applyFill="1" applyAlignment="1">
      <alignment horizontal="right"/>
    </xf>
    <xf numFmtId="0" fontId="13" fillId="2" borderId="0" xfId="1" applyFont="1" applyFill="1" applyAlignment="1">
      <alignment horizontal="right"/>
    </xf>
    <xf numFmtId="0" fontId="18" fillId="3" borderId="0" xfId="1" applyFont="1" applyFill="1" applyAlignment="1" applyProtection="1">
      <alignment horizontal="left"/>
      <protection locked="0"/>
    </xf>
    <xf numFmtId="0" fontId="17" fillId="3" borderId="0" xfId="1" applyFont="1" applyFill="1" applyAlignment="1" applyProtection="1">
      <alignment horizontal="center"/>
      <protection locked="0"/>
    </xf>
    <xf numFmtId="0" fontId="18" fillId="3" borderId="0" xfId="1" applyFont="1" applyFill="1" applyAlignment="1" applyProtection="1">
      <alignment horizontal="center"/>
      <protection locked="0"/>
    </xf>
    <xf numFmtId="0" fontId="14" fillId="2" borderId="11" xfId="1" applyFont="1" applyFill="1" applyBorder="1" applyAlignment="1">
      <alignment horizontal="justify" vertical="center" wrapText="1"/>
    </xf>
    <xf numFmtId="0" fontId="14" fillId="2" borderId="12" xfId="1" applyFont="1" applyFill="1" applyBorder="1" applyAlignment="1">
      <alignment horizontal="justify" vertical="center" wrapText="1"/>
    </xf>
    <xf numFmtId="0" fontId="14" fillId="2" borderId="13" xfId="1" applyFont="1" applyFill="1" applyBorder="1" applyAlignment="1">
      <alignment horizontal="justify" vertical="center" wrapText="1"/>
    </xf>
    <xf numFmtId="0" fontId="20" fillId="2" borderId="14" xfId="1" applyFont="1" applyFill="1" applyBorder="1" applyAlignment="1">
      <alignment horizontal="center"/>
    </xf>
    <xf numFmtId="0" fontId="21" fillId="2" borderId="0" xfId="1" applyFont="1" applyFill="1" applyAlignment="1">
      <alignment vertical="center" wrapText="1"/>
    </xf>
    <xf numFmtId="0" fontId="16" fillId="2" borderId="0" xfId="1" applyFont="1" applyFill="1" applyAlignment="1">
      <alignment horizontal="center"/>
    </xf>
    <xf numFmtId="0" fontId="22" fillId="2" borderId="0" xfId="1" applyFont="1" applyFill="1"/>
    <xf numFmtId="0" fontId="23" fillId="2" borderId="0" xfId="1" applyFont="1" applyFill="1"/>
    <xf numFmtId="2" fontId="17" fillId="3" borderId="0" xfId="1" applyNumberFormat="1" applyFont="1" applyFill="1" applyAlignment="1" applyProtection="1">
      <alignment horizontal="center"/>
      <protection locked="0"/>
    </xf>
    <xf numFmtId="0" fontId="14" fillId="2" borderId="11" xfId="1" applyFont="1" applyFill="1" applyBorder="1" applyAlignment="1">
      <alignment horizontal="left" vertical="center" wrapText="1"/>
    </xf>
    <xf numFmtId="0" fontId="14" fillId="2" borderId="12" xfId="1" applyFont="1" applyFill="1" applyBorder="1" applyAlignment="1">
      <alignment horizontal="left" vertical="center" wrapText="1"/>
    </xf>
    <xf numFmtId="0" fontId="14" fillId="2" borderId="13" xfId="1" applyFont="1" applyFill="1" applyBorder="1" applyAlignment="1">
      <alignment horizontal="left" vertical="center" wrapText="1"/>
    </xf>
    <xf numFmtId="0" fontId="16" fillId="2" borderId="0" xfId="1" applyFont="1" applyFill="1" applyAlignment="1">
      <alignment vertical="center" wrapText="1"/>
    </xf>
    <xf numFmtId="0" fontId="24" fillId="2" borderId="0" xfId="1" applyFont="1" applyFill="1"/>
    <xf numFmtId="2" fontId="16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70" fontId="16" fillId="2" borderId="0" xfId="1" applyNumberFormat="1" applyFont="1" applyFill="1" applyAlignment="1">
      <alignment horizontal="center"/>
    </xf>
    <xf numFmtId="0" fontId="13" fillId="2" borderId="15" xfId="1" applyFont="1" applyFill="1" applyBorder="1" applyAlignment="1">
      <alignment horizontal="right"/>
    </xf>
    <xf numFmtId="0" fontId="17" fillId="3" borderId="16" xfId="1" applyFont="1" applyFill="1" applyBorder="1" applyAlignment="1" applyProtection="1">
      <alignment horizontal="center"/>
      <protection locked="0"/>
    </xf>
    <xf numFmtId="0" fontId="16" fillId="2" borderId="17" xfId="1" applyFont="1" applyFill="1" applyBorder="1" applyAlignment="1">
      <alignment horizontal="center"/>
    </xf>
    <xf numFmtId="0" fontId="16" fillId="2" borderId="18" xfId="1" applyFont="1" applyFill="1" applyBorder="1" applyAlignment="1">
      <alignment horizontal="center"/>
    </xf>
    <xf numFmtId="0" fontId="16" fillId="2" borderId="19" xfId="1" applyFont="1" applyFill="1" applyBorder="1" applyAlignment="1">
      <alignment horizontal="center"/>
    </xf>
    <xf numFmtId="0" fontId="13" fillId="2" borderId="20" xfId="1" applyFont="1" applyFill="1" applyBorder="1" applyAlignment="1">
      <alignment horizontal="right"/>
    </xf>
    <xf numFmtId="0" fontId="17" fillId="3" borderId="21" xfId="1" applyFont="1" applyFill="1" applyBorder="1" applyAlignment="1" applyProtection="1">
      <alignment horizontal="center"/>
      <protection locked="0"/>
    </xf>
    <xf numFmtId="0" fontId="16" fillId="2" borderId="16" xfId="1" applyFont="1" applyFill="1" applyBorder="1" applyAlignment="1">
      <alignment horizontal="center"/>
    </xf>
    <xf numFmtId="0" fontId="16" fillId="2" borderId="22" xfId="1" applyFont="1" applyFill="1" applyBorder="1" applyAlignment="1">
      <alignment horizontal="center"/>
    </xf>
    <xf numFmtId="0" fontId="16" fillId="2" borderId="23" xfId="1" applyFont="1" applyFill="1" applyBorder="1" applyAlignment="1">
      <alignment horizontal="center"/>
    </xf>
    <xf numFmtId="0" fontId="16" fillId="2" borderId="24" xfId="1" applyFont="1" applyFill="1" applyBorder="1" applyAlignment="1">
      <alignment horizontal="center"/>
    </xf>
    <xf numFmtId="0" fontId="16" fillId="2" borderId="5" xfId="1" applyFont="1" applyFill="1" applyBorder="1" applyAlignment="1">
      <alignment horizontal="center"/>
    </xf>
    <xf numFmtId="0" fontId="13" fillId="2" borderId="25" xfId="1" applyFont="1" applyFill="1" applyBorder="1" applyAlignment="1">
      <alignment horizontal="center"/>
    </xf>
    <xf numFmtId="0" fontId="17" fillId="3" borderId="26" xfId="1" applyFont="1" applyFill="1" applyBorder="1" applyAlignment="1" applyProtection="1">
      <alignment horizontal="center"/>
      <protection locked="0"/>
    </xf>
    <xf numFmtId="171" fontId="13" fillId="2" borderId="23" xfId="1" applyNumberFormat="1" applyFont="1" applyFill="1" applyBorder="1" applyAlignment="1">
      <alignment horizontal="center"/>
    </xf>
    <xf numFmtId="171" fontId="13" fillId="2" borderId="27" xfId="1" applyNumberFormat="1" applyFont="1" applyFill="1" applyBorder="1" applyAlignment="1">
      <alignment horizontal="center"/>
    </xf>
    <xf numFmtId="0" fontId="24" fillId="2" borderId="6" xfId="1" applyFont="1" applyFill="1" applyBorder="1"/>
    <xf numFmtId="0" fontId="13" fillId="2" borderId="21" xfId="1" applyFont="1" applyFill="1" applyBorder="1" applyAlignment="1">
      <alignment horizontal="center"/>
    </xf>
    <xf numFmtId="0" fontId="17" fillId="3" borderId="20" xfId="1" applyFont="1" applyFill="1" applyBorder="1" applyAlignment="1" applyProtection="1">
      <alignment horizontal="center"/>
      <protection locked="0"/>
    </xf>
    <xf numFmtId="171" fontId="13" fillId="2" borderId="28" xfId="1" applyNumberFormat="1" applyFont="1" applyFill="1" applyBorder="1" applyAlignment="1">
      <alignment horizontal="center"/>
    </xf>
    <xf numFmtId="171" fontId="13" fillId="2" borderId="29" xfId="1" applyNumberFormat="1" applyFont="1" applyFill="1" applyBorder="1" applyAlignment="1">
      <alignment horizontal="center"/>
    </xf>
    <xf numFmtId="10" fontId="21" fillId="2" borderId="7" xfId="1" applyNumberFormat="1" applyFont="1" applyFill="1" applyBorder="1" applyAlignment="1">
      <alignment horizontal="center" vertical="center"/>
    </xf>
    <xf numFmtId="0" fontId="13" fillId="2" borderId="30" xfId="1" applyFont="1" applyFill="1" applyBorder="1" applyAlignment="1">
      <alignment horizontal="center"/>
    </xf>
    <xf numFmtId="0" fontId="17" fillId="3" borderId="31" xfId="1" applyFont="1" applyFill="1" applyBorder="1" applyAlignment="1" applyProtection="1">
      <alignment horizontal="center"/>
      <protection locked="0"/>
    </xf>
    <xf numFmtId="171" fontId="13" fillId="2" borderId="32" xfId="1" applyNumberFormat="1" applyFont="1" applyFill="1" applyBorder="1" applyAlignment="1">
      <alignment horizontal="center"/>
    </xf>
    <xf numFmtId="171" fontId="13" fillId="2" borderId="33" xfId="1" applyNumberFormat="1" applyFont="1" applyFill="1" applyBorder="1" applyAlignment="1">
      <alignment horizontal="center"/>
    </xf>
    <xf numFmtId="0" fontId="13" fillId="2" borderId="8" xfId="1" applyFont="1" applyFill="1" applyBorder="1"/>
    <xf numFmtId="0" fontId="13" fillId="2" borderId="21" xfId="1" applyFont="1" applyFill="1" applyBorder="1" applyAlignment="1">
      <alignment horizontal="right"/>
    </xf>
    <xf numFmtId="1" fontId="16" fillId="4" borderId="34" xfId="1" applyNumberFormat="1" applyFont="1" applyFill="1" applyBorder="1" applyAlignment="1">
      <alignment horizontal="center"/>
    </xf>
    <xf numFmtId="171" fontId="16" fillId="4" borderId="35" xfId="1" applyNumberFormat="1" applyFont="1" applyFill="1" applyBorder="1" applyAlignment="1">
      <alignment horizontal="center"/>
    </xf>
    <xf numFmtId="171" fontId="16" fillId="4" borderId="36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0" fontId="13" fillId="2" borderId="18" xfId="1" applyFont="1" applyFill="1" applyBorder="1" applyAlignment="1">
      <alignment horizontal="right"/>
    </xf>
    <xf numFmtId="0" fontId="17" fillId="3" borderId="9" xfId="1" applyFont="1" applyFill="1" applyBorder="1" applyAlignment="1" applyProtection="1">
      <alignment horizontal="center"/>
      <protection locked="0"/>
    </xf>
    <xf numFmtId="0" fontId="13" fillId="2" borderId="4" xfId="1" applyFont="1" applyFill="1" applyBorder="1" applyAlignment="1">
      <alignment horizontal="right"/>
    </xf>
    <xf numFmtId="2" fontId="13" fillId="4" borderId="37" xfId="1" applyNumberFormat="1" applyFont="1" applyFill="1" applyBorder="1" applyAlignment="1">
      <alignment horizontal="center"/>
    </xf>
    <xf numFmtId="0" fontId="13" fillId="2" borderId="0" xfId="1" applyFont="1" applyFill="1" applyAlignment="1">
      <alignment horizontal="center"/>
    </xf>
    <xf numFmtId="2" fontId="13" fillId="5" borderId="37" xfId="1" applyNumberFormat="1" applyFont="1" applyFill="1" applyBorder="1" applyAlignment="1">
      <alignment horizontal="center"/>
    </xf>
    <xf numFmtId="2" fontId="13" fillId="2" borderId="0" xfId="1" applyNumberFormat="1" applyFont="1" applyFill="1" applyAlignment="1">
      <alignment horizontal="center"/>
    </xf>
    <xf numFmtId="0" fontId="14" fillId="2" borderId="15" xfId="1" applyFont="1" applyFill="1" applyBorder="1" applyAlignment="1">
      <alignment horizontal="left" vertical="center" wrapText="1"/>
    </xf>
    <xf numFmtId="0" fontId="14" fillId="2" borderId="16" xfId="1" applyFont="1" applyFill="1" applyBorder="1" applyAlignment="1">
      <alignment horizontal="left" vertical="center" wrapText="1"/>
    </xf>
    <xf numFmtId="166" fontId="13" fillId="4" borderId="37" xfId="1" applyNumberFormat="1" applyFont="1" applyFill="1" applyBorder="1" applyAlignment="1">
      <alignment horizontal="center"/>
    </xf>
    <xf numFmtId="166" fontId="13" fillId="2" borderId="0" xfId="1" applyNumberFormat="1" applyFont="1" applyFill="1" applyAlignment="1">
      <alignment horizontal="center"/>
    </xf>
    <xf numFmtId="166" fontId="13" fillId="4" borderId="10" xfId="1" applyNumberFormat="1" applyFont="1" applyFill="1" applyBorder="1" applyAlignment="1">
      <alignment horizontal="center"/>
    </xf>
    <xf numFmtId="0" fontId="14" fillId="2" borderId="38" xfId="1" applyFont="1" applyFill="1" applyBorder="1" applyAlignment="1">
      <alignment horizontal="left" vertical="center" wrapText="1"/>
    </xf>
    <xf numFmtId="0" fontId="14" fillId="2" borderId="39" xfId="1" applyFont="1" applyFill="1" applyBorder="1" applyAlignment="1">
      <alignment horizontal="left" vertical="center" wrapText="1"/>
    </xf>
    <xf numFmtId="0" fontId="13" fillId="2" borderId="40" xfId="1" applyFont="1" applyFill="1" applyBorder="1" applyAlignment="1">
      <alignment horizontal="right"/>
    </xf>
    <xf numFmtId="166" fontId="17" fillId="3" borderId="37" xfId="1" applyNumberFormat="1" applyFont="1" applyFill="1" applyBorder="1" applyAlignment="1" applyProtection="1">
      <alignment horizontal="center"/>
      <protection locked="0"/>
    </xf>
    <xf numFmtId="166" fontId="13" fillId="2" borderId="0" xfId="1" applyNumberFormat="1" applyFont="1" applyFill="1"/>
    <xf numFmtId="0" fontId="13" fillId="2" borderId="26" xfId="1" applyFont="1" applyFill="1" applyBorder="1" applyAlignment="1">
      <alignment horizontal="right"/>
    </xf>
    <xf numFmtId="1" fontId="13" fillId="2" borderId="0" xfId="1" applyNumberFormat="1" applyFont="1" applyFill="1" applyAlignment="1">
      <alignment horizontal="center"/>
    </xf>
    <xf numFmtId="0" fontId="13" fillId="2" borderId="8" xfId="1" applyFont="1" applyFill="1" applyBorder="1" applyAlignment="1">
      <alignment horizontal="right"/>
    </xf>
    <xf numFmtId="2" fontId="13" fillId="4" borderId="8" xfId="1" applyNumberFormat="1" applyFont="1" applyFill="1" applyBorder="1" applyAlignment="1">
      <alignment horizontal="center"/>
    </xf>
    <xf numFmtId="171" fontId="16" fillId="5" borderId="6" xfId="1" applyNumberFormat="1" applyFont="1" applyFill="1" applyBorder="1" applyAlignment="1">
      <alignment horizontal="center"/>
    </xf>
    <xf numFmtId="171" fontId="13" fillId="2" borderId="0" xfId="1" applyNumberFormat="1" applyFont="1" applyFill="1" applyAlignment="1">
      <alignment horizontal="center"/>
    </xf>
    <xf numFmtId="10" fontId="13" fillId="4" borderId="37" xfId="1" applyNumberFormat="1" applyFont="1" applyFill="1" applyBorder="1" applyAlignment="1">
      <alignment horizontal="center"/>
    </xf>
    <xf numFmtId="0" fontId="13" fillId="2" borderId="38" xfId="1" applyFont="1" applyFill="1" applyBorder="1" applyAlignment="1">
      <alignment horizontal="right"/>
    </xf>
    <xf numFmtId="0" fontId="13" fillId="5" borderId="8" xfId="1" applyFont="1" applyFill="1" applyBorder="1" applyAlignment="1">
      <alignment horizontal="center"/>
    </xf>
    <xf numFmtId="0" fontId="19" fillId="2" borderId="0" xfId="1" applyFont="1" applyFill="1"/>
    <xf numFmtId="0" fontId="16" fillId="2" borderId="0" xfId="1" applyFont="1" applyFill="1" applyAlignment="1">
      <alignment horizontal="left"/>
    </xf>
    <xf numFmtId="0" fontId="13" fillId="2" borderId="0" xfId="1" applyFont="1" applyFill="1" applyAlignment="1">
      <alignment horizontal="left"/>
    </xf>
    <xf numFmtId="172" fontId="17" fillId="3" borderId="0" xfId="1" applyNumberFormat="1" applyFont="1" applyFill="1" applyAlignment="1" applyProtection="1">
      <alignment horizontal="center"/>
      <protection locked="0"/>
    </xf>
    <xf numFmtId="166" fontId="16" fillId="2" borderId="0" xfId="1" applyNumberFormat="1" applyFont="1" applyFill="1" applyAlignment="1" applyProtection="1">
      <alignment horizontal="center"/>
      <protection locked="0"/>
    </xf>
    <xf numFmtId="2" fontId="16" fillId="2" borderId="6" xfId="1" applyNumberFormat="1" applyFont="1" applyFill="1" applyBorder="1" applyAlignment="1">
      <alignment horizontal="center"/>
    </xf>
    <xf numFmtId="0" fontId="16" fillId="2" borderId="6" xfId="1" applyFont="1" applyFill="1" applyBorder="1" applyAlignment="1">
      <alignment horizontal="center"/>
    </xf>
    <xf numFmtId="0" fontId="16" fillId="2" borderId="3" xfId="1" applyFont="1" applyFill="1" applyBorder="1" applyAlignment="1">
      <alignment horizontal="center" vertical="center"/>
    </xf>
    <xf numFmtId="2" fontId="17" fillId="3" borderId="6" xfId="1" applyNumberFormat="1" applyFont="1" applyFill="1" applyBorder="1" applyAlignment="1" applyProtection="1">
      <alignment horizontal="center" vertical="center"/>
      <protection locked="0"/>
    </xf>
    <xf numFmtId="0" fontId="13" fillId="2" borderId="6" xfId="1" applyFont="1" applyFill="1" applyBorder="1" applyAlignment="1">
      <alignment horizontal="center"/>
    </xf>
    <xf numFmtId="0" fontId="17" fillId="3" borderId="15" xfId="1" applyFont="1" applyFill="1" applyBorder="1" applyAlignment="1" applyProtection="1">
      <alignment horizontal="center"/>
      <protection locked="0"/>
    </xf>
    <xf numFmtId="166" fontId="13" fillId="2" borderId="15" xfId="1" applyNumberFormat="1" applyFont="1" applyFill="1" applyBorder="1" applyAlignment="1">
      <alignment horizontal="center"/>
    </xf>
    <xf numFmtId="173" fontId="13" fillId="2" borderId="6" xfId="1" applyNumberFormat="1" applyFont="1" applyFill="1" applyBorder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2" fontId="17" fillId="3" borderId="7" xfId="1" applyNumberFormat="1" applyFont="1" applyFill="1" applyBorder="1" applyAlignment="1" applyProtection="1">
      <alignment horizontal="center" vertical="center"/>
      <protection locked="0"/>
    </xf>
    <xf numFmtId="0" fontId="13" fillId="2" borderId="7" xfId="1" applyFont="1" applyFill="1" applyBorder="1" applyAlignment="1">
      <alignment horizontal="center"/>
    </xf>
    <xf numFmtId="166" fontId="13" fillId="2" borderId="20" xfId="1" applyNumberFormat="1" applyFont="1" applyFill="1" applyBorder="1" applyAlignment="1">
      <alignment horizontal="center"/>
    </xf>
    <xf numFmtId="173" fontId="13" fillId="2" borderId="7" xfId="1" applyNumberFormat="1" applyFont="1" applyFill="1" applyBorder="1" applyAlignment="1">
      <alignment horizontal="center" vertical="center"/>
    </xf>
    <xf numFmtId="1" fontId="17" fillId="3" borderId="20" xfId="1" applyNumberFormat="1" applyFont="1" applyFill="1" applyBorder="1" applyAlignment="1" applyProtection="1">
      <alignment horizontal="center"/>
      <protection locked="0"/>
    </xf>
    <xf numFmtId="0" fontId="16" fillId="2" borderId="2" xfId="1" applyFont="1" applyFill="1" applyBorder="1" applyAlignment="1">
      <alignment horizontal="center" vertical="center"/>
    </xf>
    <xf numFmtId="2" fontId="17" fillId="3" borderId="8" xfId="1" applyNumberFormat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>
      <alignment horizontal="center"/>
    </xf>
    <xf numFmtId="0" fontId="17" fillId="3" borderId="38" xfId="1" applyFont="1" applyFill="1" applyBorder="1" applyAlignment="1" applyProtection="1">
      <alignment horizontal="center"/>
      <protection locked="0"/>
    </xf>
    <xf numFmtId="166" fontId="13" fillId="2" borderId="38" xfId="1" applyNumberFormat="1" applyFont="1" applyFill="1" applyBorder="1" applyAlignment="1">
      <alignment horizontal="center"/>
    </xf>
    <xf numFmtId="173" fontId="13" fillId="2" borderId="8" xfId="1" applyNumberFormat="1" applyFont="1" applyFill="1" applyBorder="1" applyAlignment="1">
      <alignment horizontal="center" vertical="center"/>
    </xf>
    <xf numFmtId="0" fontId="18" fillId="2" borderId="21" xfId="1" applyFont="1" applyFill="1" applyBorder="1" applyAlignment="1">
      <alignment horizontal="center"/>
    </xf>
    <xf numFmtId="2" fontId="18" fillId="2" borderId="39" xfId="1" applyNumberFormat="1" applyFont="1" applyFill="1" applyBorder="1" applyAlignment="1">
      <alignment horizontal="center"/>
    </xf>
    <xf numFmtId="0" fontId="14" fillId="2" borderId="15" xfId="1" applyFont="1" applyFill="1" applyBorder="1" applyAlignment="1">
      <alignment horizontal="center" vertical="center" wrapText="1"/>
    </xf>
    <xf numFmtId="0" fontId="14" fillId="2" borderId="16" xfId="1" applyFont="1" applyFill="1" applyBorder="1" applyAlignment="1">
      <alignment horizontal="center" vertical="center" wrapText="1"/>
    </xf>
    <xf numFmtId="0" fontId="14" fillId="2" borderId="38" xfId="1" applyFont="1" applyFill="1" applyBorder="1" applyAlignment="1">
      <alignment horizontal="center" vertical="center" wrapText="1"/>
    </xf>
    <xf numFmtId="0" fontId="14" fillId="2" borderId="39" xfId="1" applyFont="1" applyFill="1" applyBorder="1" applyAlignment="1">
      <alignment horizontal="center" vertical="center" wrapText="1"/>
    </xf>
    <xf numFmtId="0" fontId="16" fillId="2" borderId="38" xfId="1" applyFont="1" applyFill="1" applyBorder="1" applyAlignment="1">
      <alignment horizontal="center" vertical="center"/>
    </xf>
    <xf numFmtId="0" fontId="13" fillId="2" borderId="41" xfId="1" applyFont="1" applyFill="1" applyBorder="1" applyAlignment="1">
      <alignment horizontal="right"/>
    </xf>
    <xf numFmtId="2" fontId="17" fillId="5" borderId="30" xfId="1" applyNumberFormat="1" applyFont="1" applyFill="1" applyBorder="1" applyAlignment="1">
      <alignment horizontal="center"/>
    </xf>
    <xf numFmtId="173" fontId="17" fillId="5" borderId="30" xfId="1" applyNumberFormat="1" applyFont="1" applyFill="1" applyBorder="1" applyAlignment="1">
      <alignment horizontal="center"/>
    </xf>
    <xf numFmtId="0" fontId="13" fillId="2" borderId="37" xfId="1" applyFont="1" applyFill="1" applyBorder="1" applyAlignment="1">
      <alignment horizontal="right"/>
    </xf>
    <xf numFmtId="10" fontId="17" fillId="4" borderId="42" xfId="1" applyNumberFormat="1" applyFont="1" applyFill="1" applyBorder="1" applyAlignment="1">
      <alignment horizontal="center"/>
    </xf>
    <xf numFmtId="0" fontId="13" fillId="2" borderId="10" xfId="1" applyFont="1" applyFill="1" applyBorder="1" applyAlignment="1">
      <alignment horizontal="right"/>
    </xf>
    <xf numFmtId="0" fontId="17" fillId="5" borderId="43" xfId="1" applyFont="1" applyFill="1" applyBorder="1" applyAlignment="1">
      <alignment horizontal="center"/>
    </xf>
    <xf numFmtId="0" fontId="16" fillId="2" borderId="0" xfId="1" applyFont="1" applyFill="1" applyAlignment="1">
      <alignment horizontal="center"/>
    </xf>
    <xf numFmtId="174" fontId="17" fillId="2" borderId="0" xfId="1" applyNumberFormat="1" applyFont="1" applyFill="1" applyAlignment="1">
      <alignment horizontal="center"/>
    </xf>
    <xf numFmtId="0" fontId="17" fillId="3" borderId="0" xfId="1" applyFont="1" applyFill="1" applyAlignment="1" applyProtection="1">
      <alignment horizontal="left"/>
      <protection locked="0"/>
    </xf>
    <xf numFmtId="0" fontId="16" fillId="2" borderId="17" xfId="1" applyFont="1" applyFill="1" applyBorder="1" applyAlignment="1">
      <alignment horizontal="center"/>
    </xf>
    <xf numFmtId="0" fontId="16" fillId="2" borderId="18" xfId="1" applyFont="1" applyFill="1" applyBorder="1" applyAlignment="1">
      <alignment horizontal="center"/>
    </xf>
    <xf numFmtId="0" fontId="16" fillId="2" borderId="3" xfId="1" applyFont="1" applyFill="1" applyBorder="1" applyAlignment="1">
      <alignment horizontal="center"/>
    </xf>
    <xf numFmtId="0" fontId="16" fillId="2" borderId="27" xfId="1" applyFont="1" applyFill="1" applyBorder="1" applyAlignment="1">
      <alignment horizontal="center"/>
    </xf>
    <xf numFmtId="0" fontId="13" fillId="2" borderId="44" xfId="1" applyFont="1" applyFill="1" applyBorder="1" applyAlignment="1">
      <alignment horizontal="center"/>
    </xf>
    <xf numFmtId="0" fontId="13" fillId="2" borderId="1" xfId="1" applyFont="1" applyFill="1" applyBorder="1" applyAlignment="1">
      <alignment horizontal="center"/>
    </xf>
    <xf numFmtId="171" fontId="17" fillId="3" borderId="31" xfId="1" applyNumberFormat="1" applyFont="1" applyFill="1" applyBorder="1" applyAlignment="1" applyProtection="1">
      <alignment horizontal="center"/>
      <protection locked="0"/>
    </xf>
    <xf numFmtId="1" fontId="16" fillId="4" borderId="45" xfId="1" applyNumberFormat="1" applyFont="1" applyFill="1" applyBorder="1" applyAlignment="1">
      <alignment horizontal="center"/>
    </xf>
    <xf numFmtId="1" fontId="16" fillId="4" borderId="46" xfId="1" applyNumberFormat="1" applyFont="1" applyFill="1" applyBorder="1" applyAlignment="1">
      <alignment horizontal="center"/>
    </xf>
    <xf numFmtId="171" fontId="16" fillId="4" borderId="8" xfId="1" applyNumberFormat="1" applyFont="1" applyFill="1" applyBorder="1" applyAlignment="1">
      <alignment horizontal="center"/>
    </xf>
    <xf numFmtId="0" fontId="13" fillId="2" borderId="47" xfId="1" applyFont="1" applyFill="1" applyBorder="1" applyAlignment="1">
      <alignment horizontal="right"/>
    </xf>
    <xf numFmtId="0" fontId="17" fillId="3" borderId="48" xfId="1" applyFont="1" applyFill="1" applyBorder="1" applyAlignment="1" applyProtection="1">
      <alignment horizontal="center"/>
      <protection locked="0"/>
    </xf>
    <xf numFmtId="0" fontId="13" fillId="2" borderId="22" xfId="1" applyFont="1" applyFill="1" applyBorder="1" applyAlignment="1">
      <alignment horizontal="right"/>
    </xf>
    <xf numFmtId="2" fontId="13" fillId="4" borderId="24" xfId="1" applyNumberFormat="1" applyFont="1" applyFill="1" applyBorder="1" applyAlignment="1">
      <alignment horizontal="center"/>
    </xf>
    <xf numFmtId="2" fontId="13" fillId="5" borderId="24" xfId="1" applyNumberFormat="1" applyFont="1" applyFill="1" applyBorder="1" applyAlignment="1">
      <alignment horizontal="center"/>
    </xf>
    <xf numFmtId="0" fontId="14" fillId="2" borderId="3" xfId="1" applyFont="1" applyFill="1" applyBorder="1" applyAlignment="1">
      <alignment horizontal="left" vertical="center" wrapText="1"/>
    </xf>
    <xf numFmtId="166" fontId="13" fillId="4" borderId="24" xfId="1" applyNumberFormat="1" applyFont="1" applyFill="1" applyBorder="1" applyAlignment="1">
      <alignment horizontal="center"/>
    </xf>
    <xf numFmtId="0" fontId="14" fillId="2" borderId="2" xfId="1" applyFont="1" applyFill="1" applyBorder="1" applyAlignment="1">
      <alignment horizontal="left" vertical="center" wrapText="1"/>
    </xf>
    <xf numFmtId="166" fontId="13" fillId="5" borderId="24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0" fontId="13" fillId="2" borderId="49" xfId="1" applyFont="1" applyFill="1" applyBorder="1" applyAlignment="1">
      <alignment horizontal="right"/>
    </xf>
    <xf numFmtId="2" fontId="13" fillId="5" borderId="27" xfId="1" applyNumberFormat="1" applyFont="1" applyFill="1" applyBorder="1" applyAlignment="1">
      <alignment horizontal="center"/>
    </xf>
    <xf numFmtId="0" fontId="16" fillId="2" borderId="0" xfId="1" applyFont="1" applyFill="1" applyAlignment="1">
      <alignment horizontal="center" wrapText="1"/>
    </xf>
    <xf numFmtId="0" fontId="13" fillId="2" borderId="9" xfId="1" applyFont="1" applyFill="1" applyBorder="1" applyAlignment="1">
      <alignment horizontal="right"/>
    </xf>
    <xf numFmtId="171" fontId="16" fillId="5" borderId="9" xfId="1" applyNumberFormat="1" applyFont="1" applyFill="1" applyBorder="1" applyAlignment="1">
      <alignment horizontal="center"/>
    </xf>
    <xf numFmtId="10" fontId="13" fillId="2" borderId="0" xfId="1" applyNumberFormat="1" applyFont="1" applyFill="1" applyAlignment="1">
      <alignment horizontal="center"/>
    </xf>
    <xf numFmtId="10" fontId="16" fillId="4" borderId="37" xfId="1" applyNumberFormat="1" applyFont="1" applyFill="1" applyBorder="1" applyAlignment="1">
      <alignment horizontal="center"/>
    </xf>
    <xf numFmtId="0" fontId="16" fillId="5" borderId="10" xfId="1" applyFont="1" applyFill="1" applyBorder="1" applyAlignment="1">
      <alignment horizontal="center"/>
    </xf>
    <xf numFmtId="0" fontId="16" fillId="2" borderId="16" xfId="1" applyFont="1" applyFill="1" applyBorder="1" applyAlignment="1">
      <alignment horizontal="center" wrapText="1"/>
    </xf>
    <xf numFmtId="1" fontId="17" fillId="3" borderId="6" xfId="1" applyNumberFormat="1" applyFont="1" applyFill="1" applyBorder="1" applyAlignment="1" applyProtection="1">
      <alignment horizontal="center"/>
      <protection locked="0"/>
    </xf>
    <xf numFmtId="166" fontId="13" fillId="2" borderId="6" xfId="1" applyNumberFormat="1" applyFont="1" applyFill="1" applyBorder="1" applyAlignment="1">
      <alignment horizontal="center"/>
    </xf>
    <xf numFmtId="173" fontId="13" fillId="2" borderId="16" xfId="1" applyNumberFormat="1" applyFont="1" applyFill="1" applyBorder="1" applyAlignment="1">
      <alignment horizontal="center"/>
    </xf>
    <xf numFmtId="1" fontId="17" fillId="3" borderId="7" xfId="1" applyNumberFormat="1" applyFont="1" applyFill="1" applyBorder="1" applyAlignment="1" applyProtection="1">
      <alignment horizontal="center"/>
      <protection locked="0"/>
    </xf>
    <xf numFmtId="166" fontId="13" fillId="2" borderId="7" xfId="1" applyNumberFormat="1" applyFont="1" applyFill="1" applyBorder="1" applyAlignment="1">
      <alignment horizontal="center"/>
    </xf>
    <xf numFmtId="173" fontId="13" fillId="2" borderId="21" xfId="1" applyNumberFormat="1" applyFont="1" applyFill="1" applyBorder="1" applyAlignment="1">
      <alignment horizontal="center"/>
    </xf>
    <xf numFmtId="1" fontId="17" fillId="3" borderId="8" xfId="1" applyNumberFormat="1" applyFont="1" applyFill="1" applyBorder="1" applyAlignment="1" applyProtection="1">
      <alignment horizontal="center"/>
      <protection locked="0"/>
    </xf>
    <xf numFmtId="166" fontId="13" fillId="2" borderId="8" xfId="1" applyNumberFormat="1" applyFont="1" applyFill="1" applyBorder="1" applyAlignment="1">
      <alignment horizontal="center"/>
    </xf>
    <xf numFmtId="173" fontId="13" fillId="2" borderId="39" xfId="1" applyNumberFormat="1" applyFont="1" applyFill="1" applyBorder="1" applyAlignment="1">
      <alignment horizontal="center"/>
    </xf>
    <xf numFmtId="0" fontId="13" fillId="2" borderId="20" xfId="1" applyFont="1" applyFill="1" applyBorder="1" applyAlignment="1">
      <alignment horizontal="center"/>
    </xf>
    <xf numFmtId="171" fontId="13" fillId="2" borderId="9" xfId="1" applyNumberFormat="1" applyFont="1" applyFill="1" applyBorder="1" applyAlignment="1">
      <alignment horizontal="right"/>
    </xf>
    <xf numFmtId="2" fontId="17" fillId="5" borderId="19" xfId="1" applyNumberFormat="1" applyFont="1" applyFill="1" applyBorder="1" applyAlignment="1">
      <alignment horizontal="center"/>
    </xf>
    <xf numFmtId="174" fontId="17" fillId="5" borderId="48" xfId="1" applyNumberFormat="1" applyFont="1" applyFill="1" applyBorder="1" applyAlignment="1">
      <alignment horizontal="center"/>
    </xf>
    <xf numFmtId="0" fontId="13" fillId="2" borderId="20" xfId="1" applyFont="1" applyFill="1" applyBorder="1"/>
    <xf numFmtId="0" fontId="13" fillId="2" borderId="7" xfId="1" applyFont="1" applyFill="1" applyBorder="1" applyAlignment="1">
      <alignment horizontal="right"/>
    </xf>
    <xf numFmtId="10" fontId="17" fillId="4" borderId="24" xfId="1" applyNumberFormat="1" applyFont="1" applyFill="1" applyBorder="1" applyAlignment="1">
      <alignment horizontal="center"/>
    </xf>
    <xf numFmtId="0" fontId="13" fillId="2" borderId="38" xfId="1" applyFont="1" applyFill="1" applyBorder="1"/>
    <xf numFmtId="0" fontId="17" fillId="5" borderId="25" xfId="1" applyFont="1" applyFill="1" applyBorder="1" applyAlignment="1">
      <alignment horizontal="center"/>
    </xf>
    <xf numFmtId="0" fontId="17" fillId="5" borderId="50" xfId="1" applyFont="1" applyFill="1" applyBorder="1" applyAlignment="1">
      <alignment horizontal="center"/>
    </xf>
    <xf numFmtId="0" fontId="13" fillId="2" borderId="6" xfId="1" applyFont="1" applyFill="1" applyBorder="1"/>
    <xf numFmtId="0" fontId="16" fillId="2" borderId="17" xfId="1" applyFont="1" applyFill="1" applyBorder="1" applyAlignment="1">
      <alignment horizontal="center" vertical="center"/>
    </xf>
    <xf numFmtId="0" fontId="16" fillId="2" borderId="19" xfId="1" applyFont="1" applyFill="1" applyBorder="1" applyAlignment="1">
      <alignment horizontal="center" vertical="center"/>
    </xf>
    <xf numFmtId="0" fontId="14" fillId="2" borderId="0" xfId="1" applyFont="1" applyFill="1" applyAlignment="1">
      <alignment horizontal="right" vertical="center" wrapText="1"/>
    </xf>
    <xf numFmtId="2" fontId="17" fillId="4" borderId="42" xfId="1" applyNumberFormat="1" applyFont="1" applyFill="1" applyBorder="1" applyAlignment="1">
      <alignment horizontal="center"/>
    </xf>
    <xf numFmtId="174" fontId="17" fillId="4" borderId="42" xfId="1" applyNumberFormat="1" applyFont="1" applyFill="1" applyBorder="1" applyAlignment="1">
      <alignment horizontal="center"/>
    </xf>
    <xf numFmtId="2" fontId="17" fillId="5" borderId="43" xfId="1" applyNumberFormat="1" applyFont="1" applyFill="1" applyBorder="1" applyAlignment="1">
      <alignment horizontal="center"/>
    </xf>
    <xf numFmtId="174" fontId="17" fillId="5" borderId="43" xfId="1" applyNumberFormat="1" applyFont="1" applyFill="1" applyBorder="1" applyAlignment="1">
      <alignment horizontal="center"/>
    </xf>
    <xf numFmtId="175" fontId="26" fillId="2" borderId="0" xfId="1" applyNumberFormat="1" applyFont="1" applyFill="1" applyAlignment="1">
      <alignment horizontal="center"/>
    </xf>
    <xf numFmtId="165" fontId="17" fillId="2" borderId="0" xfId="1" applyNumberFormat="1" applyFont="1" applyFill="1" applyAlignment="1">
      <alignment horizontal="center"/>
    </xf>
    <xf numFmtId="0" fontId="14" fillId="2" borderId="2" xfId="1" applyFont="1" applyFill="1" applyBorder="1" applyAlignment="1">
      <alignment horizontal="left" vertical="center" wrapText="1"/>
    </xf>
    <xf numFmtId="0" fontId="13" fillId="2" borderId="2" xfId="1" applyFont="1" applyFill="1" applyBorder="1"/>
    <xf numFmtId="0" fontId="16" fillId="2" borderId="3" xfId="1" applyFont="1" applyFill="1" applyBorder="1" applyAlignment="1">
      <alignment horizontal="center"/>
    </xf>
    <xf numFmtId="0" fontId="13" fillId="2" borderId="3" xfId="1" applyFont="1" applyFill="1" applyBorder="1" applyAlignment="1">
      <alignment horizontal="center"/>
    </xf>
    <xf numFmtId="0" fontId="13" fillId="2" borderId="1" xfId="1" applyFont="1" applyFill="1" applyBorder="1"/>
    <xf numFmtId="0" fontId="16" fillId="2" borderId="4" xfId="1" applyFont="1" applyFill="1" applyBorder="1"/>
    <xf numFmtId="0" fontId="13" fillId="2" borderId="4" xfId="1" applyFont="1" applyFill="1" applyBorder="1"/>
    <xf numFmtId="0" fontId="10" fillId="2" borderId="0" xfId="2" applyFont="1" applyFill="1" applyAlignment="1">
      <alignment horizontal="center" vertical="center"/>
    </xf>
    <xf numFmtId="0" fontId="11" fillId="2" borderId="0" xfId="2" applyFont="1" applyFill="1"/>
    <xf numFmtId="0" fontId="12" fillId="2" borderId="0" xfId="2" applyFont="1" applyFill="1" applyAlignment="1">
      <alignment horizontal="center" vertical="center"/>
    </xf>
    <xf numFmtId="0" fontId="13" fillId="2" borderId="0" xfId="2" applyFont="1" applyFill="1"/>
    <xf numFmtId="0" fontId="14" fillId="2" borderId="11" xfId="2" applyFont="1" applyFill="1" applyBorder="1" applyAlignment="1">
      <alignment horizontal="center"/>
    </xf>
    <xf numFmtId="0" fontId="14" fillId="2" borderId="12" xfId="2" applyFont="1" applyFill="1" applyBorder="1" applyAlignment="1">
      <alignment horizontal="center"/>
    </xf>
    <xf numFmtId="0" fontId="14" fillId="2" borderId="13" xfId="2" applyFont="1" applyFill="1" applyBorder="1" applyAlignment="1">
      <alignment horizontal="center"/>
    </xf>
    <xf numFmtId="0" fontId="15" fillId="2" borderId="3" xfId="2" applyFont="1" applyFill="1" applyBorder="1" applyAlignment="1">
      <alignment horizontal="center" vertical="center"/>
    </xf>
    <xf numFmtId="0" fontId="9" fillId="2" borderId="0" xfId="2" applyFill="1"/>
    <xf numFmtId="0" fontId="16" fillId="2" borderId="0" xfId="2" applyFont="1" applyFill="1"/>
    <xf numFmtId="0" fontId="17" fillId="3" borderId="0" xfId="2" applyFont="1" applyFill="1" applyAlignment="1" applyProtection="1">
      <alignment horizontal="left" wrapText="1"/>
      <protection locked="0"/>
    </xf>
    <xf numFmtId="0" fontId="17" fillId="2" borderId="0" xfId="2" applyFont="1" applyFill="1" applyAlignment="1" applyProtection="1">
      <alignment horizontal="right"/>
      <protection locked="0"/>
    </xf>
    <xf numFmtId="0" fontId="17" fillId="2" borderId="0" xfId="2" applyFont="1" applyFill="1" applyAlignment="1" applyProtection="1">
      <alignment horizontal="left"/>
      <protection locked="0"/>
    </xf>
    <xf numFmtId="0" fontId="18" fillId="2" borderId="0" xfId="2" applyFont="1" applyFill="1"/>
    <xf numFmtId="0" fontId="18" fillId="3" borderId="0" xfId="2" applyFont="1" applyFill="1" applyAlignment="1" applyProtection="1">
      <alignment horizontal="left"/>
      <protection locked="0"/>
    </xf>
    <xf numFmtId="0" fontId="18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Protection="1">
      <protection locked="0"/>
    </xf>
    <xf numFmtId="168" fontId="18" fillId="3" borderId="0" xfId="2" applyNumberFormat="1" applyFont="1" applyFill="1" applyAlignment="1" applyProtection="1">
      <alignment horizontal="center"/>
      <protection locked="0"/>
    </xf>
    <xf numFmtId="169" fontId="13" fillId="2" borderId="0" xfId="2" applyNumberFormat="1" applyFont="1" applyFill="1" applyAlignment="1">
      <alignment horizontal="left"/>
    </xf>
    <xf numFmtId="0" fontId="19" fillId="2" borderId="0" xfId="2" applyFont="1" applyFill="1" applyAlignment="1">
      <alignment horizontal="left"/>
    </xf>
    <xf numFmtId="0" fontId="16" fillId="2" borderId="0" xfId="2" applyFont="1" applyFill="1" applyAlignment="1">
      <alignment horizontal="right"/>
    </xf>
    <xf numFmtId="0" fontId="13" fillId="2" borderId="0" xfId="2" applyFont="1" applyFill="1" applyAlignment="1">
      <alignment horizontal="right"/>
    </xf>
    <xf numFmtId="0" fontId="18" fillId="3" borderId="0" xfId="2" applyFont="1" applyFill="1" applyAlignment="1" applyProtection="1">
      <alignment horizontal="left"/>
      <protection locked="0"/>
    </xf>
    <xf numFmtId="0" fontId="17" fillId="3" borderId="0" xfId="2" applyFont="1" applyFill="1" applyAlignment="1" applyProtection="1">
      <alignment horizontal="center"/>
      <protection locked="0"/>
    </xf>
    <xf numFmtId="0" fontId="18" fillId="3" borderId="0" xfId="2" applyFont="1" applyFill="1" applyAlignment="1" applyProtection="1">
      <alignment horizontal="center"/>
      <protection locked="0"/>
    </xf>
    <xf numFmtId="0" fontId="14" fillId="2" borderId="11" xfId="2" applyFont="1" applyFill="1" applyBorder="1" applyAlignment="1">
      <alignment horizontal="justify" vertical="center" wrapText="1"/>
    </xf>
    <xf numFmtId="0" fontId="14" fillId="2" borderId="12" xfId="2" applyFont="1" applyFill="1" applyBorder="1" applyAlignment="1">
      <alignment horizontal="justify" vertical="center" wrapText="1"/>
    </xf>
    <xf numFmtId="0" fontId="14" fillId="2" borderId="13" xfId="2" applyFont="1" applyFill="1" applyBorder="1" applyAlignment="1">
      <alignment horizontal="justify" vertical="center" wrapText="1"/>
    </xf>
    <xf numFmtId="0" fontId="20" fillId="2" borderId="14" xfId="2" applyFont="1" applyFill="1" applyBorder="1" applyAlignment="1">
      <alignment horizontal="center"/>
    </xf>
    <xf numFmtId="0" fontId="21" fillId="2" borderId="0" xfId="2" applyFont="1" applyFill="1" applyAlignment="1">
      <alignment vertical="center" wrapText="1"/>
    </xf>
    <xf numFmtId="0" fontId="16" fillId="2" borderId="0" xfId="2" applyFont="1" applyFill="1" applyAlignment="1">
      <alignment horizontal="center"/>
    </xf>
    <xf numFmtId="0" fontId="22" fillId="2" borderId="0" xfId="2" applyFont="1" applyFill="1"/>
    <xf numFmtId="0" fontId="23" fillId="2" borderId="0" xfId="2" applyFont="1" applyFill="1"/>
    <xf numFmtId="2" fontId="17" fillId="3" borderId="0" xfId="2" applyNumberFormat="1" applyFont="1" applyFill="1" applyAlignment="1" applyProtection="1">
      <alignment horizontal="center"/>
      <protection locked="0"/>
    </xf>
    <xf numFmtId="0" fontId="14" fillId="2" borderId="11" xfId="2" applyFont="1" applyFill="1" applyBorder="1" applyAlignment="1">
      <alignment horizontal="left" vertical="center" wrapText="1"/>
    </xf>
    <xf numFmtId="0" fontId="14" fillId="2" borderId="12" xfId="2" applyFont="1" applyFill="1" applyBorder="1" applyAlignment="1">
      <alignment horizontal="left" vertical="center" wrapText="1"/>
    </xf>
    <xf numFmtId="0" fontId="14" fillId="2" borderId="13" xfId="2" applyFont="1" applyFill="1" applyBorder="1" applyAlignment="1">
      <alignment horizontal="left" vertical="center" wrapText="1"/>
    </xf>
    <xf numFmtId="0" fontId="16" fillId="2" borderId="0" xfId="2" applyFont="1" applyFill="1" applyAlignment="1">
      <alignment vertical="center" wrapText="1"/>
    </xf>
    <xf numFmtId="0" fontId="24" fillId="2" borderId="0" xfId="2" applyFont="1" applyFill="1"/>
    <xf numFmtId="2" fontId="16" fillId="2" borderId="0" xfId="2" applyNumberFormat="1" applyFont="1" applyFill="1" applyAlignment="1">
      <alignment horizontal="center"/>
    </xf>
    <xf numFmtId="0" fontId="14" fillId="2" borderId="0" xfId="2" applyFont="1" applyFill="1" applyAlignment="1">
      <alignment horizontal="left" vertical="center" wrapText="1"/>
    </xf>
    <xf numFmtId="170" fontId="16" fillId="2" borderId="0" xfId="2" applyNumberFormat="1" applyFont="1" applyFill="1" applyAlignment="1">
      <alignment horizontal="center"/>
    </xf>
    <xf numFmtId="0" fontId="13" fillId="2" borderId="15" xfId="2" applyFont="1" applyFill="1" applyBorder="1" applyAlignment="1">
      <alignment horizontal="right"/>
    </xf>
    <xf numFmtId="0" fontId="17" fillId="3" borderId="16" xfId="2" applyFont="1" applyFill="1" applyBorder="1" applyAlignment="1" applyProtection="1">
      <alignment horizontal="center"/>
      <protection locked="0"/>
    </xf>
    <xf numFmtId="0" fontId="16" fillId="2" borderId="17" xfId="2" applyFont="1" applyFill="1" applyBorder="1" applyAlignment="1">
      <alignment horizontal="center"/>
    </xf>
    <xf numFmtId="0" fontId="16" fillId="2" borderId="18" xfId="2" applyFont="1" applyFill="1" applyBorder="1" applyAlignment="1">
      <alignment horizontal="center"/>
    </xf>
    <xf numFmtId="0" fontId="16" fillId="2" borderId="19" xfId="2" applyFont="1" applyFill="1" applyBorder="1" applyAlignment="1">
      <alignment horizontal="center"/>
    </xf>
    <xf numFmtId="0" fontId="13" fillId="2" borderId="20" xfId="2" applyFont="1" applyFill="1" applyBorder="1" applyAlignment="1">
      <alignment horizontal="right"/>
    </xf>
    <xf numFmtId="0" fontId="17" fillId="3" borderId="21" xfId="2" applyFont="1" applyFill="1" applyBorder="1" applyAlignment="1" applyProtection="1">
      <alignment horizontal="center"/>
      <protection locked="0"/>
    </xf>
    <xf numFmtId="0" fontId="16" fillId="2" borderId="16" xfId="2" applyFont="1" applyFill="1" applyBorder="1" applyAlignment="1">
      <alignment horizontal="center"/>
    </xf>
    <xf numFmtId="0" fontId="16" fillId="2" borderId="22" xfId="2" applyFont="1" applyFill="1" applyBorder="1" applyAlignment="1">
      <alignment horizontal="center"/>
    </xf>
    <xf numFmtId="0" fontId="16" fillId="2" borderId="23" xfId="2" applyFont="1" applyFill="1" applyBorder="1" applyAlignment="1">
      <alignment horizontal="center"/>
    </xf>
    <xf numFmtId="0" fontId="16" fillId="2" borderId="24" xfId="2" applyFont="1" applyFill="1" applyBorder="1" applyAlignment="1">
      <alignment horizontal="center"/>
    </xf>
    <xf numFmtId="0" fontId="16" fillId="2" borderId="5" xfId="2" applyFont="1" applyFill="1" applyBorder="1" applyAlignment="1">
      <alignment horizontal="center"/>
    </xf>
    <xf numFmtId="0" fontId="13" fillId="2" borderId="25" xfId="2" applyFont="1" applyFill="1" applyBorder="1" applyAlignment="1">
      <alignment horizontal="center"/>
    </xf>
    <xf numFmtId="0" fontId="17" fillId="3" borderId="26" xfId="2" applyFont="1" applyFill="1" applyBorder="1" applyAlignment="1" applyProtection="1">
      <alignment horizontal="center"/>
      <protection locked="0"/>
    </xf>
    <xf numFmtId="171" fontId="13" fillId="2" borderId="23" xfId="2" applyNumberFormat="1" applyFont="1" applyFill="1" applyBorder="1" applyAlignment="1">
      <alignment horizontal="center"/>
    </xf>
    <xf numFmtId="171" fontId="13" fillId="2" borderId="27" xfId="2" applyNumberFormat="1" applyFont="1" applyFill="1" applyBorder="1" applyAlignment="1">
      <alignment horizontal="center"/>
    </xf>
    <xf numFmtId="0" fontId="24" fillId="2" borderId="6" xfId="2" applyFont="1" applyFill="1" applyBorder="1"/>
    <xf numFmtId="0" fontId="13" fillId="2" borderId="21" xfId="2" applyFont="1" applyFill="1" applyBorder="1" applyAlignment="1">
      <alignment horizontal="center"/>
    </xf>
    <xf numFmtId="0" fontId="17" fillId="3" borderId="20" xfId="2" applyFont="1" applyFill="1" applyBorder="1" applyAlignment="1" applyProtection="1">
      <alignment horizontal="center"/>
      <protection locked="0"/>
    </xf>
    <xf numFmtId="171" fontId="13" fillId="2" borderId="28" xfId="2" applyNumberFormat="1" applyFont="1" applyFill="1" applyBorder="1" applyAlignment="1">
      <alignment horizontal="center"/>
    </xf>
    <xf numFmtId="171" fontId="13" fillId="2" borderId="29" xfId="2" applyNumberFormat="1" applyFont="1" applyFill="1" applyBorder="1" applyAlignment="1">
      <alignment horizontal="center"/>
    </xf>
    <xf numFmtId="10" fontId="21" fillId="2" borderId="7" xfId="2" applyNumberFormat="1" applyFont="1" applyFill="1" applyBorder="1" applyAlignment="1">
      <alignment horizontal="center" vertical="center"/>
    </xf>
    <xf numFmtId="0" fontId="13" fillId="2" borderId="30" xfId="2" applyFont="1" applyFill="1" applyBorder="1" applyAlignment="1">
      <alignment horizontal="center"/>
    </xf>
    <xf numFmtId="0" fontId="17" fillId="3" borderId="31" xfId="2" applyFont="1" applyFill="1" applyBorder="1" applyAlignment="1" applyProtection="1">
      <alignment horizontal="center"/>
      <protection locked="0"/>
    </xf>
    <xf numFmtId="171" fontId="13" fillId="2" borderId="32" xfId="2" applyNumberFormat="1" applyFont="1" applyFill="1" applyBorder="1" applyAlignment="1">
      <alignment horizontal="center"/>
    </xf>
    <xf numFmtId="171" fontId="13" fillId="2" borderId="33" xfId="2" applyNumberFormat="1" applyFont="1" applyFill="1" applyBorder="1" applyAlignment="1">
      <alignment horizontal="center"/>
    </xf>
    <xf numFmtId="0" fontId="13" fillId="2" borderId="8" xfId="2" applyFont="1" applyFill="1" applyBorder="1"/>
    <xf numFmtId="0" fontId="13" fillId="2" borderId="21" xfId="2" applyFont="1" applyFill="1" applyBorder="1" applyAlignment="1">
      <alignment horizontal="right"/>
    </xf>
    <xf numFmtId="1" fontId="16" fillId="4" borderId="34" xfId="2" applyNumberFormat="1" applyFont="1" applyFill="1" applyBorder="1" applyAlignment="1">
      <alignment horizontal="center"/>
    </xf>
    <xf numFmtId="171" fontId="16" fillId="4" borderId="35" xfId="2" applyNumberFormat="1" applyFont="1" applyFill="1" applyBorder="1" applyAlignment="1">
      <alignment horizontal="center"/>
    </xf>
    <xf numFmtId="171" fontId="16" fillId="4" borderId="36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0" fontId="13" fillId="2" borderId="18" xfId="2" applyFont="1" applyFill="1" applyBorder="1" applyAlignment="1">
      <alignment horizontal="right"/>
    </xf>
    <xf numFmtId="0" fontId="17" fillId="3" borderId="9" xfId="2" applyFont="1" applyFill="1" applyBorder="1" applyAlignment="1" applyProtection="1">
      <alignment horizontal="center"/>
      <protection locked="0"/>
    </xf>
    <xf numFmtId="0" fontId="13" fillId="2" borderId="4" xfId="2" applyFont="1" applyFill="1" applyBorder="1" applyAlignment="1">
      <alignment horizontal="right"/>
    </xf>
    <xf numFmtId="2" fontId="13" fillId="4" borderId="37" xfId="2" applyNumberFormat="1" applyFont="1" applyFill="1" applyBorder="1" applyAlignment="1">
      <alignment horizontal="center"/>
    </xf>
    <xf numFmtId="0" fontId="13" fillId="2" borderId="0" xfId="2" applyFont="1" applyFill="1" applyAlignment="1">
      <alignment horizontal="center"/>
    </xf>
    <xf numFmtId="2" fontId="13" fillId="5" borderId="37" xfId="2" applyNumberFormat="1" applyFont="1" applyFill="1" applyBorder="1" applyAlignment="1">
      <alignment horizontal="center"/>
    </xf>
    <xf numFmtId="2" fontId="13" fillId="2" borderId="0" xfId="2" applyNumberFormat="1" applyFont="1" applyFill="1" applyAlignment="1">
      <alignment horizontal="center"/>
    </xf>
    <xf numFmtId="0" fontId="14" fillId="2" borderId="15" xfId="2" applyFont="1" applyFill="1" applyBorder="1" applyAlignment="1">
      <alignment horizontal="left" vertical="center" wrapText="1"/>
    </xf>
    <xf numFmtId="0" fontId="14" fillId="2" borderId="16" xfId="2" applyFont="1" applyFill="1" applyBorder="1" applyAlignment="1">
      <alignment horizontal="left" vertical="center" wrapText="1"/>
    </xf>
    <xf numFmtId="166" fontId="13" fillId="4" borderId="37" xfId="2" applyNumberFormat="1" applyFont="1" applyFill="1" applyBorder="1" applyAlignment="1">
      <alignment horizontal="center"/>
    </xf>
    <xf numFmtId="166" fontId="13" fillId="2" borderId="0" xfId="2" applyNumberFormat="1" applyFont="1" applyFill="1" applyAlignment="1">
      <alignment horizontal="center"/>
    </xf>
    <xf numFmtId="166" fontId="13" fillId="4" borderId="10" xfId="2" applyNumberFormat="1" applyFont="1" applyFill="1" applyBorder="1" applyAlignment="1">
      <alignment horizontal="center"/>
    </xf>
    <xf numFmtId="0" fontId="14" fillId="2" borderId="38" xfId="2" applyFont="1" applyFill="1" applyBorder="1" applyAlignment="1">
      <alignment horizontal="left" vertical="center" wrapText="1"/>
    </xf>
    <xf numFmtId="0" fontId="14" fillId="2" borderId="39" xfId="2" applyFont="1" applyFill="1" applyBorder="1" applyAlignment="1">
      <alignment horizontal="left" vertical="center" wrapText="1"/>
    </xf>
    <xf numFmtId="0" fontId="13" fillId="2" borderId="40" xfId="2" applyFont="1" applyFill="1" applyBorder="1" applyAlignment="1">
      <alignment horizontal="right"/>
    </xf>
    <xf numFmtId="166" fontId="17" fillId="3" borderId="37" xfId="2" applyNumberFormat="1" applyFont="1" applyFill="1" applyBorder="1" applyAlignment="1" applyProtection="1">
      <alignment horizontal="center"/>
      <protection locked="0"/>
    </xf>
    <xf numFmtId="166" fontId="13" fillId="2" borderId="0" xfId="2" applyNumberFormat="1" applyFont="1" applyFill="1"/>
    <xf numFmtId="0" fontId="13" fillId="2" borderId="26" xfId="2" applyFont="1" applyFill="1" applyBorder="1" applyAlignment="1">
      <alignment horizontal="right"/>
    </xf>
    <xf numFmtId="1" fontId="13" fillId="2" borderId="0" xfId="2" applyNumberFormat="1" applyFont="1" applyFill="1" applyAlignment="1">
      <alignment horizontal="center"/>
    </xf>
    <xf numFmtId="0" fontId="13" fillId="2" borderId="8" xfId="2" applyFont="1" applyFill="1" applyBorder="1" applyAlignment="1">
      <alignment horizontal="right"/>
    </xf>
    <xf numFmtId="2" fontId="13" fillId="4" borderId="8" xfId="2" applyNumberFormat="1" applyFont="1" applyFill="1" applyBorder="1" applyAlignment="1">
      <alignment horizontal="center"/>
    </xf>
    <xf numFmtId="171" fontId="16" fillId="5" borderId="6" xfId="2" applyNumberFormat="1" applyFont="1" applyFill="1" applyBorder="1" applyAlignment="1">
      <alignment horizontal="center"/>
    </xf>
    <xf numFmtId="171" fontId="13" fillId="2" borderId="0" xfId="2" applyNumberFormat="1" applyFont="1" applyFill="1" applyAlignment="1">
      <alignment horizontal="center"/>
    </xf>
    <xf numFmtId="10" fontId="13" fillId="4" borderId="37" xfId="2" applyNumberFormat="1" applyFont="1" applyFill="1" applyBorder="1" applyAlignment="1">
      <alignment horizontal="center"/>
    </xf>
    <xf numFmtId="0" fontId="13" fillId="2" borderId="38" xfId="2" applyFont="1" applyFill="1" applyBorder="1" applyAlignment="1">
      <alignment horizontal="right"/>
    </xf>
    <xf numFmtId="0" fontId="13" fillId="5" borderId="8" xfId="2" applyFont="1" applyFill="1" applyBorder="1" applyAlignment="1">
      <alignment horizontal="center"/>
    </xf>
    <xf numFmtId="0" fontId="19" fillId="2" borderId="0" xfId="2" applyFont="1" applyFill="1"/>
    <xf numFmtId="0" fontId="16" fillId="2" borderId="0" xfId="2" applyFont="1" applyFill="1" applyAlignment="1">
      <alignment horizontal="left"/>
    </xf>
    <xf numFmtId="0" fontId="13" fillId="2" borderId="0" xfId="2" applyFont="1" applyFill="1" applyAlignment="1">
      <alignment horizontal="left"/>
    </xf>
    <xf numFmtId="172" fontId="17" fillId="3" borderId="0" xfId="2" applyNumberFormat="1" applyFont="1" applyFill="1" applyAlignment="1" applyProtection="1">
      <alignment horizontal="center"/>
      <protection locked="0"/>
    </xf>
    <xf numFmtId="166" fontId="16" fillId="2" borderId="0" xfId="2" applyNumberFormat="1" applyFont="1" applyFill="1" applyAlignment="1" applyProtection="1">
      <alignment horizontal="center"/>
      <protection locked="0"/>
    </xf>
    <xf numFmtId="2" fontId="16" fillId="2" borderId="6" xfId="2" applyNumberFormat="1" applyFont="1" applyFill="1" applyBorder="1" applyAlignment="1">
      <alignment horizontal="center"/>
    </xf>
    <xf numFmtId="0" fontId="16" fillId="2" borderId="6" xfId="2" applyFont="1" applyFill="1" applyBorder="1" applyAlignment="1">
      <alignment horizontal="center"/>
    </xf>
    <xf numFmtId="0" fontId="16" fillId="2" borderId="3" xfId="2" applyFont="1" applyFill="1" applyBorder="1" applyAlignment="1">
      <alignment horizontal="center" vertical="center"/>
    </xf>
    <xf numFmtId="2" fontId="17" fillId="3" borderId="6" xfId="2" applyNumberFormat="1" applyFont="1" applyFill="1" applyBorder="1" applyAlignment="1" applyProtection="1">
      <alignment horizontal="center" vertical="center"/>
      <protection locked="0"/>
    </xf>
    <xf numFmtId="0" fontId="13" fillId="2" borderId="6" xfId="2" applyFont="1" applyFill="1" applyBorder="1" applyAlignment="1">
      <alignment horizontal="center"/>
    </xf>
    <xf numFmtId="0" fontId="17" fillId="3" borderId="15" xfId="2" applyFont="1" applyFill="1" applyBorder="1" applyAlignment="1" applyProtection="1">
      <alignment horizontal="center"/>
      <protection locked="0"/>
    </xf>
    <xf numFmtId="166" fontId="13" fillId="2" borderId="15" xfId="2" applyNumberFormat="1" applyFont="1" applyFill="1" applyBorder="1" applyAlignment="1">
      <alignment horizontal="center"/>
    </xf>
    <xf numFmtId="173" fontId="13" fillId="2" borderId="6" xfId="2" applyNumberFormat="1" applyFont="1" applyFill="1" applyBorder="1" applyAlignment="1">
      <alignment horizontal="center" vertical="center"/>
    </xf>
    <xf numFmtId="0" fontId="16" fillId="2" borderId="0" xfId="2" applyFont="1" applyFill="1" applyAlignment="1">
      <alignment horizontal="center" vertical="center"/>
    </xf>
    <xf numFmtId="2" fontId="17" fillId="3" borderId="7" xfId="2" applyNumberFormat="1" applyFont="1" applyFill="1" applyBorder="1" applyAlignment="1" applyProtection="1">
      <alignment horizontal="center" vertical="center"/>
      <protection locked="0"/>
    </xf>
    <xf numFmtId="0" fontId="13" fillId="2" borderId="7" xfId="2" applyFont="1" applyFill="1" applyBorder="1" applyAlignment="1">
      <alignment horizontal="center"/>
    </xf>
    <xf numFmtId="166" fontId="13" fillId="2" borderId="20" xfId="2" applyNumberFormat="1" applyFont="1" applyFill="1" applyBorder="1" applyAlignment="1">
      <alignment horizontal="center"/>
    </xf>
    <xf numFmtId="173" fontId="13" fillId="2" borderId="7" xfId="2" applyNumberFormat="1" applyFont="1" applyFill="1" applyBorder="1" applyAlignment="1">
      <alignment horizontal="center" vertical="center"/>
    </xf>
    <xf numFmtId="1" fontId="17" fillId="3" borderId="20" xfId="2" applyNumberFormat="1" applyFont="1" applyFill="1" applyBorder="1" applyAlignment="1" applyProtection="1">
      <alignment horizontal="center"/>
      <protection locked="0"/>
    </xf>
    <xf numFmtId="0" fontId="16" fillId="2" borderId="2" xfId="2" applyFont="1" applyFill="1" applyBorder="1" applyAlignment="1">
      <alignment horizontal="center" vertical="center"/>
    </xf>
    <xf numFmtId="2" fontId="17" fillId="3" borderId="8" xfId="2" applyNumberFormat="1" applyFont="1" applyFill="1" applyBorder="1" applyAlignment="1" applyProtection="1">
      <alignment horizontal="center" vertical="center"/>
      <protection locked="0"/>
    </xf>
    <xf numFmtId="0" fontId="13" fillId="2" borderId="8" xfId="2" applyFont="1" applyFill="1" applyBorder="1" applyAlignment="1">
      <alignment horizontal="center"/>
    </xf>
    <xf numFmtId="0" fontId="17" fillId="3" borderId="38" xfId="2" applyFont="1" applyFill="1" applyBorder="1" applyAlignment="1" applyProtection="1">
      <alignment horizontal="center"/>
      <protection locked="0"/>
    </xf>
    <xf numFmtId="166" fontId="13" fillId="2" borderId="38" xfId="2" applyNumberFormat="1" applyFont="1" applyFill="1" applyBorder="1" applyAlignment="1">
      <alignment horizontal="center"/>
    </xf>
    <xf numFmtId="173" fontId="13" fillId="2" borderId="8" xfId="2" applyNumberFormat="1" applyFont="1" applyFill="1" applyBorder="1" applyAlignment="1">
      <alignment horizontal="center" vertical="center"/>
    </xf>
    <xf numFmtId="0" fontId="18" fillId="2" borderId="21" xfId="2" applyFont="1" applyFill="1" applyBorder="1" applyAlignment="1">
      <alignment horizontal="center"/>
    </xf>
    <xf numFmtId="2" fontId="18" fillId="2" borderId="39" xfId="2" applyNumberFormat="1" applyFont="1" applyFill="1" applyBorder="1" applyAlignment="1">
      <alignment horizontal="center"/>
    </xf>
    <xf numFmtId="0" fontId="14" fillId="2" borderId="15" xfId="2" applyFont="1" applyFill="1" applyBorder="1" applyAlignment="1">
      <alignment horizontal="center" vertical="center" wrapText="1"/>
    </xf>
    <xf numFmtId="0" fontId="14" fillId="2" borderId="16" xfId="2" applyFont="1" applyFill="1" applyBorder="1" applyAlignment="1">
      <alignment horizontal="center" vertical="center" wrapText="1"/>
    </xf>
    <xf numFmtId="0" fontId="14" fillId="2" borderId="38" xfId="2" applyFont="1" applyFill="1" applyBorder="1" applyAlignment="1">
      <alignment horizontal="center" vertical="center" wrapText="1"/>
    </xf>
    <xf numFmtId="0" fontId="14" fillId="2" borderId="39" xfId="2" applyFont="1" applyFill="1" applyBorder="1" applyAlignment="1">
      <alignment horizontal="center" vertical="center" wrapText="1"/>
    </xf>
    <xf numFmtId="0" fontId="16" fillId="2" borderId="38" xfId="2" applyFont="1" applyFill="1" applyBorder="1" applyAlignment="1">
      <alignment horizontal="center" vertical="center"/>
    </xf>
    <xf numFmtId="0" fontId="13" fillId="2" borderId="41" xfId="2" applyFont="1" applyFill="1" applyBorder="1" applyAlignment="1">
      <alignment horizontal="right"/>
    </xf>
    <xf numFmtId="2" fontId="17" fillId="5" borderId="30" xfId="2" applyNumberFormat="1" applyFont="1" applyFill="1" applyBorder="1" applyAlignment="1">
      <alignment horizontal="center"/>
    </xf>
    <xf numFmtId="173" fontId="17" fillId="5" borderId="30" xfId="2" applyNumberFormat="1" applyFont="1" applyFill="1" applyBorder="1" applyAlignment="1">
      <alignment horizontal="center"/>
    </xf>
    <xf numFmtId="0" fontId="13" fillId="2" borderId="37" xfId="2" applyFont="1" applyFill="1" applyBorder="1" applyAlignment="1">
      <alignment horizontal="right"/>
    </xf>
    <xf numFmtId="10" fontId="17" fillId="4" borderId="42" xfId="2" applyNumberFormat="1" applyFont="1" applyFill="1" applyBorder="1" applyAlignment="1">
      <alignment horizontal="center"/>
    </xf>
    <xf numFmtId="0" fontId="13" fillId="2" borderId="10" xfId="2" applyFont="1" applyFill="1" applyBorder="1" applyAlignment="1">
      <alignment horizontal="right"/>
    </xf>
    <xf numFmtId="0" fontId="17" fillId="5" borderId="43" xfId="2" applyFont="1" applyFill="1" applyBorder="1" applyAlignment="1">
      <alignment horizontal="center"/>
    </xf>
    <xf numFmtId="0" fontId="16" fillId="2" borderId="0" xfId="2" applyFont="1" applyFill="1" applyAlignment="1">
      <alignment horizontal="center"/>
    </xf>
    <xf numFmtId="174" fontId="17" fillId="2" borderId="0" xfId="2" applyNumberFormat="1" applyFont="1" applyFill="1" applyAlignment="1">
      <alignment horizontal="center"/>
    </xf>
    <xf numFmtId="0" fontId="17" fillId="3" borderId="0" xfId="2" applyFont="1" applyFill="1" applyAlignment="1" applyProtection="1">
      <alignment horizontal="left"/>
      <protection locked="0"/>
    </xf>
    <xf numFmtId="0" fontId="16" fillId="2" borderId="17" xfId="2" applyFont="1" applyFill="1" applyBorder="1" applyAlignment="1">
      <alignment horizontal="center"/>
    </xf>
    <xf numFmtId="0" fontId="16" fillId="2" borderId="18" xfId="2" applyFont="1" applyFill="1" applyBorder="1" applyAlignment="1">
      <alignment horizontal="center"/>
    </xf>
    <xf numFmtId="0" fontId="16" fillId="2" borderId="3" xfId="2" applyFont="1" applyFill="1" applyBorder="1" applyAlignment="1">
      <alignment horizontal="center"/>
    </xf>
    <xf numFmtId="0" fontId="16" fillId="2" borderId="27" xfId="2" applyFont="1" applyFill="1" applyBorder="1" applyAlignment="1">
      <alignment horizontal="center"/>
    </xf>
    <xf numFmtId="0" fontId="13" fillId="2" borderId="44" xfId="2" applyFont="1" applyFill="1" applyBorder="1" applyAlignment="1">
      <alignment horizontal="center"/>
    </xf>
    <xf numFmtId="0" fontId="13" fillId="2" borderId="1" xfId="2" applyFont="1" applyFill="1" applyBorder="1" applyAlignment="1">
      <alignment horizontal="center"/>
    </xf>
    <xf numFmtId="171" fontId="17" fillId="3" borderId="31" xfId="2" applyNumberFormat="1" applyFont="1" applyFill="1" applyBorder="1" applyAlignment="1" applyProtection="1">
      <alignment horizontal="center"/>
      <protection locked="0"/>
    </xf>
    <xf numFmtId="1" fontId="16" fillId="4" borderId="45" xfId="2" applyNumberFormat="1" applyFont="1" applyFill="1" applyBorder="1" applyAlignment="1">
      <alignment horizontal="center"/>
    </xf>
    <xf numFmtId="1" fontId="16" fillId="4" borderId="46" xfId="2" applyNumberFormat="1" applyFont="1" applyFill="1" applyBorder="1" applyAlignment="1">
      <alignment horizontal="center"/>
    </xf>
    <xf numFmtId="171" fontId="16" fillId="4" borderId="8" xfId="2" applyNumberFormat="1" applyFont="1" applyFill="1" applyBorder="1" applyAlignment="1">
      <alignment horizontal="center"/>
    </xf>
    <xf numFmtId="0" fontId="13" fillId="2" borderId="47" xfId="2" applyFont="1" applyFill="1" applyBorder="1" applyAlignment="1">
      <alignment horizontal="right"/>
    </xf>
    <xf numFmtId="0" fontId="17" fillId="3" borderId="48" xfId="2" applyFont="1" applyFill="1" applyBorder="1" applyAlignment="1" applyProtection="1">
      <alignment horizontal="center"/>
      <protection locked="0"/>
    </xf>
    <xf numFmtId="0" fontId="13" fillId="2" borderId="22" xfId="2" applyFont="1" applyFill="1" applyBorder="1" applyAlignment="1">
      <alignment horizontal="right"/>
    </xf>
    <xf numFmtId="2" fontId="13" fillId="4" borderId="24" xfId="2" applyNumberFormat="1" applyFont="1" applyFill="1" applyBorder="1" applyAlignment="1">
      <alignment horizontal="center"/>
    </xf>
    <xf numFmtId="2" fontId="13" fillId="5" borderId="24" xfId="2" applyNumberFormat="1" applyFont="1" applyFill="1" applyBorder="1" applyAlignment="1">
      <alignment horizontal="center"/>
    </xf>
    <xf numFmtId="0" fontId="14" fillId="2" borderId="3" xfId="2" applyFont="1" applyFill="1" applyBorder="1" applyAlignment="1">
      <alignment horizontal="left" vertical="center" wrapText="1"/>
    </xf>
    <xf numFmtId="166" fontId="13" fillId="4" borderId="24" xfId="2" applyNumberFormat="1" applyFont="1" applyFill="1" applyBorder="1" applyAlignment="1">
      <alignment horizontal="center"/>
    </xf>
    <xf numFmtId="0" fontId="14" fillId="2" borderId="2" xfId="2" applyFont="1" applyFill="1" applyBorder="1" applyAlignment="1">
      <alignment horizontal="left" vertical="center" wrapText="1"/>
    </xf>
    <xf numFmtId="166" fontId="13" fillId="5" borderId="24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0" fontId="13" fillId="2" borderId="49" xfId="2" applyFont="1" applyFill="1" applyBorder="1" applyAlignment="1">
      <alignment horizontal="right"/>
    </xf>
    <xf numFmtId="2" fontId="13" fillId="5" borderId="27" xfId="2" applyNumberFormat="1" applyFont="1" applyFill="1" applyBorder="1" applyAlignment="1">
      <alignment horizontal="center"/>
    </xf>
    <xf numFmtId="0" fontId="16" fillId="2" borderId="0" xfId="2" applyFont="1" applyFill="1" applyAlignment="1">
      <alignment horizontal="center" wrapText="1"/>
    </xf>
    <xf numFmtId="0" fontId="13" fillId="2" borderId="9" xfId="2" applyFont="1" applyFill="1" applyBorder="1" applyAlignment="1">
      <alignment horizontal="right"/>
    </xf>
    <xf numFmtId="171" fontId="16" fillId="5" borderId="9" xfId="2" applyNumberFormat="1" applyFont="1" applyFill="1" applyBorder="1" applyAlignment="1">
      <alignment horizontal="center"/>
    </xf>
    <xf numFmtId="10" fontId="13" fillId="2" borderId="0" xfId="2" applyNumberFormat="1" applyFont="1" applyFill="1" applyAlignment="1">
      <alignment horizontal="center"/>
    </xf>
    <xf numFmtId="10" fontId="16" fillId="4" borderId="37" xfId="2" applyNumberFormat="1" applyFont="1" applyFill="1" applyBorder="1" applyAlignment="1">
      <alignment horizontal="center"/>
    </xf>
    <xf numFmtId="0" fontId="16" fillId="5" borderId="10" xfId="2" applyFont="1" applyFill="1" applyBorder="1" applyAlignment="1">
      <alignment horizontal="center"/>
    </xf>
    <xf numFmtId="0" fontId="16" fillId="2" borderId="16" xfId="2" applyFont="1" applyFill="1" applyBorder="1" applyAlignment="1">
      <alignment horizontal="center" wrapText="1"/>
    </xf>
    <xf numFmtId="1" fontId="17" fillId="3" borderId="6" xfId="2" applyNumberFormat="1" applyFont="1" applyFill="1" applyBorder="1" applyAlignment="1" applyProtection="1">
      <alignment horizontal="center"/>
      <protection locked="0"/>
    </xf>
    <xf numFmtId="166" fontId="13" fillId="2" borderId="6" xfId="2" applyNumberFormat="1" applyFont="1" applyFill="1" applyBorder="1" applyAlignment="1">
      <alignment horizontal="center"/>
    </xf>
    <xf numFmtId="173" fontId="13" fillId="2" borderId="16" xfId="2" applyNumberFormat="1" applyFont="1" applyFill="1" applyBorder="1" applyAlignment="1">
      <alignment horizontal="center"/>
    </xf>
    <xf numFmtId="1" fontId="17" fillId="3" borderId="7" xfId="2" applyNumberFormat="1" applyFont="1" applyFill="1" applyBorder="1" applyAlignment="1" applyProtection="1">
      <alignment horizontal="center"/>
      <protection locked="0"/>
    </xf>
    <xf numFmtId="166" fontId="13" fillId="2" borderId="7" xfId="2" applyNumberFormat="1" applyFont="1" applyFill="1" applyBorder="1" applyAlignment="1">
      <alignment horizontal="center"/>
    </xf>
    <xf numFmtId="173" fontId="13" fillId="2" borderId="21" xfId="2" applyNumberFormat="1" applyFont="1" applyFill="1" applyBorder="1" applyAlignment="1">
      <alignment horizontal="center"/>
    </xf>
    <xf numFmtId="1" fontId="17" fillId="3" borderId="8" xfId="2" applyNumberFormat="1" applyFont="1" applyFill="1" applyBorder="1" applyAlignment="1" applyProtection="1">
      <alignment horizontal="center"/>
      <protection locked="0"/>
    </xf>
    <xf numFmtId="166" fontId="13" fillId="2" borderId="8" xfId="2" applyNumberFormat="1" applyFont="1" applyFill="1" applyBorder="1" applyAlignment="1">
      <alignment horizontal="center"/>
    </xf>
    <xf numFmtId="173" fontId="13" fillId="2" borderId="39" xfId="2" applyNumberFormat="1" applyFont="1" applyFill="1" applyBorder="1" applyAlignment="1">
      <alignment horizontal="center"/>
    </xf>
    <xf numFmtId="0" fontId="13" fillId="2" borderId="20" xfId="2" applyFont="1" applyFill="1" applyBorder="1" applyAlignment="1">
      <alignment horizontal="center"/>
    </xf>
    <xf numFmtId="171" fontId="13" fillId="2" borderId="9" xfId="2" applyNumberFormat="1" applyFont="1" applyFill="1" applyBorder="1" applyAlignment="1">
      <alignment horizontal="right"/>
    </xf>
    <xf numFmtId="2" fontId="17" fillId="5" borderId="19" xfId="2" applyNumberFormat="1" applyFont="1" applyFill="1" applyBorder="1" applyAlignment="1">
      <alignment horizontal="center"/>
    </xf>
    <xf numFmtId="174" fontId="17" fillId="5" borderId="48" xfId="2" applyNumberFormat="1" applyFont="1" applyFill="1" applyBorder="1" applyAlignment="1">
      <alignment horizontal="center"/>
    </xf>
    <xf numFmtId="0" fontId="13" fillId="2" borderId="20" xfId="2" applyFont="1" applyFill="1" applyBorder="1"/>
    <xf numFmtId="0" fontId="13" fillId="2" borderId="7" xfId="2" applyFont="1" applyFill="1" applyBorder="1" applyAlignment="1">
      <alignment horizontal="right"/>
    </xf>
    <xf numFmtId="10" fontId="17" fillId="4" borderId="24" xfId="2" applyNumberFormat="1" applyFont="1" applyFill="1" applyBorder="1" applyAlignment="1">
      <alignment horizontal="center"/>
    </xf>
    <xf numFmtId="0" fontId="13" fillId="2" borderId="38" xfId="2" applyFont="1" applyFill="1" applyBorder="1"/>
    <xf numFmtId="0" fontId="17" fillId="5" borderId="25" xfId="2" applyFont="1" applyFill="1" applyBorder="1" applyAlignment="1">
      <alignment horizontal="center"/>
    </xf>
    <xf numFmtId="0" fontId="17" fillId="5" borderId="50" xfId="2" applyFont="1" applyFill="1" applyBorder="1" applyAlignment="1">
      <alignment horizontal="center"/>
    </xf>
    <xf numFmtId="0" fontId="13" fillId="2" borderId="6" xfId="2" applyFont="1" applyFill="1" applyBorder="1"/>
    <xf numFmtId="0" fontId="16" fillId="2" borderId="17" xfId="2" applyFont="1" applyFill="1" applyBorder="1" applyAlignment="1">
      <alignment horizontal="center" vertical="center"/>
    </xf>
    <xf numFmtId="0" fontId="16" fillId="2" borderId="19" xfId="2" applyFont="1" applyFill="1" applyBorder="1" applyAlignment="1">
      <alignment horizontal="center" vertical="center"/>
    </xf>
    <xf numFmtId="0" fontId="14" fillId="2" borderId="0" xfId="2" applyFont="1" applyFill="1" applyAlignment="1">
      <alignment horizontal="right" vertical="center" wrapText="1"/>
    </xf>
    <xf numFmtId="2" fontId="17" fillId="4" borderId="42" xfId="2" applyNumberFormat="1" applyFont="1" applyFill="1" applyBorder="1" applyAlignment="1">
      <alignment horizontal="center"/>
    </xf>
    <xf numFmtId="174" fontId="17" fillId="4" borderId="42" xfId="2" applyNumberFormat="1" applyFont="1" applyFill="1" applyBorder="1" applyAlignment="1">
      <alignment horizontal="center"/>
    </xf>
    <xf numFmtId="2" fontId="17" fillId="5" borderId="43" xfId="2" applyNumberFormat="1" applyFont="1" applyFill="1" applyBorder="1" applyAlignment="1">
      <alignment horizontal="center"/>
    </xf>
    <xf numFmtId="174" fontId="17" fillId="5" borderId="43" xfId="2" applyNumberFormat="1" applyFont="1" applyFill="1" applyBorder="1" applyAlignment="1">
      <alignment horizontal="center"/>
    </xf>
    <xf numFmtId="175" fontId="26" fillId="2" borderId="0" xfId="2" applyNumberFormat="1" applyFont="1" applyFill="1" applyAlignment="1">
      <alignment horizontal="center"/>
    </xf>
    <xf numFmtId="165" fontId="17" fillId="2" borderId="0" xfId="2" applyNumberFormat="1" applyFont="1" applyFill="1" applyAlignment="1">
      <alignment horizontal="center"/>
    </xf>
    <xf numFmtId="0" fontId="14" fillId="2" borderId="2" xfId="2" applyFont="1" applyFill="1" applyBorder="1" applyAlignment="1">
      <alignment horizontal="left" vertical="center" wrapText="1"/>
    </xf>
    <xf numFmtId="0" fontId="13" fillId="2" borderId="2" xfId="2" applyFont="1" applyFill="1" applyBorder="1"/>
    <xf numFmtId="0" fontId="16" fillId="2" borderId="3" xfId="2" applyFont="1" applyFill="1" applyBorder="1" applyAlignment="1">
      <alignment horizontal="center"/>
    </xf>
    <xf numFmtId="0" fontId="13" fillId="2" borderId="3" xfId="2" applyFont="1" applyFill="1" applyBorder="1" applyAlignment="1">
      <alignment horizontal="center"/>
    </xf>
    <xf numFmtId="0" fontId="13" fillId="2" borderId="1" xfId="2" applyFont="1" applyFill="1" applyBorder="1"/>
    <xf numFmtId="0" fontId="16" fillId="2" borderId="4" xfId="2" applyFont="1" applyFill="1" applyBorder="1"/>
    <xf numFmtId="0" fontId="13" fillId="2" borderId="4" xfId="2" applyFont="1" applyFill="1" applyBorder="1"/>
    <xf numFmtId="0" fontId="10" fillId="2" borderId="0" xfId="3" applyFont="1" applyFill="1" applyAlignment="1">
      <alignment horizontal="center" vertical="center"/>
    </xf>
    <xf numFmtId="0" fontId="11" fillId="2" borderId="0" xfId="3" applyFont="1" applyFill="1"/>
    <xf numFmtId="0" fontId="12" fillId="2" borderId="0" xfId="3" applyFont="1" applyFill="1" applyAlignment="1">
      <alignment horizontal="center" vertical="center"/>
    </xf>
    <xf numFmtId="0" fontId="13" fillId="2" borderId="0" xfId="3" applyFont="1" applyFill="1"/>
    <xf numFmtId="0" fontId="14" fillId="2" borderId="11" xfId="3" applyFont="1" applyFill="1" applyBorder="1" applyAlignment="1">
      <alignment horizontal="center"/>
    </xf>
    <xf numFmtId="0" fontId="14" fillId="2" borderId="12" xfId="3" applyFont="1" applyFill="1" applyBorder="1" applyAlignment="1">
      <alignment horizontal="center"/>
    </xf>
    <xf numFmtId="0" fontId="14" fillId="2" borderId="13" xfId="3" applyFont="1" applyFill="1" applyBorder="1" applyAlignment="1">
      <alignment horizontal="center"/>
    </xf>
    <xf numFmtId="0" fontId="15" fillId="2" borderId="3" xfId="3" applyFont="1" applyFill="1" applyBorder="1" applyAlignment="1">
      <alignment horizontal="center" vertical="center"/>
    </xf>
    <xf numFmtId="0" fontId="9" fillId="2" borderId="0" xfId="3" applyFill="1"/>
    <xf numFmtId="0" fontId="16" fillId="2" borderId="0" xfId="3" applyFont="1" applyFill="1"/>
    <xf numFmtId="0" fontId="17" fillId="3" borderId="0" xfId="3" applyFont="1" applyFill="1" applyAlignment="1" applyProtection="1">
      <alignment horizontal="left" wrapText="1"/>
      <protection locked="0"/>
    </xf>
    <xf numFmtId="0" fontId="17" fillId="2" borderId="0" xfId="3" applyFont="1" applyFill="1" applyAlignment="1" applyProtection="1">
      <alignment horizontal="right"/>
      <protection locked="0"/>
    </xf>
    <xf numFmtId="0" fontId="17" fillId="2" borderId="0" xfId="3" applyFont="1" applyFill="1" applyAlignment="1" applyProtection="1">
      <alignment horizontal="left"/>
      <protection locked="0"/>
    </xf>
    <xf numFmtId="0" fontId="18" fillId="2" borderId="0" xfId="3" applyFont="1" applyFill="1"/>
    <xf numFmtId="0" fontId="18" fillId="3" borderId="0" xfId="3" applyFont="1" applyFill="1" applyAlignment="1" applyProtection="1">
      <alignment horizontal="left"/>
      <protection locked="0"/>
    </xf>
    <xf numFmtId="0" fontId="18" fillId="3" borderId="0" xfId="3" applyFont="1" applyFill="1" applyAlignment="1" applyProtection="1">
      <alignment horizontal="left" wrapText="1"/>
      <protection locked="0"/>
    </xf>
    <xf numFmtId="0" fontId="13" fillId="3" borderId="0" xfId="3" applyFont="1" applyFill="1" applyProtection="1">
      <protection locked="0"/>
    </xf>
    <xf numFmtId="168" fontId="18" fillId="3" borderId="0" xfId="3" applyNumberFormat="1" applyFont="1" applyFill="1" applyAlignment="1" applyProtection="1">
      <alignment horizontal="center"/>
      <protection locked="0"/>
    </xf>
    <xf numFmtId="169" fontId="13" fillId="2" borderId="0" xfId="3" applyNumberFormat="1" applyFont="1" applyFill="1" applyAlignment="1">
      <alignment horizontal="left"/>
    </xf>
    <xf numFmtId="0" fontId="19" fillId="2" borderId="0" xfId="3" applyFont="1" applyFill="1" applyAlignment="1">
      <alignment horizontal="left"/>
    </xf>
    <xf numFmtId="0" fontId="16" fillId="2" borderId="0" xfId="3" applyFont="1" applyFill="1" applyAlignment="1">
      <alignment horizontal="right"/>
    </xf>
    <xf numFmtId="0" fontId="13" fillId="2" borderId="0" xfId="3" applyFont="1" applyFill="1" applyAlignment="1">
      <alignment horizontal="right"/>
    </xf>
    <xf numFmtId="0" fontId="18" fillId="3" borderId="0" xfId="3" applyFont="1" applyFill="1" applyAlignment="1" applyProtection="1">
      <alignment horizontal="left"/>
      <protection locked="0"/>
    </xf>
    <xf numFmtId="0" fontId="17" fillId="3" borderId="0" xfId="3" applyFont="1" applyFill="1" applyAlignment="1" applyProtection="1">
      <alignment horizontal="center"/>
      <protection locked="0"/>
    </xf>
    <xf numFmtId="0" fontId="18" fillId="3" borderId="0" xfId="3" applyFont="1" applyFill="1" applyAlignment="1" applyProtection="1">
      <alignment horizontal="center"/>
      <protection locked="0"/>
    </xf>
    <xf numFmtId="0" fontId="14" fillId="2" borderId="11" xfId="3" applyFont="1" applyFill="1" applyBorder="1" applyAlignment="1">
      <alignment horizontal="justify" vertical="center" wrapText="1"/>
    </xf>
    <xf numFmtId="0" fontId="14" fillId="2" borderId="12" xfId="3" applyFont="1" applyFill="1" applyBorder="1" applyAlignment="1">
      <alignment horizontal="justify" vertical="center" wrapText="1"/>
    </xf>
    <xf numFmtId="0" fontId="14" fillId="2" borderId="13" xfId="3" applyFont="1" applyFill="1" applyBorder="1" applyAlignment="1">
      <alignment horizontal="justify" vertical="center" wrapText="1"/>
    </xf>
    <xf numFmtId="0" fontId="20" fillId="2" borderId="14" xfId="3" applyFont="1" applyFill="1" applyBorder="1" applyAlignment="1">
      <alignment horizontal="center"/>
    </xf>
    <xf numFmtId="0" fontId="21" fillId="2" borderId="0" xfId="3" applyFont="1" applyFill="1" applyAlignment="1">
      <alignment vertical="center" wrapText="1"/>
    </xf>
    <xf numFmtId="0" fontId="16" fillId="2" borderId="0" xfId="3" applyFont="1" applyFill="1" applyAlignment="1">
      <alignment horizontal="center"/>
    </xf>
    <xf numFmtId="0" fontId="22" fillId="2" borderId="0" xfId="3" applyFont="1" applyFill="1"/>
    <xf numFmtId="0" fontId="23" fillId="2" borderId="0" xfId="3" applyFont="1" applyFill="1"/>
    <xf numFmtId="2" fontId="17" fillId="3" borderId="0" xfId="3" applyNumberFormat="1" applyFont="1" applyFill="1" applyAlignment="1" applyProtection="1">
      <alignment horizontal="center"/>
      <protection locked="0"/>
    </xf>
    <xf numFmtId="0" fontId="14" fillId="2" borderId="11" xfId="3" applyFont="1" applyFill="1" applyBorder="1" applyAlignment="1">
      <alignment horizontal="left" vertical="center" wrapText="1"/>
    </xf>
    <xf numFmtId="0" fontId="14" fillId="2" borderId="12" xfId="3" applyFont="1" applyFill="1" applyBorder="1" applyAlignment="1">
      <alignment horizontal="left" vertical="center" wrapText="1"/>
    </xf>
    <xf numFmtId="0" fontId="14" fillId="2" borderId="13" xfId="3" applyFont="1" applyFill="1" applyBorder="1" applyAlignment="1">
      <alignment horizontal="left" vertical="center" wrapText="1"/>
    </xf>
    <xf numFmtId="0" fontId="16" fillId="2" borderId="0" xfId="3" applyFont="1" applyFill="1" applyAlignment="1">
      <alignment vertical="center" wrapText="1"/>
    </xf>
    <xf numFmtId="0" fontId="24" fillId="2" borderId="0" xfId="3" applyFont="1" applyFill="1"/>
    <xf numFmtId="2" fontId="16" fillId="2" borderId="0" xfId="3" applyNumberFormat="1" applyFont="1" applyFill="1" applyAlignment="1">
      <alignment horizontal="center"/>
    </xf>
    <xf numFmtId="0" fontId="14" fillId="2" borderId="0" xfId="3" applyFont="1" applyFill="1" applyAlignment="1">
      <alignment horizontal="left" vertical="center" wrapText="1"/>
    </xf>
    <xf numFmtId="170" fontId="16" fillId="2" borderId="0" xfId="3" applyNumberFormat="1" applyFont="1" applyFill="1" applyAlignment="1">
      <alignment horizontal="center"/>
    </xf>
    <xf numFmtId="0" fontId="13" fillId="2" borderId="15" xfId="3" applyFont="1" applyFill="1" applyBorder="1" applyAlignment="1">
      <alignment horizontal="right"/>
    </xf>
    <xf numFmtId="0" fontId="17" fillId="3" borderId="16" xfId="3" applyFont="1" applyFill="1" applyBorder="1" applyAlignment="1" applyProtection="1">
      <alignment horizontal="center"/>
      <protection locked="0"/>
    </xf>
    <xf numFmtId="0" fontId="16" fillId="2" borderId="17" xfId="3" applyFont="1" applyFill="1" applyBorder="1" applyAlignment="1">
      <alignment horizontal="center"/>
    </xf>
    <xf numFmtId="0" fontId="16" fillId="2" borderId="18" xfId="3" applyFont="1" applyFill="1" applyBorder="1" applyAlignment="1">
      <alignment horizontal="center"/>
    </xf>
    <xf numFmtId="0" fontId="16" fillId="2" borderId="19" xfId="3" applyFont="1" applyFill="1" applyBorder="1" applyAlignment="1">
      <alignment horizontal="center"/>
    </xf>
    <xf numFmtId="0" fontId="13" fillId="2" borderId="20" xfId="3" applyFont="1" applyFill="1" applyBorder="1" applyAlignment="1">
      <alignment horizontal="right"/>
    </xf>
    <xf numFmtId="0" fontId="17" fillId="3" borderId="21" xfId="3" applyFont="1" applyFill="1" applyBorder="1" applyAlignment="1" applyProtection="1">
      <alignment horizontal="center"/>
      <protection locked="0"/>
    </xf>
    <xf numFmtId="0" fontId="16" fillId="2" borderId="16" xfId="3" applyFont="1" applyFill="1" applyBorder="1" applyAlignment="1">
      <alignment horizontal="center"/>
    </xf>
    <xf numFmtId="0" fontId="16" fillId="2" borderId="22" xfId="3" applyFont="1" applyFill="1" applyBorder="1" applyAlignment="1">
      <alignment horizontal="center"/>
    </xf>
    <xf numFmtId="0" fontId="16" fillId="2" borderId="23" xfId="3" applyFont="1" applyFill="1" applyBorder="1" applyAlignment="1">
      <alignment horizontal="center"/>
    </xf>
    <xf numFmtId="0" fontId="16" fillId="2" borderId="24" xfId="3" applyFont="1" applyFill="1" applyBorder="1" applyAlignment="1">
      <alignment horizontal="center"/>
    </xf>
    <xf numFmtId="0" fontId="16" fillId="2" borderId="5" xfId="3" applyFont="1" applyFill="1" applyBorder="1" applyAlignment="1">
      <alignment horizontal="center"/>
    </xf>
    <xf numFmtId="0" fontId="13" fillId="2" borderId="25" xfId="3" applyFont="1" applyFill="1" applyBorder="1" applyAlignment="1">
      <alignment horizontal="center"/>
    </xf>
    <xf numFmtId="0" fontId="17" fillId="3" borderId="26" xfId="3" applyFont="1" applyFill="1" applyBorder="1" applyAlignment="1" applyProtection="1">
      <alignment horizontal="center"/>
      <protection locked="0"/>
    </xf>
    <xf numFmtId="171" fontId="13" fillId="2" borderId="23" xfId="3" applyNumberFormat="1" applyFont="1" applyFill="1" applyBorder="1" applyAlignment="1">
      <alignment horizontal="center"/>
    </xf>
    <xf numFmtId="171" fontId="13" fillId="2" borderId="27" xfId="3" applyNumberFormat="1" applyFont="1" applyFill="1" applyBorder="1" applyAlignment="1">
      <alignment horizontal="center"/>
    </xf>
    <xf numFmtId="0" fontId="24" fillId="2" borderId="6" xfId="3" applyFont="1" applyFill="1" applyBorder="1"/>
    <xf numFmtId="0" fontId="13" fillId="2" borderId="21" xfId="3" applyFont="1" applyFill="1" applyBorder="1" applyAlignment="1">
      <alignment horizontal="center"/>
    </xf>
    <xf numFmtId="0" fontId="17" fillId="3" borderId="20" xfId="3" applyFont="1" applyFill="1" applyBorder="1" applyAlignment="1" applyProtection="1">
      <alignment horizontal="center"/>
      <protection locked="0"/>
    </xf>
    <xf numFmtId="171" fontId="13" fillId="2" borderId="28" xfId="3" applyNumberFormat="1" applyFont="1" applyFill="1" applyBorder="1" applyAlignment="1">
      <alignment horizontal="center"/>
    </xf>
    <xf numFmtId="171" fontId="13" fillId="2" borderId="29" xfId="3" applyNumberFormat="1" applyFont="1" applyFill="1" applyBorder="1" applyAlignment="1">
      <alignment horizontal="center"/>
    </xf>
    <xf numFmtId="10" fontId="21" fillId="2" borderId="7" xfId="3" applyNumberFormat="1" applyFont="1" applyFill="1" applyBorder="1" applyAlignment="1">
      <alignment horizontal="center" vertical="center"/>
    </xf>
    <xf numFmtId="0" fontId="13" fillId="2" borderId="30" xfId="3" applyFont="1" applyFill="1" applyBorder="1" applyAlignment="1">
      <alignment horizontal="center"/>
    </xf>
    <xf numFmtId="0" fontId="17" fillId="3" borderId="31" xfId="3" applyFont="1" applyFill="1" applyBorder="1" applyAlignment="1" applyProtection="1">
      <alignment horizontal="center"/>
      <protection locked="0"/>
    </xf>
    <xf numFmtId="171" fontId="13" fillId="2" borderId="32" xfId="3" applyNumberFormat="1" applyFont="1" applyFill="1" applyBorder="1" applyAlignment="1">
      <alignment horizontal="center"/>
    </xf>
    <xf numFmtId="171" fontId="13" fillId="2" borderId="33" xfId="3" applyNumberFormat="1" applyFont="1" applyFill="1" applyBorder="1" applyAlignment="1">
      <alignment horizontal="center"/>
    </xf>
    <xf numFmtId="0" fontId="13" fillId="2" borderId="8" xfId="3" applyFont="1" applyFill="1" applyBorder="1"/>
    <xf numFmtId="0" fontId="13" fillId="2" borderId="21" xfId="3" applyFont="1" applyFill="1" applyBorder="1" applyAlignment="1">
      <alignment horizontal="right"/>
    </xf>
    <xf numFmtId="1" fontId="16" fillId="4" borderId="34" xfId="3" applyNumberFormat="1" applyFont="1" applyFill="1" applyBorder="1" applyAlignment="1">
      <alignment horizontal="center"/>
    </xf>
    <xf numFmtId="171" fontId="16" fillId="4" borderId="35" xfId="3" applyNumberFormat="1" applyFont="1" applyFill="1" applyBorder="1" applyAlignment="1">
      <alignment horizontal="center"/>
    </xf>
    <xf numFmtId="171" fontId="16" fillId="4" borderId="36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0" fontId="13" fillId="2" borderId="18" xfId="3" applyFont="1" applyFill="1" applyBorder="1" applyAlignment="1">
      <alignment horizontal="right"/>
    </xf>
    <xf numFmtId="0" fontId="17" fillId="3" borderId="9" xfId="3" applyFont="1" applyFill="1" applyBorder="1" applyAlignment="1" applyProtection="1">
      <alignment horizontal="center"/>
      <protection locked="0"/>
    </xf>
    <xf numFmtId="0" fontId="13" fillId="2" borderId="4" xfId="3" applyFont="1" applyFill="1" applyBorder="1" applyAlignment="1">
      <alignment horizontal="right"/>
    </xf>
    <xf numFmtId="2" fontId="13" fillId="4" borderId="37" xfId="3" applyNumberFormat="1" applyFont="1" applyFill="1" applyBorder="1" applyAlignment="1">
      <alignment horizontal="center"/>
    </xf>
    <xf numFmtId="0" fontId="13" fillId="2" borderId="0" xfId="3" applyFont="1" applyFill="1" applyAlignment="1">
      <alignment horizontal="center"/>
    </xf>
    <xf numFmtId="2" fontId="13" fillId="5" borderId="37" xfId="3" applyNumberFormat="1" applyFont="1" applyFill="1" applyBorder="1" applyAlignment="1">
      <alignment horizontal="center"/>
    </xf>
    <xf numFmtId="2" fontId="13" fillId="2" borderId="0" xfId="3" applyNumberFormat="1" applyFont="1" applyFill="1" applyAlignment="1">
      <alignment horizontal="center"/>
    </xf>
    <xf numFmtId="0" fontId="14" fillId="2" borderId="15" xfId="3" applyFont="1" applyFill="1" applyBorder="1" applyAlignment="1">
      <alignment horizontal="left" vertical="center" wrapText="1"/>
    </xf>
    <xf numFmtId="0" fontId="14" fillId="2" borderId="16" xfId="3" applyFont="1" applyFill="1" applyBorder="1" applyAlignment="1">
      <alignment horizontal="left" vertical="center" wrapText="1"/>
    </xf>
    <xf numFmtId="166" fontId="13" fillId="4" borderId="37" xfId="3" applyNumberFormat="1" applyFont="1" applyFill="1" applyBorder="1" applyAlignment="1">
      <alignment horizontal="center"/>
    </xf>
    <xf numFmtId="166" fontId="13" fillId="2" borderId="0" xfId="3" applyNumberFormat="1" applyFont="1" applyFill="1" applyAlignment="1">
      <alignment horizontal="center"/>
    </xf>
    <xf numFmtId="166" fontId="13" fillId="4" borderId="10" xfId="3" applyNumberFormat="1" applyFont="1" applyFill="1" applyBorder="1" applyAlignment="1">
      <alignment horizontal="center"/>
    </xf>
    <xf numFmtId="0" fontId="14" fillId="2" borderId="38" xfId="3" applyFont="1" applyFill="1" applyBorder="1" applyAlignment="1">
      <alignment horizontal="left" vertical="center" wrapText="1"/>
    </xf>
    <xf numFmtId="0" fontId="14" fillId="2" borderId="39" xfId="3" applyFont="1" applyFill="1" applyBorder="1" applyAlignment="1">
      <alignment horizontal="left" vertical="center" wrapText="1"/>
    </xf>
    <xf numFmtId="0" fontId="13" fillId="2" borderId="40" xfId="3" applyFont="1" applyFill="1" applyBorder="1" applyAlignment="1">
      <alignment horizontal="right"/>
    </xf>
    <xf numFmtId="166" fontId="17" fillId="3" borderId="37" xfId="3" applyNumberFormat="1" applyFont="1" applyFill="1" applyBorder="1" applyAlignment="1" applyProtection="1">
      <alignment horizontal="center"/>
      <protection locked="0"/>
    </xf>
    <xf numFmtId="166" fontId="13" fillId="2" borderId="0" xfId="3" applyNumberFormat="1" applyFont="1" applyFill="1"/>
    <xf numFmtId="0" fontId="13" fillId="2" borderId="26" xfId="3" applyFont="1" applyFill="1" applyBorder="1" applyAlignment="1">
      <alignment horizontal="right"/>
    </xf>
    <xf numFmtId="1" fontId="13" fillId="2" borderId="0" xfId="3" applyNumberFormat="1" applyFont="1" applyFill="1" applyAlignment="1">
      <alignment horizontal="center"/>
    </xf>
    <xf numFmtId="0" fontId="13" fillId="2" borderId="8" xfId="3" applyFont="1" applyFill="1" applyBorder="1" applyAlignment="1">
      <alignment horizontal="right"/>
    </xf>
    <xf numFmtId="2" fontId="13" fillId="4" borderId="8" xfId="3" applyNumberFormat="1" applyFont="1" applyFill="1" applyBorder="1" applyAlignment="1">
      <alignment horizontal="center"/>
    </xf>
    <xf numFmtId="171" fontId="16" fillId="5" borderId="6" xfId="3" applyNumberFormat="1" applyFont="1" applyFill="1" applyBorder="1" applyAlignment="1">
      <alignment horizontal="center"/>
    </xf>
    <xf numFmtId="171" fontId="13" fillId="2" borderId="0" xfId="3" applyNumberFormat="1" applyFont="1" applyFill="1" applyAlignment="1">
      <alignment horizontal="center"/>
    </xf>
    <xf numFmtId="10" fontId="13" fillId="4" borderId="37" xfId="3" applyNumberFormat="1" applyFont="1" applyFill="1" applyBorder="1" applyAlignment="1">
      <alignment horizontal="center"/>
    </xf>
    <xf numFmtId="0" fontId="13" fillId="2" borderId="38" xfId="3" applyFont="1" applyFill="1" applyBorder="1" applyAlignment="1">
      <alignment horizontal="right"/>
    </xf>
    <xf numFmtId="0" fontId="13" fillId="5" borderId="8" xfId="3" applyFont="1" applyFill="1" applyBorder="1" applyAlignment="1">
      <alignment horizontal="center"/>
    </xf>
    <xf numFmtId="0" fontId="19" fillId="2" borderId="0" xfId="3" applyFont="1" applyFill="1"/>
    <xf numFmtId="0" fontId="16" fillId="2" borderId="0" xfId="3" applyFont="1" applyFill="1" applyAlignment="1">
      <alignment horizontal="left"/>
    </xf>
    <xf numFmtId="0" fontId="13" fillId="2" borderId="0" xfId="3" applyFont="1" applyFill="1" applyAlignment="1">
      <alignment horizontal="left"/>
    </xf>
    <xf numFmtId="172" fontId="17" fillId="3" borderId="0" xfId="3" applyNumberFormat="1" applyFont="1" applyFill="1" applyAlignment="1" applyProtection="1">
      <alignment horizontal="center"/>
      <protection locked="0"/>
    </xf>
    <xf numFmtId="166" fontId="16" fillId="2" borderId="0" xfId="3" applyNumberFormat="1" applyFont="1" applyFill="1" applyAlignment="1" applyProtection="1">
      <alignment horizontal="center"/>
      <protection locked="0"/>
    </xf>
    <xf numFmtId="2" fontId="16" fillId="2" borderId="6" xfId="3" applyNumberFormat="1" applyFont="1" applyFill="1" applyBorder="1" applyAlignment="1">
      <alignment horizontal="center"/>
    </xf>
    <xf numFmtId="0" fontId="16" fillId="2" borderId="6" xfId="3" applyFont="1" applyFill="1" applyBorder="1" applyAlignment="1">
      <alignment horizontal="center"/>
    </xf>
    <xf numFmtId="0" fontId="16" fillId="2" borderId="3" xfId="3" applyFont="1" applyFill="1" applyBorder="1" applyAlignment="1">
      <alignment horizontal="center" vertical="center"/>
    </xf>
    <xf numFmtId="2" fontId="17" fillId="3" borderId="6" xfId="3" applyNumberFormat="1" applyFont="1" applyFill="1" applyBorder="1" applyAlignment="1" applyProtection="1">
      <alignment horizontal="center" vertical="center"/>
      <protection locked="0"/>
    </xf>
    <xf numFmtId="0" fontId="13" fillId="2" borderId="6" xfId="3" applyFont="1" applyFill="1" applyBorder="1" applyAlignment="1">
      <alignment horizontal="center"/>
    </xf>
    <xf numFmtId="0" fontId="17" fillId="3" borderId="15" xfId="3" applyFont="1" applyFill="1" applyBorder="1" applyAlignment="1" applyProtection="1">
      <alignment horizontal="center"/>
      <protection locked="0"/>
    </xf>
    <xf numFmtId="166" fontId="13" fillId="2" borderId="15" xfId="3" applyNumberFormat="1" applyFont="1" applyFill="1" applyBorder="1" applyAlignment="1">
      <alignment horizontal="center"/>
    </xf>
    <xf numFmtId="173" fontId="13" fillId="2" borderId="6" xfId="3" applyNumberFormat="1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/>
    </xf>
    <xf numFmtId="2" fontId="17" fillId="3" borderId="7" xfId="3" applyNumberFormat="1" applyFont="1" applyFill="1" applyBorder="1" applyAlignment="1" applyProtection="1">
      <alignment horizontal="center" vertical="center"/>
      <protection locked="0"/>
    </xf>
    <xf numFmtId="0" fontId="13" fillId="2" borderId="7" xfId="3" applyFont="1" applyFill="1" applyBorder="1" applyAlignment="1">
      <alignment horizontal="center"/>
    </xf>
    <xf numFmtId="166" fontId="13" fillId="2" borderId="20" xfId="3" applyNumberFormat="1" applyFont="1" applyFill="1" applyBorder="1" applyAlignment="1">
      <alignment horizontal="center"/>
    </xf>
    <xf numFmtId="173" fontId="13" fillId="2" borderId="7" xfId="3" applyNumberFormat="1" applyFont="1" applyFill="1" applyBorder="1" applyAlignment="1">
      <alignment horizontal="center" vertical="center"/>
    </xf>
    <xf numFmtId="1" fontId="17" fillId="3" borderId="20" xfId="3" applyNumberFormat="1" applyFont="1" applyFill="1" applyBorder="1" applyAlignment="1" applyProtection="1">
      <alignment horizontal="center"/>
      <protection locked="0"/>
    </xf>
    <xf numFmtId="0" fontId="16" fillId="2" borderId="2" xfId="3" applyFont="1" applyFill="1" applyBorder="1" applyAlignment="1">
      <alignment horizontal="center" vertical="center"/>
    </xf>
    <xf numFmtId="2" fontId="17" fillId="3" borderId="8" xfId="3" applyNumberFormat="1" applyFont="1" applyFill="1" applyBorder="1" applyAlignment="1" applyProtection="1">
      <alignment horizontal="center" vertical="center"/>
      <protection locked="0"/>
    </xf>
    <xf numFmtId="0" fontId="13" fillId="2" borderId="8" xfId="3" applyFont="1" applyFill="1" applyBorder="1" applyAlignment="1">
      <alignment horizontal="center"/>
    </xf>
    <xf numFmtId="0" fontId="17" fillId="3" borderId="38" xfId="3" applyFont="1" applyFill="1" applyBorder="1" applyAlignment="1" applyProtection="1">
      <alignment horizontal="center"/>
      <protection locked="0"/>
    </xf>
    <xf numFmtId="166" fontId="13" fillId="2" borderId="38" xfId="3" applyNumberFormat="1" applyFont="1" applyFill="1" applyBorder="1" applyAlignment="1">
      <alignment horizontal="center"/>
    </xf>
    <xf numFmtId="173" fontId="13" fillId="2" borderId="8" xfId="3" applyNumberFormat="1" applyFont="1" applyFill="1" applyBorder="1" applyAlignment="1">
      <alignment horizontal="center" vertical="center"/>
    </xf>
    <xf numFmtId="0" fontId="18" fillId="2" borderId="21" xfId="3" applyFont="1" applyFill="1" applyBorder="1" applyAlignment="1">
      <alignment horizontal="center"/>
    </xf>
    <xf numFmtId="2" fontId="18" fillId="2" borderId="39" xfId="3" applyNumberFormat="1" applyFont="1" applyFill="1" applyBorder="1" applyAlignment="1">
      <alignment horizontal="center"/>
    </xf>
    <xf numFmtId="0" fontId="14" fillId="2" borderId="15" xfId="3" applyFont="1" applyFill="1" applyBorder="1" applyAlignment="1">
      <alignment horizontal="center" vertical="center" wrapText="1"/>
    </xf>
    <xf numFmtId="0" fontId="14" fillId="2" borderId="16" xfId="3" applyFont="1" applyFill="1" applyBorder="1" applyAlignment="1">
      <alignment horizontal="center" vertical="center" wrapText="1"/>
    </xf>
    <xf numFmtId="0" fontId="14" fillId="2" borderId="38" xfId="3" applyFont="1" applyFill="1" applyBorder="1" applyAlignment="1">
      <alignment horizontal="center" vertical="center" wrapText="1"/>
    </xf>
    <xf numFmtId="0" fontId="14" fillId="2" borderId="39" xfId="3" applyFont="1" applyFill="1" applyBorder="1" applyAlignment="1">
      <alignment horizontal="center" vertical="center" wrapText="1"/>
    </xf>
    <xf numFmtId="0" fontId="16" fillId="2" borderId="38" xfId="3" applyFont="1" applyFill="1" applyBorder="1" applyAlignment="1">
      <alignment horizontal="center" vertical="center"/>
    </xf>
    <xf numFmtId="0" fontId="13" fillId="2" borderId="41" xfId="3" applyFont="1" applyFill="1" applyBorder="1" applyAlignment="1">
      <alignment horizontal="right"/>
    </xf>
    <xf numFmtId="2" fontId="17" fillId="5" borderId="30" xfId="3" applyNumberFormat="1" applyFont="1" applyFill="1" applyBorder="1" applyAlignment="1">
      <alignment horizontal="center"/>
    </xf>
    <xf numFmtId="173" fontId="17" fillId="5" borderId="30" xfId="3" applyNumberFormat="1" applyFont="1" applyFill="1" applyBorder="1" applyAlignment="1">
      <alignment horizontal="center"/>
    </xf>
    <xf numFmtId="0" fontId="13" fillId="2" borderId="37" xfId="3" applyFont="1" applyFill="1" applyBorder="1" applyAlignment="1">
      <alignment horizontal="right"/>
    </xf>
    <xf numFmtId="10" fontId="17" fillId="4" borderId="42" xfId="3" applyNumberFormat="1" applyFont="1" applyFill="1" applyBorder="1" applyAlignment="1">
      <alignment horizontal="center"/>
    </xf>
    <xf numFmtId="0" fontId="13" fillId="2" borderId="10" xfId="3" applyFont="1" applyFill="1" applyBorder="1" applyAlignment="1">
      <alignment horizontal="right"/>
    </xf>
    <xf numFmtId="0" fontId="17" fillId="5" borderId="43" xfId="3" applyFont="1" applyFill="1" applyBorder="1" applyAlignment="1">
      <alignment horizontal="center"/>
    </xf>
    <xf numFmtId="0" fontId="16" fillId="2" borderId="0" xfId="3" applyFont="1" applyFill="1" applyAlignment="1">
      <alignment horizontal="center"/>
    </xf>
    <xf numFmtId="174" fontId="17" fillId="2" borderId="0" xfId="3" applyNumberFormat="1" applyFont="1" applyFill="1" applyAlignment="1">
      <alignment horizontal="center"/>
    </xf>
    <xf numFmtId="0" fontId="17" fillId="3" borderId="0" xfId="3" applyFont="1" applyFill="1" applyAlignment="1" applyProtection="1">
      <alignment horizontal="left"/>
      <protection locked="0"/>
    </xf>
    <xf numFmtId="0" fontId="16" fillId="2" borderId="17" xfId="3" applyFont="1" applyFill="1" applyBorder="1" applyAlignment="1">
      <alignment horizontal="center"/>
    </xf>
    <xf numFmtId="0" fontId="16" fillId="2" borderId="18" xfId="3" applyFont="1" applyFill="1" applyBorder="1" applyAlignment="1">
      <alignment horizontal="center"/>
    </xf>
    <xf numFmtId="0" fontId="16" fillId="2" borderId="3" xfId="3" applyFont="1" applyFill="1" applyBorder="1" applyAlignment="1">
      <alignment horizontal="center"/>
    </xf>
    <xf numFmtId="0" fontId="16" fillId="2" borderId="27" xfId="3" applyFont="1" applyFill="1" applyBorder="1" applyAlignment="1">
      <alignment horizontal="center"/>
    </xf>
    <xf numFmtId="0" fontId="13" fillId="2" borderId="44" xfId="3" applyFont="1" applyFill="1" applyBorder="1" applyAlignment="1">
      <alignment horizontal="center"/>
    </xf>
    <xf numFmtId="0" fontId="13" fillId="2" borderId="1" xfId="3" applyFont="1" applyFill="1" applyBorder="1" applyAlignment="1">
      <alignment horizontal="center"/>
    </xf>
    <xf numFmtId="171" fontId="17" fillId="3" borderId="31" xfId="3" applyNumberFormat="1" applyFont="1" applyFill="1" applyBorder="1" applyAlignment="1" applyProtection="1">
      <alignment horizontal="center"/>
      <protection locked="0"/>
    </xf>
    <xf numFmtId="1" fontId="16" fillId="4" borderId="45" xfId="3" applyNumberFormat="1" applyFont="1" applyFill="1" applyBorder="1" applyAlignment="1">
      <alignment horizontal="center"/>
    </xf>
    <xf numFmtId="1" fontId="16" fillId="4" borderId="46" xfId="3" applyNumberFormat="1" applyFont="1" applyFill="1" applyBorder="1" applyAlignment="1">
      <alignment horizontal="center"/>
    </xf>
    <xf numFmtId="171" fontId="16" fillId="4" borderId="8" xfId="3" applyNumberFormat="1" applyFont="1" applyFill="1" applyBorder="1" applyAlignment="1">
      <alignment horizontal="center"/>
    </xf>
    <xf numFmtId="0" fontId="13" fillId="2" borderId="47" xfId="3" applyFont="1" applyFill="1" applyBorder="1" applyAlignment="1">
      <alignment horizontal="right"/>
    </xf>
    <xf numFmtId="0" fontId="17" fillId="3" borderId="48" xfId="3" applyFont="1" applyFill="1" applyBorder="1" applyAlignment="1" applyProtection="1">
      <alignment horizontal="center"/>
      <protection locked="0"/>
    </xf>
    <xf numFmtId="0" fontId="13" fillId="2" borderId="22" xfId="3" applyFont="1" applyFill="1" applyBorder="1" applyAlignment="1">
      <alignment horizontal="right"/>
    </xf>
    <xf numFmtId="2" fontId="13" fillId="4" borderId="24" xfId="3" applyNumberFormat="1" applyFont="1" applyFill="1" applyBorder="1" applyAlignment="1">
      <alignment horizontal="center"/>
    </xf>
    <xf numFmtId="2" fontId="13" fillId="5" borderId="24" xfId="3" applyNumberFormat="1" applyFont="1" applyFill="1" applyBorder="1" applyAlignment="1">
      <alignment horizontal="center"/>
    </xf>
    <xf numFmtId="0" fontId="14" fillId="2" borderId="3" xfId="3" applyFont="1" applyFill="1" applyBorder="1" applyAlignment="1">
      <alignment horizontal="left" vertical="center" wrapText="1"/>
    </xf>
    <xf numFmtId="166" fontId="13" fillId="4" borderId="24" xfId="3" applyNumberFormat="1" applyFont="1" applyFill="1" applyBorder="1" applyAlignment="1">
      <alignment horizontal="center"/>
    </xf>
    <xf numFmtId="0" fontId="14" fillId="2" borderId="2" xfId="3" applyFont="1" applyFill="1" applyBorder="1" applyAlignment="1">
      <alignment horizontal="left" vertical="center" wrapText="1"/>
    </xf>
    <xf numFmtId="166" fontId="13" fillId="5" borderId="24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0" fontId="13" fillId="2" borderId="49" xfId="3" applyFont="1" applyFill="1" applyBorder="1" applyAlignment="1">
      <alignment horizontal="right"/>
    </xf>
    <xf numFmtId="2" fontId="13" fillId="5" borderId="27" xfId="3" applyNumberFormat="1" applyFont="1" applyFill="1" applyBorder="1" applyAlignment="1">
      <alignment horizontal="center"/>
    </xf>
    <xf numFmtId="0" fontId="16" fillId="2" borderId="0" xfId="3" applyFont="1" applyFill="1" applyAlignment="1">
      <alignment horizontal="center" wrapText="1"/>
    </xf>
    <xf numFmtId="0" fontId="13" fillId="2" borderId="9" xfId="3" applyFont="1" applyFill="1" applyBorder="1" applyAlignment="1">
      <alignment horizontal="right"/>
    </xf>
    <xf numFmtId="171" fontId="16" fillId="5" borderId="9" xfId="3" applyNumberFormat="1" applyFont="1" applyFill="1" applyBorder="1" applyAlignment="1">
      <alignment horizontal="center"/>
    </xf>
    <xf numFmtId="10" fontId="13" fillId="2" borderId="0" xfId="3" applyNumberFormat="1" applyFont="1" applyFill="1" applyAlignment="1">
      <alignment horizontal="center"/>
    </xf>
    <xf numFmtId="10" fontId="16" fillId="4" borderId="37" xfId="3" applyNumberFormat="1" applyFont="1" applyFill="1" applyBorder="1" applyAlignment="1">
      <alignment horizontal="center"/>
    </xf>
    <xf numFmtId="0" fontId="16" fillId="5" borderId="10" xfId="3" applyFont="1" applyFill="1" applyBorder="1" applyAlignment="1">
      <alignment horizontal="center"/>
    </xf>
    <xf numFmtId="0" fontId="16" fillId="2" borderId="16" xfId="3" applyFont="1" applyFill="1" applyBorder="1" applyAlignment="1">
      <alignment horizontal="center" wrapText="1"/>
    </xf>
    <xf numFmtId="1" fontId="17" fillId="3" borderId="6" xfId="3" applyNumberFormat="1" applyFont="1" applyFill="1" applyBorder="1" applyAlignment="1" applyProtection="1">
      <alignment horizontal="center"/>
      <protection locked="0"/>
    </xf>
    <xf numFmtId="166" fontId="13" fillId="2" borderId="6" xfId="3" applyNumberFormat="1" applyFont="1" applyFill="1" applyBorder="1" applyAlignment="1">
      <alignment horizontal="center"/>
    </xf>
    <xf numFmtId="173" fontId="13" fillId="2" borderId="16" xfId="3" applyNumberFormat="1" applyFont="1" applyFill="1" applyBorder="1" applyAlignment="1">
      <alignment horizontal="center"/>
    </xf>
    <xf numFmtId="1" fontId="17" fillId="3" borderId="7" xfId="3" applyNumberFormat="1" applyFont="1" applyFill="1" applyBorder="1" applyAlignment="1" applyProtection="1">
      <alignment horizontal="center"/>
      <protection locked="0"/>
    </xf>
    <xf numFmtId="166" fontId="13" fillId="2" borderId="7" xfId="3" applyNumberFormat="1" applyFont="1" applyFill="1" applyBorder="1" applyAlignment="1">
      <alignment horizontal="center"/>
    </xf>
    <xf numFmtId="173" fontId="13" fillId="2" borderId="21" xfId="3" applyNumberFormat="1" applyFont="1" applyFill="1" applyBorder="1" applyAlignment="1">
      <alignment horizontal="center"/>
    </xf>
    <xf numFmtId="1" fontId="17" fillId="3" borderId="8" xfId="3" applyNumberFormat="1" applyFont="1" applyFill="1" applyBorder="1" applyAlignment="1" applyProtection="1">
      <alignment horizontal="center"/>
      <protection locked="0"/>
    </xf>
    <xf numFmtId="166" fontId="13" fillId="2" borderId="8" xfId="3" applyNumberFormat="1" applyFont="1" applyFill="1" applyBorder="1" applyAlignment="1">
      <alignment horizontal="center"/>
    </xf>
    <xf numFmtId="173" fontId="13" fillId="2" borderId="39" xfId="3" applyNumberFormat="1" applyFont="1" applyFill="1" applyBorder="1" applyAlignment="1">
      <alignment horizontal="center"/>
    </xf>
    <xf numFmtId="0" fontId="13" fillId="2" borderId="20" xfId="3" applyFont="1" applyFill="1" applyBorder="1" applyAlignment="1">
      <alignment horizontal="center"/>
    </xf>
    <xf numFmtId="171" fontId="13" fillId="2" borderId="9" xfId="3" applyNumberFormat="1" applyFont="1" applyFill="1" applyBorder="1" applyAlignment="1">
      <alignment horizontal="right"/>
    </xf>
    <xf numFmtId="2" fontId="17" fillId="5" borderId="19" xfId="3" applyNumberFormat="1" applyFont="1" applyFill="1" applyBorder="1" applyAlignment="1">
      <alignment horizontal="center"/>
    </xf>
    <xf numFmtId="174" fontId="17" fillId="5" borderId="48" xfId="3" applyNumberFormat="1" applyFont="1" applyFill="1" applyBorder="1" applyAlignment="1">
      <alignment horizontal="center"/>
    </xf>
    <xf numFmtId="0" fontId="13" fillId="2" borderId="20" xfId="3" applyFont="1" applyFill="1" applyBorder="1"/>
    <xf numFmtId="0" fontId="13" fillId="2" borderId="7" xfId="3" applyFont="1" applyFill="1" applyBorder="1" applyAlignment="1">
      <alignment horizontal="right"/>
    </xf>
    <xf numFmtId="10" fontId="17" fillId="4" borderId="24" xfId="3" applyNumberFormat="1" applyFont="1" applyFill="1" applyBorder="1" applyAlignment="1">
      <alignment horizontal="center"/>
    </xf>
    <xf numFmtId="0" fontId="13" fillId="2" borderId="38" xfId="3" applyFont="1" applyFill="1" applyBorder="1"/>
    <xf numFmtId="0" fontId="17" fillId="5" borderId="25" xfId="3" applyFont="1" applyFill="1" applyBorder="1" applyAlignment="1">
      <alignment horizontal="center"/>
    </xf>
    <xf numFmtId="0" fontId="17" fillId="5" borderId="50" xfId="3" applyFont="1" applyFill="1" applyBorder="1" applyAlignment="1">
      <alignment horizontal="center"/>
    </xf>
    <xf numFmtId="0" fontId="13" fillId="2" borderId="6" xfId="3" applyFont="1" applyFill="1" applyBorder="1"/>
    <xf numFmtId="0" fontId="16" fillId="2" borderId="17" xfId="3" applyFont="1" applyFill="1" applyBorder="1" applyAlignment="1">
      <alignment horizontal="center" vertical="center"/>
    </xf>
    <xf numFmtId="0" fontId="16" fillId="2" borderId="19" xfId="3" applyFont="1" applyFill="1" applyBorder="1" applyAlignment="1">
      <alignment horizontal="center" vertical="center"/>
    </xf>
    <xf numFmtId="0" fontId="14" fillId="2" borderId="0" xfId="3" applyFont="1" applyFill="1" applyAlignment="1">
      <alignment horizontal="right" vertical="center" wrapText="1"/>
    </xf>
    <xf numFmtId="2" fontId="17" fillId="4" borderId="42" xfId="3" applyNumberFormat="1" applyFont="1" applyFill="1" applyBorder="1" applyAlignment="1">
      <alignment horizontal="center"/>
    </xf>
    <xf numFmtId="174" fontId="17" fillId="4" borderId="42" xfId="3" applyNumberFormat="1" applyFont="1" applyFill="1" applyBorder="1" applyAlignment="1">
      <alignment horizontal="center"/>
    </xf>
    <xf numFmtId="2" fontId="17" fillId="5" borderId="43" xfId="3" applyNumberFormat="1" applyFont="1" applyFill="1" applyBorder="1" applyAlignment="1">
      <alignment horizontal="center"/>
    </xf>
    <xf numFmtId="174" fontId="17" fillId="5" borderId="43" xfId="3" applyNumberFormat="1" applyFont="1" applyFill="1" applyBorder="1" applyAlignment="1">
      <alignment horizontal="center"/>
    </xf>
    <xf numFmtId="175" fontId="26" fillId="2" borderId="0" xfId="3" applyNumberFormat="1" applyFont="1" applyFill="1" applyAlignment="1">
      <alignment horizontal="center"/>
    </xf>
    <xf numFmtId="165" fontId="17" fillId="2" borderId="0" xfId="3" applyNumberFormat="1" applyFont="1" applyFill="1" applyAlignment="1">
      <alignment horizontal="center"/>
    </xf>
    <xf numFmtId="0" fontId="14" fillId="2" borderId="2" xfId="3" applyFont="1" applyFill="1" applyBorder="1" applyAlignment="1">
      <alignment horizontal="left" vertical="center" wrapText="1"/>
    </xf>
    <xf numFmtId="0" fontId="13" fillId="2" borderId="2" xfId="3" applyFont="1" applyFill="1" applyBorder="1"/>
    <xf numFmtId="0" fontId="16" fillId="2" borderId="3" xfId="3" applyFont="1" applyFill="1" applyBorder="1" applyAlignment="1">
      <alignment horizontal="center"/>
    </xf>
    <xf numFmtId="0" fontId="13" fillId="2" borderId="3" xfId="3" applyFont="1" applyFill="1" applyBorder="1" applyAlignment="1">
      <alignment horizontal="center"/>
    </xf>
    <xf numFmtId="0" fontId="13" fillId="2" borderId="1" xfId="3" applyFont="1" applyFill="1" applyBorder="1"/>
    <xf numFmtId="0" fontId="16" fillId="2" borderId="4" xfId="3" applyFont="1" applyFill="1" applyBorder="1"/>
    <xf numFmtId="0" fontId="13" fillId="2" borderId="4" xfId="3" applyFont="1" applyFill="1" applyBorder="1"/>
    <xf numFmtId="0" fontId="28" fillId="2" borderId="0" xfId="4" applyFont="1" applyFill="1"/>
    <xf numFmtId="0" fontId="11" fillId="2" borderId="0" xfId="4" applyFont="1" applyFill="1"/>
    <xf numFmtId="0" fontId="11" fillId="2" borderId="0" xfId="4" applyFont="1" applyFill="1" applyAlignment="1">
      <alignment horizontal="right"/>
    </xf>
    <xf numFmtId="0" fontId="19" fillId="2" borderId="0" xfId="4" applyFont="1" applyFill="1" applyAlignment="1">
      <alignment horizontal="center"/>
    </xf>
    <xf numFmtId="0" fontId="29" fillId="2" borderId="0" xfId="4" applyFont="1" applyFill="1"/>
    <xf numFmtId="0" fontId="29" fillId="2" borderId="0" xfId="4" applyFont="1" applyFill="1" applyAlignment="1">
      <alignment horizontal="left"/>
    </xf>
    <xf numFmtId="0" fontId="20" fillId="2" borderId="0" xfId="4" applyFont="1" applyFill="1" applyAlignment="1">
      <alignment horizontal="left"/>
    </xf>
    <xf numFmtId="0" fontId="20" fillId="2" borderId="0" xfId="4" applyFont="1" applyFill="1" applyAlignment="1">
      <alignment horizontal="center"/>
    </xf>
    <xf numFmtId="0" fontId="30" fillId="2" borderId="0" xfId="4" applyFont="1" applyFill="1"/>
    <xf numFmtId="0" fontId="20" fillId="2" borderId="0" xfId="4" applyFont="1" applyFill="1"/>
    <xf numFmtId="2" fontId="20" fillId="2" borderId="0" xfId="4" applyNumberFormat="1" applyFont="1" applyFill="1" applyAlignment="1">
      <alignment horizontal="center"/>
    </xf>
    <xf numFmtId="164" fontId="20" fillId="2" borderId="0" xfId="4" applyNumberFormat="1" applyFont="1" applyFill="1" applyAlignment="1">
      <alignment horizontal="center"/>
    </xf>
    <xf numFmtId="0" fontId="20" fillId="2" borderId="14" xfId="4" applyFont="1" applyFill="1" applyBorder="1" applyAlignment="1">
      <alignment horizontal="center"/>
    </xf>
    <xf numFmtId="0" fontId="20" fillId="2" borderId="51" xfId="4" applyFont="1" applyFill="1" applyBorder="1" applyAlignment="1">
      <alignment horizontal="center"/>
    </xf>
    <xf numFmtId="0" fontId="30" fillId="2" borderId="52" xfId="4" applyFont="1" applyFill="1" applyBorder="1" applyAlignment="1">
      <alignment horizontal="center"/>
    </xf>
    <xf numFmtId="0" fontId="31" fillId="3" borderId="52" xfId="4" applyFont="1" applyFill="1" applyBorder="1" applyAlignment="1" applyProtection="1">
      <alignment horizontal="center"/>
      <protection locked="0"/>
    </xf>
    <xf numFmtId="2" fontId="31" fillId="3" borderId="52" xfId="4" applyNumberFormat="1" applyFont="1" applyFill="1" applyBorder="1" applyAlignment="1" applyProtection="1">
      <alignment horizontal="center"/>
      <protection locked="0"/>
    </xf>
    <xf numFmtId="2" fontId="31" fillId="3" borderId="53" xfId="4" applyNumberFormat="1" applyFont="1" applyFill="1" applyBorder="1" applyAlignment="1" applyProtection="1">
      <alignment horizontal="center"/>
      <protection locked="0"/>
    </xf>
    <xf numFmtId="0" fontId="31" fillId="3" borderId="54" xfId="4" applyFont="1" applyFill="1" applyBorder="1" applyAlignment="1" applyProtection="1">
      <alignment horizontal="center"/>
      <protection locked="0"/>
    </xf>
    <xf numFmtId="2" fontId="31" fillId="3" borderId="54" xfId="4" applyNumberFormat="1" applyFont="1" applyFill="1" applyBorder="1" applyAlignment="1" applyProtection="1">
      <alignment horizontal="center"/>
      <protection locked="0"/>
    </xf>
    <xf numFmtId="0" fontId="30" fillId="2" borderId="53" xfId="4" applyFont="1" applyFill="1" applyBorder="1"/>
    <xf numFmtId="1" fontId="20" fillId="6" borderId="51" xfId="4" applyNumberFormat="1" applyFont="1" applyFill="1" applyBorder="1" applyAlignment="1">
      <alignment horizontal="center"/>
    </xf>
    <xf numFmtId="1" fontId="20" fillId="6" borderId="14" xfId="4" applyNumberFormat="1" applyFont="1" applyFill="1" applyBorder="1" applyAlignment="1">
      <alignment horizontal="center"/>
    </xf>
    <xf numFmtId="2" fontId="20" fillId="6" borderId="14" xfId="4" applyNumberFormat="1" applyFont="1" applyFill="1" applyBorder="1" applyAlignment="1">
      <alignment horizontal="center"/>
    </xf>
    <xf numFmtId="0" fontId="30" fillId="2" borderId="52" xfId="4" applyFont="1" applyFill="1" applyBorder="1"/>
    <xf numFmtId="10" fontId="20" fillId="7" borderId="14" xfId="4" applyNumberFormat="1" applyFont="1" applyFill="1" applyBorder="1" applyAlignment="1">
      <alignment horizontal="center"/>
    </xf>
    <xf numFmtId="165" fontId="20" fillId="2" borderId="0" xfId="4" applyNumberFormat="1" applyFont="1" applyFill="1" applyAlignment="1">
      <alignment horizontal="center"/>
    </xf>
    <xf numFmtId="0" fontId="30" fillId="2" borderId="55" xfId="4" applyFont="1" applyFill="1" applyBorder="1"/>
    <xf numFmtId="0" fontId="30" fillId="2" borderId="54" xfId="4" applyFont="1" applyFill="1" applyBorder="1"/>
    <xf numFmtId="0" fontId="20" fillId="6" borderId="14" xfId="4" applyFont="1" applyFill="1" applyBorder="1" applyAlignment="1">
      <alignment horizontal="center"/>
    </xf>
    <xf numFmtId="0" fontId="20" fillId="2" borderId="1" xfId="4" applyFont="1" applyFill="1" applyBorder="1" applyAlignment="1">
      <alignment horizontal="center"/>
    </xf>
    <xf numFmtId="0" fontId="30" fillId="2" borderId="1" xfId="4" applyFont="1" applyFill="1" applyBorder="1"/>
    <xf numFmtId="0" fontId="30" fillId="2" borderId="56" xfId="4" applyFont="1" applyFill="1" applyBorder="1"/>
    <xf numFmtId="0" fontId="30" fillId="2" borderId="0" xfId="4" applyFont="1" applyFill="1" applyAlignment="1" applyProtection="1">
      <alignment horizontal="left"/>
      <protection locked="0"/>
    </xf>
    <xf numFmtId="0" fontId="30" fillId="2" borderId="0" xfId="4" applyFont="1" applyFill="1" applyProtection="1">
      <protection locked="0"/>
    </xf>
    <xf numFmtId="0" fontId="11" fillId="2" borderId="2" xfId="4" applyFont="1" applyFill="1" applyBorder="1"/>
    <xf numFmtId="0" fontId="11" fillId="2" borderId="0" xfId="4" applyFont="1" applyFill="1" applyAlignment="1">
      <alignment horizontal="center"/>
    </xf>
    <xf numFmtId="10" fontId="11" fillId="2" borderId="2" xfId="4" applyNumberFormat="1" applyFont="1" applyFill="1" applyBorder="1"/>
    <xf numFmtId="0" fontId="27" fillId="2" borderId="0" xfId="4" applyFill="1"/>
    <xf numFmtId="0" fontId="28" fillId="2" borderId="3" xfId="4" applyFont="1" applyFill="1" applyBorder="1" applyAlignment="1">
      <alignment horizontal="center"/>
    </xf>
    <xf numFmtId="0" fontId="28" fillId="2" borderId="3" xfId="4" applyFont="1" applyFill="1" applyBorder="1" applyAlignment="1">
      <alignment horizontal="center"/>
    </xf>
    <xf numFmtId="0" fontId="11" fillId="2" borderId="3" xfId="4" applyFont="1" applyFill="1" applyBorder="1" applyAlignment="1">
      <alignment horizontal="center"/>
    </xf>
    <xf numFmtId="0" fontId="28" fillId="2" borderId="0" xfId="4" applyFont="1" applyFill="1" applyAlignment="1">
      <alignment horizontal="right"/>
    </xf>
    <xf numFmtId="0" fontId="11" fillId="2" borderId="1" xfId="4" applyFont="1" applyFill="1" applyBorder="1"/>
    <xf numFmtId="15" fontId="11" fillId="2" borderId="1" xfId="4" applyNumberFormat="1" applyFont="1" applyFill="1" applyBorder="1"/>
    <xf numFmtId="0" fontId="28" fillId="2" borderId="4" xfId="4" applyFont="1" applyFill="1" applyBorder="1"/>
    <xf numFmtId="0" fontId="11" fillId="2" borderId="4" xfId="4" applyFont="1" applyFill="1" applyBorder="1"/>
    <xf numFmtId="10" fontId="11" fillId="2" borderId="0" xfId="4" applyNumberFormat="1" applyFont="1" applyFill="1" applyBorder="1"/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RUTTO\Analysis%202017\Sept\NDQD201701318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LAM"/>
      <sheetName val="SST TDF"/>
      <sheetName val="SST EFV"/>
      <sheetName val="Uniformity"/>
      <sheetName val="Lamivudine"/>
      <sheetName val="tenofovir disoproxil"/>
      <sheetName val="efavirenz"/>
    </sheetNames>
    <sheetDataSet>
      <sheetData sheetId="0"/>
      <sheetData sheetId="1"/>
      <sheetData sheetId="2"/>
      <sheetData sheetId="3">
        <row r="46">
          <cell r="C46">
            <v>1758.4325000000003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29" sqref="A29"/>
    </sheetView>
  </sheetViews>
  <sheetFormatPr defaultRowHeight="13.5" x14ac:dyDescent="0.25"/>
  <cols>
    <col min="1" max="1" width="27.5703125" style="678" customWidth="1"/>
    <col min="2" max="2" width="20.42578125" style="678" customWidth="1"/>
    <col min="3" max="3" width="31.85546875" style="678" customWidth="1"/>
    <col min="4" max="4" width="25.85546875" style="678" customWidth="1"/>
    <col min="5" max="5" width="25.7109375" style="678" customWidth="1"/>
    <col min="6" max="6" width="23.140625" style="678" customWidth="1"/>
    <col min="7" max="7" width="28.42578125" style="678" customWidth="1"/>
    <col min="8" max="8" width="21.5703125" style="678" customWidth="1"/>
    <col min="9" max="9" width="9.140625" style="678" customWidth="1"/>
    <col min="10" max="16384" width="9.140625" style="715"/>
  </cols>
  <sheetData>
    <row r="14" spans="1:6" ht="15" customHeight="1" x14ac:dyDescent="0.3">
      <c r="A14" s="677"/>
      <c r="C14" s="679"/>
      <c r="F14" s="679"/>
    </row>
    <row r="15" spans="1:6" ht="18.75" customHeight="1" x14ac:dyDescent="0.3">
      <c r="A15" s="680" t="s">
        <v>125</v>
      </c>
      <c r="B15" s="680"/>
      <c r="C15" s="680"/>
      <c r="D15" s="680"/>
      <c r="E15" s="680"/>
    </row>
    <row r="16" spans="1:6" ht="16.5" customHeight="1" x14ac:dyDescent="0.3">
      <c r="A16" s="681" t="s">
        <v>0</v>
      </c>
      <c r="B16" s="682" t="s">
        <v>126</v>
      </c>
    </row>
    <row r="17" spans="1:5" ht="16.5" customHeight="1" x14ac:dyDescent="0.3">
      <c r="A17" s="683" t="s">
        <v>127</v>
      </c>
      <c r="B17" s="683" t="s">
        <v>128</v>
      </c>
      <c r="D17" s="684"/>
      <c r="E17" s="685"/>
    </row>
    <row r="18" spans="1:5" ht="16.5" customHeight="1" x14ac:dyDescent="0.3">
      <c r="A18" s="686" t="s">
        <v>31</v>
      </c>
      <c r="B18" s="683" t="s">
        <v>129</v>
      </c>
      <c r="C18" s="685"/>
      <c r="D18" s="685"/>
      <c r="E18" s="685"/>
    </row>
    <row r="19" spans="1:5" ht="16.5" customHeight="1" x14ac:dyDescent="0.3">
      <c r="A19" s="686" t="s">
        <v>35</v>
      </c>
      <c r="B19" s="687">
        <v>99.39</v>
      </c>
      <c r="C19" s="685"/>
      <c r="D19" s="685"/>
      <c r="E19" s="685"/>
    </row>
    <row r="20" spans="1:5" ht="16.5" customHeight="1" x14ac:dyDescent="0.3">
      <c r="A20" s="683" t="s">
        <v>130</v>
      </c>
      <c r="B20" s="687">
        <v>11.76</v>
      </c>
      <c r="C20" s="685"/>
      <c r="D20" s="685"/>
      <c r="E20" s="685"/>
    </row>
    <row r="21" spans="1:5" ht="16.5" customHeight="1" x14ac:dyDescent="0.3">
      <c r="A21" s="683" t="s">
        <v>131</v>
      </c>
      <c r="B21" s="688">
        <f>11.76/100</f>
        <v>0.1176</v>
      </c>
      <c r="C21" s="685"/>
      <c r="D21" s="685"/>
      <c r="E21" s="685"/>
    </row>
    <row r="22" spans="1:5" ht="15.75" customHeight="1" x14ac:dyDescent="0.25">
      <c r="A22" s="685"/>
      <c r="B22" s="685"/>
      <c r="C22" s="685"/>
      <c r="D22" s="685"/>
      <c r="E22" s="685"/>
    </row>
    <row r="23" spans="1:5" ht="16.5" customHeight="1" x14ac:dyDescent="0.3">
      <c r="A23" s="689" t="s">
        <v>132</v>
      </c>
      <c r="B23" s="690" t="s">
        <v>133</v>
      </c>
      <c r="C23" s="689" t="s">
        <v>134</v>
      </c>
      <c r="D23" s="689" t="s">
        <v>135</v>
      </c>
      <c r="E23" s="689" t="s">
        <v>136</v>
      </c>
    </row>
    <row r="24" spans="1:5" ht="16.5" customHeight="1" x14ac:dyDescent="0.3">
      <c r="A24" s="691">
        <v>1</v>
      </c>
      <c r="B24" s="692">
        <v>22763601</v>
      </c>
      <c r="C24" s="692">
        <v>3964.6</v>
      </c>
      <c r="D24" s="693">
        <v>0.9</v>
      </c>
      <c r="E24" s="694">
        <v>4.0999999999999996</v>
      </c>
    </row>
    <row r="25" spans="1:5" ht="16.5" customHeight="1" x14ac:dyDescent="0.3">
      <c r="A25" s="691">
        <v>2</v>
      </c>
      <c r="B25" s="692">
        <v>22768315</v>
      </c>
      <c r="C25" s="692">
        <v>4012.4</v>
      </c>
      <c r="D25" s="693">
        <v>0.9</v>
      </c>
      <c r="E25" s="693">
        <v>4.0999999999999996</v>
      </c>
    </row>
    <row r="26" spans="1:5" ht="16.5" customHeight="1" x14ac:dyDescent="0.3">
      <c r="A26" s="691">
        <v>3</v>
      </c>
      <c r="B26" s="692">
        <v>22798756</v>
      </c>
      <c r="C26" s="692">
        <v>3956.4</v>
      </c>
      <c r="D26" s="693">
        <v>1</v>
      </c>
      <c r="E26" s="693">
        <v>4.2</v>
      </c>
    </row>
    <row r="27" spans="1:5" ht="16.5" customHeight="1" x14ac:dyDescent="0.3">
      <c r="A27" s="691">
        <v>4</v>
      </c>
      <c r="B27" s="692">
        <v>22834847</v>
      </c>
      <c r="C27" s="692">
        <v>3898.6</v>
      </c>
      <c r="D27" s="693">
        <v>1</v>
      </c>
      <c r="E27" s="693">
        <v>4.2</v>
      </c>
    </row>
    <row r="28" spans="1:5" ht="16.5" customHeight="1" x14ac:dyDescent="0.3">
      <c r="A28" s="691">
        <v>5</v>
      </c>
      <c r="B28" s="692">
        <v>22798397</v>
      </c>
      <c r="C28" s="692">
        <v>3908.6</v>
      </c>
      <c r="D28" s="693">
        <v>0.9</v>
      </c>
      <c r="E28" s="693">
        <v>4.2</v>
      </c>
    </row>
    <row r="29" spans="1:5" ht="16.5" customHeight="1" x14ac:dyDescent="0.3">
      <c r="A29" s="691">
        <v>6</v>
      </c>
      <c r="B29" s="695">
        <v>22866466</v>
      </c>
      <c r="C29" s="695">
        <v>3994.1</v>
      </c>
      <c r="D29" s="696">
        <v>0.9</v>
      </c>
      <c r="E29" s="696">
        <v>4.0999999999999996</v>
      </c>
    </row>
    <row r="30" spans="1:5" ht="16.5" customHeight="1" x14ac:dyDescent="0.3">
      <c r="A30" s="697" t="s">
        <v>137</v>
      </c>
      <c r="B30" s="698">
        <f>AVERAGE(B24:B29)</f>
        <v>22805063.666666668</v>
      </c>
      <c r="C30" s="699">
        <f>AVERAGE(C24:C29)</f>
        <v>3955.7833333333328</v>
      </c>
      <c r="D30" s="700">
        <f>AVERAGE(D24:D29)</f>
        <v>0.93333333333333346</v>
      </c>
      <c r="E30" s="700">
        <f>AVERAGE(E24:E29)</f>
        <v>4.1499999999999995</v>
      </c>
    </row>
    <row r="31" spans="1:5" ht="16.5" customHeight="1" x14ac:dyDescent="0.3">
      <c r="A31" s="701" t="s">
        <v>138</v>
      </c>
      <c r="B31" s="702">
        <f>(STDEV(B24:B29)/B30)</f>
        <v>1.7331692300822912E-3</v>
      </c>
      <c r="C31" s="703"/>
      <c r="D31" s="703"/>
      <c r="E31" s="704"/>
    </row>
    <row r="32" spans="1:5" s="678" customFormat="1" ht="16.5" customHeight="1" x14ac:dyDescent="0.3">
      <c r="A32" s="705" t="s">
        <v>72</v>
      </c>
      <c r="B32" s="706">
        <f>COUNT(B24:B29)</f>
        <v>6</v>
      </c>
      <c r="C32" s="707"/>
      <c r="D32" s="708"/>
      <c r="E32" s="709"/>
    </row>
    <row r="33" spans="1:5" s="678" customFormat="1" ht="15.75" customHeight="1" x14ac:dyDescent="0.25">
      <c r="A33" s="685"/>
      <c r="B33" s="685"/>
      <c r="C33" s="685"/>
      <c r="D33" s="685"/>
      <c r="E33" s="685"/>
    </row>
    <row r="34" spans="1:5" s="678" customFormat="1" ht="16.5" customHeight="1" x14ac:dyDescent="0.3">
      <c r="A34" s="686" t="s">
        <v>139</v>
      </c>
      <c r="B34" s="710" t="s">
        <v>140</v>
      </c>
      <c r="C34" s="711"/>
      <c r="D34" s="711"/>
      <c r="E34" s="711"/>
    </row>
    <row r="35" spans="1:5" ht="16.5" customHeight="1" x14ac:dyDescent="0.3">
      <c r="A35" s="686"/>
      <c r="B35" s="710" t="s">
        <v>141</v>
      </c>
      <c r="C35" s="711"/>
      <c r="D35" s="711"/>
      <c r="E35" s="711"/>
    </row>
    <row r="36" spans="1:5" ht="16.5" customHeight="1" x14ac:dyDescent="0.3">
      <c r="A36" s="686"/>
      <c r="B36" s="710" t="s">
        <v>142</v>
      </c>
      <c r="C36" s="711"/>
      <c r="D36" s="711"/>
      <c r="E36" s="711"/>
    </row>
    <row r="37" spans="1:5" ht="15.75" customHeight="1" x14ac:dyDescent="0.25">
      <c r="A37" s="685"/>
      <c r="B37" s="685"/>
      <c r="C37" s="685"/>
      <c r="D37" s="685"/>
      <c r="E37" s="685"/>
    </row>
    <row r="38" spans="1:5" ht="16.5" customHeight="1" x14ac:dyDescent="0.3">
      <c r="A38" s="681" t="s">
        <v>0</v>
      </c>
      <c r="B38" s="682" t="s">
        <v>143</v>
      </c>
    </row>
    <row r="39" spans="1:5" ht="16.5" customHeight="1" x14ac:dyDescent="0.3">
      <c r="A39" s="686" t="s">
        <v>31</v>
      </c>
      <c r="B39" s="683" t="s">
        <v>32</v>
      </c>
      <c r="C39" s="685"/>
      <c r="D39" s="685"/>
      <c r="E39" s="685"/>
    </row>
    <row r="40" spans="1:5" ht="16.5" customHeight="1" x14ac:dyDescent="0.3">
      <c r="A40" s="686" t="s">
        <v>35</v>
      </c>
      <c r="B40" s="687">
        <v>99.39</v>
      </c>
      <c r="C40" s="685"/>
      <c r="D40" s="685"/>
      <c r="E40" s="685"/>
    </row>
    <row r="41" spans="1:5" ht="16.5" customHeight="1" x14ac:dyDescent="0.3">
      <c r="A41" s="683" t="s">
        <v>130</v>
      </c>
      <c r="B41" s="687">
        <v>14.95</v>
      </c>
      <c r="C41" s="685"/>
      <c r="D41" s="685"/>
      <c r="E41" s="685"/>
    </row>
    <row r="42" spans="1:5" ht="16.5" customHeight="1" x14ac:dyDescent="0.3">
      <c r="A42" s="683" t="s">
        <v>131</v>
      </c>
      <c r="B42" s="688">
        <f>14.95/50</f>
        <v>0.29899999999999999</v>
      </c>
      <c r="C42" s="685"/>
      <c r="D42" s="685"/>
      <c r="E42" s="685"/>
    </row>
    <row r="43" spans="1:5" ht="15.75" customHeight="1" x14ac:dyDescent="0.25">
      <c r="A43" s="685"/>
      <c r="B43" s="685"/>
      <c r="C43" s="685"/>
      <c r="D43" s="685"/>
      <c r="E43" s="685"/>
    </row>
    <row r="44" spans="1:5" ht="16.5" customHeight="1" x14ac:dyDescent="0.3">
      <c r="A44" s="689" t="s">
        <v>132</v>
      </c>
      <c r="B44" s="690" t="s">
        <v>133</v>
      </c>
      <c r="C44" s="689" t="s">
        <v>134</v>
      </c>
      <c r="D44" s="689" t="s">
        <v>135</v>
      </c>
      <c r="E44" s="689" t="s">
        <v>136</v>
      </c>
    </row>
    <row r="45" spans="1:5" ht="16.5" customHeight="1" x14ac:dyDescent="0.3">
      <c r="A45" s="691">
        <v>1</v>
      </c>
      <c r="B45" s="692">
        <v>3750995</v>
      </c>
      <c r="C45" s="692">
        <v>557</v>
      </c>
      <c r="D45" s="693">
        <v>1.5</v>
      </c>
      <c r="E45" s="694">
        <v>2.12</v>
      </c>
    </row>
    <row r="46" spans="1:5" ht="16.5" customHeight="1" x14ac:dyDescent="0.3">
      <c r="A46" s="691">
        <v>2</v>
      </c>
      <c r="B46" s="692">
        <v>3743921</v>
      </c>
      <c r="C46" s="692">
        <v>533</v>
      </c>
      <c r="D46" s="693">
        <v>1.48</v>
      </c>
      <c r="E46" s="693">
        <v>2.12</v>
      </c>
    </row>
    <row r="47" spans="1:5" ht="16.5" customHeight="1" x14ac:dyDescent="0.3">
      <c r="A47" s="691">
        <v>3</v>
      </c>
      <c r="B47" s="692">
        <v>3750281</v>
      </c>
      <c r="C47" s="692">
        <v>538</v>
      </c>
      <c r="D47" s="693">
        <v>1.47</v>
      </c>
      <c r="E47" s="693">
        <v>2.12</v>
      </c>
    </row>
    <row r="48" spans="1:5" ht="16.5" customHeight="1" x14ac:dyDescent="0.3">
      <c r="A48" s="691">
        <v>4</v>
      </c>
      <c r="B48" s="692">
        <v>3710554</v>
      </c>
      <c r="C48" s="692">
        <v>535</v>
      </c>
      <c r="D48" s="693">
        <v>1.45</v>
      </c>
      <c r="E48" s="693">
        <v>2.12</v>
      </c>
    </row>
    <row r="49" spans="1:7" ht="16.5" customHeight="1" x14ac:dyDescent="0.3">
      <c r="A49" s="691">
        <v>5</v>
      </c>
      <c r="B49" s="692">
        <v>3752987</v>
      </c>
      <c r="C49" s="692">
        <v>523</v>
      </c>
      <c r="D49" s="693">
        <v>1.43</v>
      </c>
      <c r="E49" s="693">
        <v>2.13</v>
      </c>
    </row>
    <row r="50" spans="1:7" ht="16.5" customHeight="1" x14ac:dyDescent="0.3">
      <c r="A50" s="691">
        <v>6</v>
      </c>
      <c r="B50" s="695">
        <v>3721874</v>
      </c>
      <c r="C50" s="695">
        <v>531</v>
      </c>
      <c r="D50" s="696">
        <v>1.48</v>
      </c>
      <c r="E50" s="696">
        <v>2.13</v>
      </c>
    </row>
    <row r="51" spans="1:7" ht="16.5" customHeight="1" x14ac:dyDescent="0.3">
      <c r="A51" s="697" t="s">
        <v>137</v>
      </c>
      <c r="B51" s="698">
        <f>AVERAGE(B45:B50)</f>
        <v>3738435.3333333335</v>
      </c>
      <c r="C51" s="699">
        <f>AVERAGE(C45:C50)</f>
        <v>536.16666666666663</v>
      </c>
      <c r="D51" s="700">
        <f>AVERAGE(D45:D50)</f>
        <v>1.4683333333333335</v>
      </c>
      <c r="E51" s="700">
        <f>AVERAGE(E45:E50)</f>
        <v>2.1233333333333331</v>
      </c>
    </row>
    <row r="52" spans="1:7" ht="16.5" customHeight="1" x14ac:dyDescent="0.3">
      <c r="A52" s="701" t="s">
        <v>138</v>
      </c>
      <c r="B52" s="702">
        <f>(STDEV(B45:B50)/B51)</f>
        <v>4.7723904069230756E-3</v>
      </c>
      <c r="C52" s="703"/>
      <c r="D52" s="703"/>
      <c r="E52" s="704"/>
    </row>
    <row r="53" spans="1:7" s="678" customFormat="1" ht="16.5" customHeight="1" x14ac:dyDescent="0.3">
      <c r="A53" s="705" t="s">
        <v>72</v>
      </c>
      <c r="B53" s="706">
        <f>COUNT(B45:B50)</f>
        <v>6</v>
      </c>
      <c r="C53" s="707"/>
      <c r="D53" s="708"/>
      <c r="E53" s="709"/>
    </row>
    <row r="54" spans="1:7" s="678" customFormat="1" ht="15.75" customHeight="1" x14ac:dyDescent="0.25">
      <c r="A54" s="685"/>
      <c r="B54" s="685"/>
      <c r="C54" s="685"/>
      <c r="D54" s="685"/>
      <c r="E54" s="685"/>
    </row>
    <row r="55" spans="1:7" s="678" customFormat="1" ht="16.5" customHeight="1" x14ac:dyDescent="0.3">
      <c r="A55" s="686" t="s">
        <v>139</v>
      </c>
      <c r="B55" s="710" t="s">
        <v>140</v>
      </c>
      <c r="C55" s="711"/>
      <c r="D55" s="711"/>
      <c r="E55" s="711"/>
    </row>
    <row r="56" spans="1:7" ht="16.5" customHeight="1" x14ac:dyDescent="0.3">
      <c r="A56" s="686"/>
      <c r="B56" s="710" t="s">
        <v>144</v>
      </c>
      <c r="C56" s="711"/>
      <c r="D56" s="711"/>
      <c r="E56" s="711"/>
    </row>
    <row r="57" spans="1:7" ht="16.5" customHeight="1" x14ac:dyDescent="0.3">
      <c r="A57" s="686"/>
      <c r="B57" s="710" t="s">
        <v>142</v>
      </c>
      <c r="C57" s="711"/>
      <c r="D57" s="711"/>
      <c r="E57" s="711"/>
    </row>
    <row r="58" spans="1:7" ht="14.25" customHeight="1" thickBot="1" x14ac:dyDescent="0.3">
      <c r="A58" s="712"/>
      <c r="B58" s="713"/>
      <c r="D58" s="714"/>
      <c r="F58" s="715"/>
      <c r="G58" s="715"/>
    </row>
    <row r="59" spans="1:7" ht="15" customHeight="1" x14ac:dyDescent="0.3">
      <c r="B59" s="716" t="s">
        <v>6</v>
      </c>
      <c r="C59" s="716"/>
      <c r="E59" s="717" t="s">
        <v>7</v>
      </c>
      <c r="F59" s="718"/>
      <c r="G59" s="717" t="s">
        <v>8</v>
      </c>
    </row>
    <row r="60" spans="1:7" ht="15" customHeight="1" x14ac:dyDescent="0.3">
      <c r="A60" s="719" t="s">
        <v>9</v>
      </c>
      <c r="B60" s="720"/>
      <c r="C60" s="720"/>
      <c r="E60" s="721">
        <v>43006</v>
      </c>
      <c r="G60" s="720"/>
    </row>
    <row r="61" spans="1:7" ht="15" customHeight="1" x14ac:dyDescent="0.3">
      <c r="A61" s="719" t="s">
        <v>10</v>
      </c>
      <c r="B61" s="722"/>
      <c r="C61" s="722"/>
      <c r="E61" s="722"/>
      <c r="G61" s="72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A30" sqref="A30"/>
    </sheetView>
  </sheetViews>
  <sheetFormatPr defaultRowHeight="13.5" x14ac:dyDescent="0.25"/>
  <cols>
    <col min="1" max="1" width="27.5703125" style="678" customWidth="1"/>
    <col min="2" max="2" width="20.42578125" style="678" customWidth="1"/>
    <col min="3" max="3" width="31.85546875" style="678" customWidth="1"/>
    <col min="4" max="5" width="25.85546875" style="678" customWidth="1"/>
    <col min="6" max="6" width="25.7109375" style="678" customWidth="1"/>
    <col min="7" max="7" width="23.140625" style="678" customWidth="1"/>
    <col min="8" max="8" width="28.42578125" style="678" customWidth="1"/>
    <col min="9" max="9" width="21.5703125" style="678" customWidth="1"/>
    <col min="10" max="10" width="9.140625" style="678" customWidth="1"/>
    <col min="11" max="16384" width="9.140625" style="715"/>
  </cols>
  <sheetData>
    <row r="14" spans="1:7" ht="15" customHeight="1" x14ac:dyDescent="0.3">
      <c r="A14" s="677"/>
      <c r="C14" s="679"/>
      <c r="G14" s="679"/>
    </row>
    <row r="15" spans="1:7" ht="18.75" customHeight="1" x14ac:dyDescent="0.3">
      <c r="A15" s="680" t="s">
        <v>125</v>
      </c>
      <c r="B15" s="680"/>
      <c r="C15" s="680"/>
      <c r="D15" s="680"/>
      <c r="E15" s="680"/>
      <c r="F15" s="680"/>
    </row>
    <row r="16" spans="1:7" ht="16.5" customHeight="1" x14ac:dyDescent="0.3">
      <c r="A16" s="681" t="s">
        <v>0</v>
      </c>
      <c r="B16" s="682" t="s">
        <v>126</v>
      </c>
    </row>
    <row r="17" spans="1:6" ht="16.5" customHeight="1" x14ac:dyDescent="0.3">
      <c r="A17" s="683" t="s">
        <v>127</v>
      </c>
      <c r="B17" s="683" t="s">
        <v>128</v>
      </c>
      <c r="D17" s="684"/>
      <c r="E17" s="684"/>
      <c r="F17" s="685"/>
    </row>
    <row r="18" spans="1:6" ht="16.5" customHeight="1" x14ac:dyDescent="0.3">
      <c r="A18" s="686" t="s">
        <v>31</v>
      </c>
      <c r="B18" s="687" t="s">
        <v>145</v>
      </c>
      <c r="C18" s="685"/>
      <c r="D18" s="685"/>
      <c r="E18" s="685"/>
      <c r="F18" s="685"/>
    </row>
    <row r="19" spans="1:6" ht="16.5" customHeight="1" x14ac:dyDescent="0.3">
      <c r="A19" s="686" t="s">
        <v>35</v>
      </c>
      <c r="B19" s="687">
        <v>99.54</v>
      </c>
      <c r="C19" s="685"/>
      <c r="D19" s="685"/>
      <c r="E19" s="685"/>
      <c r="F19" s="685"/>
    </row>
    <row r="20" spans="1:6" ht="16.5" customHeight="1" x14ac:dyDescent="0.3">
      <c r="A20" s="683" t="s">
        <v>130</v>
      </c>
      <c r="B20" s="687">
        <v>11.73</v>
      </c>
      <c r="C20" s="685"/>
      <c r="D20" s="685"/>
      <c r="E20" s="685"/>
      <c r="F20" s="685"/>
    </row>
    <row r="21" spans="1:6" ht="16.5" customHeight="1" x14ac:dyDescent="0.3">
      <c r="A21" s="683" t="s">
        <v>131</v>
      </c>
      <c r="B21" s="688">
        <f>11.73/100</f>
        <v>0.1173</v>
      </c>
      <c r="C21" s="685"/>
      <c r="D21" s="685"/>
      <c r="E21" s="685"/>
      <c r="F21" s="685"/>
    </row>
    <row r="22" spans="1:6" ht="15.75" customHeight="1" x14ac:dyDescent="0.25">
      <c r="A22" s="685"/>
      <c r="B22" s="685"/>
      <c r="C22" s="685"/>
      <c r="D22" s="685"/>
      <c r="E22" s="685"/>
      <c r="F22" s="685"/>
    </row>
    <row r="23" spans="1:6" ht="16.5" customHeight="1" x14ac:dyDescent="0.3">
      <c r="A23" s="689" t="s">
        <v>132</v>
      </c>
      <c r="B23" s="690" t="s">
        <v>133</v>
      </c>
      <c r="C23" s="689" t="s">
        <v>134</v>
      </c>
      <c r="D23" s="689" t="s">
        <v>135</v>
      </c>
      <c r="E23" s="689" t="s">
        <v>146</v>
      </c>
      <c r="F23" s="689" t="s">
        <v>136</v>
      </c>
    </row>
    <row r="24" spans="1:6" ht="16.5" customHeight="1" x14ac:dyDescent="0.3">
      <c r="A24" s="691">
        <v>1</v>
      </c>
      <c r="B24" s="692">
        <v>11502552</v>
      </c>
      <c r="C24" s="692">
        <v>45300.9</v>
      </c>
      <c r="D24" s="693">
        <v>1</v>
      </c>
      <c r="E24" s="693">
        <v>41.8</v>
      </c>
      <c r="F24" s="694">
        <v>15.9</v>
      </c>
    </row>
    <row r="25" spans="1:6" ht="16.5" customHeight="1" x14ac:dyDescent="0.3">
      <c r="A25" s="691">
        <v>2</v>
      </c>
      <c r="B25" s="692">
        <v>11518633</v>
      </c>
      <c r="C25" s="692">
        <v>45418.400000000001</v>
      </c>
      <c r="D25" s="693">
        <v>1</v>
      </c>
      <c r="E25" s="693">
        <v>41.8</v>
      </c>
      <c r="F25" s="693">
        <v>15.9</v>
      </c>
    </row>
    <row r="26" spans="1:6" ht="16.5" customHeight="1" x14ac:dyDescent="0.3">
      <c r="A26" s="691">
        <v>3</v>
      </c>
      <c r="B26" s="692">
        <v>11512795</v>
      </c>
      <c r="C26" s="692">
        <v>45503.8</v>
      </c>
      <c r="D26" s="693">
        <v>1</v>
      </c>
      <c r="E26" s="693">
        <v>41.7</v>
      </c>
      <c r="F26" s="693">
        <v>15.9</v>
      </c>
    </row>
    <row r="27" spans="1:6" ht="16.5" customHeight="1" x14ac:dyDescent="0.3">
      <c r="A27" s="691">
        <v>4</v>
      </c>
      <c r="B27" s="692">
        <v>11498961</v>
      </c>
      <c r="C27" s="692">
        <v>45607.199999999997</v>
      </c>
      <c r="D27" s="693">
        <v>1</v>
      </c>
      <c r="E27" s="693">
        <v>41.6</v>
      </c>
      <c r="F27" s="693">
        <v>15.9</v>
      </c>
    </row>
    <row r="28" spans="1:6" ht="16.5" customHeight="1" x14ac:dyDescent="0.3">
      <c r="A28" s="691">
        <v>5</v>
      </c>
      <c r="B28" s="692">
        <v>11506744</v>
      </c>
      <c r="C28" s="692">
        <v>45723.9</v>
      </c>
      <c r="D28" s="693">
        <v>1</v>
      </c>
      <c r="E28" s="693">
        <v>41.7</v>
      </c>
      <c r="F28" s="693">
        <v>15.9</v>
      </c>
    </row>
    <row r="29" spans="1:6" ht="16.5" customHeight="1" x14ac:dyDescent="0.3">
      <c r="A29" s="691">
        <v>6</v>
      </c>
      <c r="B29" s="695">
        <v>11639402</v>
      </c>
      <c r="C29" s="695">
        <v>46866.3</v>
      </c>
      <c r="D29" s="696">
        <v>1</v>
      </c>
      <c r="E29" s="696">
        <v>42.3</v>
      </c>
      <c r="F29" s="696">
        <v>15.9</v>
      </c>
    </row>
    <row r="30" spans="1:6" ht="16.5" customHeight="1" x14ac:dyDescent="0.3">
      <c r="A30" s="697" t="s">
        <v>137</v>
      </c>
      <c r="B30" s="698">
        <f>AVERAGE(B24:B29)</f>
        <v>11529847.833333334</v>
      </c>
      <c r="C30" s="699">
        <f>AVERAGE(C24:C29)</f>
        <v>45736.75</v>
      </c>
      <c r="D30" s="700">
        <f>AVERAGE(D24:D29)</f>
        <v>1</v>
      </c>
      <c r="E30" s="700">
        <f>AVERAGE(E24:E29)</f>
        <v>41.81666666666667</v>
      </c>
      <c r="F30" s="700">
        <f>AVERAGE(F24:F29)</f>
        <v>15.9</v>
      </c>
    </row>
    <row r="31" spans="1:6" ht="16.5" customHeight="1" x14ac:dyDescent="0.3">
      <c r="A31" s="701" t="s">
        <v>138</v>
      </c>
      <c r="B31" s="702">
        <f>(STDEV(B24:B29)/B30)</f>
        <v>4.6949714771942616E-3</v>
      </c>
      <c r="C31" s="703"/>
      <c r="D31" s="703"/>
      <c r="E31" s="703"/>
      <c r="F31" s="704"/>
    </row>
    <row r="32" spans="1:6" s="678" customFormat="1" ht="16.5" customHeight="1" x14ac:dyDescent="0.3">
      <c r="A32" s="705" t="s">
        <v>72</v>
      </c>
      <c r="B32" s="706">
        <f>COUNT(B24:B29)</f>
        <v>6</v>
      </c>
      <c r="C32" s="707"/>
      <c r="D32" s="708"/>
      <c r="E32" s="708"/>
      <c r="F32" s="709"/>
    </row>
    <row r="33" spans="1:6" s="678" customFormat="1" ht="15.75" customHeight="1" x14ac:dyDescent="0.25">
      <c r="A33" s="685"/>
      <c r="B33" s="685"/>
      <c r="C33" s="685"/>
      <c r="D33" s="685"/>
      <c r="E33" s="685"/>
      <c r="F33" s="685"/>
    </row>
    <row r="34" spans="1:6" s="678" customFormat="1" ht="16.5" customHeight="1" x14ac:dyDescent="0.3">
      <c r="A34" s="686" t="s">
        <v>139</v>
      </c>
      <c r="B34" s="710" t="s">
        <v>140</v>
      </c>
      <c r="C34" s="711"/>
      <c r="D34" s="711"/>
      <c r="E34" s="711"/>
      <c r="F34" s="711"/>
    </row>
    <row r="35" spans="1:6" ht="16.5" customHeight="1" x14ac:dyDescent="0.3">
      <c r="A35" s="686"/>
      <c r="B35" s="710" t="s">
        <v>147</v>
      </c>
      <c r="C35" s="711"/>
      <c r="D35" s="711"/>
      <c r="E35" s="711"/>
      <c r="F35" s="711"/>
    </row>
    <row r="36" spans="1:6" ht="16.5" customHeight="1" x14ac:dyDescent="0.3">
      <c r="A36" s="686"/>
      <c r="B36" s="710" t="s">
        <v>142</v>
      </c>
      <c r="C36" s="711"/>
      <c r="D36" s="711"/>
      <c r="E36" s="711"/>
      <c r="F36" s="711"/>
    </row>
    <row r="37" spans="1:6" ht="15.75" customHeight="1" x14ac:dyDescent="0.25">
      <c r="A37" s="685"/>
      <c r="B37" s="685"/>
      <c r="C37" s="685"/>
      <c r="D37" s="685"/>
      <c r="E37" s="685"/>
      <c r="F37" s="685"/>
    </row>
    <row r="38" spans="1:6" ht="16.5" customHeight="1" x14ac:dyDescent="0.3">
      <c r="A38" s="681" t="s">
        <v>0</v>
      </c>
      <c r="B38" s="682" t="s">
        <v>143</v>
      </c>
    </row>
    <row r="39" spans="1:6" ht="16.5" customHeight="1" x14ac:dyDescent="0.3">
      <c r="A39" s="686" t="s">
        <v>31</v>
      </c>
      <c r="B39" s="687" t="s">
        <v>145</v>
      </c>
      <c r="C39" s="685"/>
      <c r="D39" s="685"/>
      <c r="E39" s="685"/>
      <c r="F39" s="685"/>
    </row>
    <row r="40" spans="1:6" ht="16.5" customHeight="1" x14ac:dyDescent="0.3">
      <c r="A40" s="686" t="s">
        <v>35</v>
      </c>
      <c r="B40" s="687">
        <v>99.54</v>
      </c>
      <c r="C40" s="685"/>
      <c r="D40" s="685"/>
      <c r="E40" s="685"/>
      <c r="F40" s="685"/>
    </row>
    <row r="41" spans="1:6" ht="16.5" customHeight="1" x14ac:dyDescent="0.3">
      <c r="A41" s="683" t="s">
        <v>130</v>
      </c>
      <c r="B41" s="687">
        <v>15.15</v>
      </c>
      <c r="C41" s="685"/>
      <c r="D41" s="685"/>
      <c r="E41" s="685"/>
      <c r="F41" s="685"/>
    </row>
    <row r="42" spans="1:6" ht="16.5" customHeight="1" x14ac:dyDescent="0.3">
      <c r="A42" s="683" t="s">
        <v>131</v>
      </c>
      <c r="B42" s="688">
        <f>15.15/50</f>
        <v>0.30299999999999999</v>
      </c>
      <c r="C42" s="685"/>
      <c r="D42" s="685"/>
      <c r="E42" s="685"/>
      <c r="F42" s="685"/>
    </row>
    <row r="43" spans="1:6" ht="15.75" customHeight="1" x14ac:dyDescent="0.25">
      <c r="A43" s="685"/>
      <c r="B43" s="685"/>
      <c r="C43" s="685"/>
      <c r="D43" s="685"/>
      <c r="E43" s="685"/>
      <c r="F43" s="685"/>
    </row>
    <row r="44" spans="1:6" ht="16.5" customHeight="1" x14ac:dyDescent="0.3">
      <c r="A44" s="689" t="s">
        <v>132</v>
      </c>
      <c r="B44" s="690" t="s">
        <v>133</v>
      </c>
      <c r="C44" s="689" t="s">
        <v>134</v>
      </c>
      <c r="D44" s="689" t="s">
        <v>135</v>
      </c>
      <c r="E44" s="689" t="s">
        <v>146</v>
      </c>
      <c r="F44" s="689" t="s">
        <v>136</v>
      </c>
    </row>
    <row r="45" spans="1:6" ht="16.5" customHeight="1" x14ac:dyDescent="0.3">
      <c r="A45" s="691">
        <v>1</v>
      </c>
      <c r="B45" s="692">
        <v>3701715</v>
      </c>
      <c r="C45" s="692">
        <v>10587</v>
      </c>
      <c r="D45" s="693">
        <v>1.39</v>
      </c>
      <c r="E45" s="693">
        <v>17.48</v>
      </c>
      <c r="F45" s="694">
        <v>7.96</v>
      </c>
    </row>
    <row r="46" spans="1:6" ht="16.5" customHeight="1" x14ac:dyDescent="0.3">
      <c r="A46" s="691">
        <v>2</v>
      </c>
      <c r="B46" s="692">
        <v>3696160</v>
      </c>
      <c r="C46" s="692">
        <v>10535</v>
      </c>
      <c r="D46" s="693">
        <v>1.38</v>
      </c>
      <c r="E46" s="693">
        <v>17.260000000000002</v>
      </c>
      <c r="F46" s="693">
        <v>7.97</v>
      </c>
    </row>
    <row r="47" spans="1:6" ht="16.5" customHeight="1" x14ac:dyDescent="0.3">
      <c r="A47" s="691">
        <v>3</v>
      </c>
      <c r="B47" s="692">
        <v>3707017</v>
      </c>
      <c r="C47" s="692">
        <v>10593</v>
      </c>
      <c r="D47" s="693">
        <v>1.39</v>
      </c>
      <c r="E47" s="693">
        <v>17.329999999999998</v>
      </c>
      <c r="F47" s="693">
        <v>7.97</v>
      </c>
    </row>
    <row r="48" spans="1:6" ht="16.5" customHeight="1" x14ac:dyDescent="0.3">
      <c r="A48" s="691">
        <v>4</v>
      </c>
      <c r="B48" s="692">
        <v>3689986</v>
      </c>
      <c r="C48" s="692">
        <v>10565</v>
      </c>
      <c r="D48" s="693">
        <v>1.38</v>
      </c>
      <c r="E48" s="693">
        <v>17.29</v>
      </c>
      <c r="F48" s="693">
        <v>7.97</v>
      </c>
    </row>
    <row r="49" spans="1:8" ht="16.5" customHeight="1" x14ac:dyDescent="0.3">
      <c r="A49" s="691">
        <v>5</v>
      </c>
      <c r="B49" s="692">
        <v>3735683</v>
      </c>
      <c r="C49" s="692">
        <v>10422</v>
      </c>
      <c r="D49" s="693">
        <v>1.38</v>
      </c>
      <c r="E49" s="693">
        <v>17.079999999999998</v>
      </c>
      <c r="F49" s="693">
        <v>7.97</v>
      </c>
    </row>
    <row r="50" spans="1:8" ht="16.5" customHeight="1" x14ac:dyDescent="0.3">
      <c r="A50" s="691">
        <v>6</v>
      </c>
      <c r="B50" s="695">
        <v>3711073</v>
      </c>
      <c r="C50" s="695">
        <v>10326</v>
      </c>
      <c r="D50" s="696">
        <v>1.41</v>
      </c>
      <c r="E50" s="696">
        <v>17.12</v>
      </c>
      <c r="F50" s="696">
        <v>7.97</v>
      </c>
    </row>
    <row r="51" spans="1:8" ht="16.5" customHeight="1" x14ac:dyDescent="0.3">
      <c r="A51" s="697" t="s">
        <v>137</v>
      </c>
      <c r="B51" s="698">
        <f>AVERAGE(B45:B50)</f>
        <v>3706939</v>
      </c>
      <c r="C51" s="699">
        <f>AVERAGE(C45:C50)</f>
        <v>10504.666666666666</v>
      </c>
      <c r="D51" s="700">
        <f>AVERAGE(D45:D50)</f>
        <v>1.388333333333333</v>
      </c>
      <c r="E51" s="700">
        <f>AVERAGE(E45:E50)</f>
        <v>17.260000000000002</v>
      </c>
      <c r="F51" s="700">
        <f>AVERAGE(F45:F50)</f>
        <v>7.9683333333333328</v>
      </c>
    </row>
    <row r="52" spans="1:8" ht="16.5" customHeight="1" x14ac:dyDescent="0.3">
      <c r="A52" s="701" t="s">
        <v>138</v>
      </c>
      <c r="B52" s="702">
        <f>(STDEV(B45:B50)/B51)</f>
        <v>4.3064307993352768E-3</v>
      </c>
      <c r="C52" s="703"/>
      <c r="D52" s="703"/>
      <c r="E52" s="703"/>
      <c r="F52" s="704"/>
    </row>
    <row r="53" spans="1:8" s="678" customFormat="1" ht="16.5" customHeight="1" x14ac:dyDescent="0.3">
      <c r="A53" s="705" t="s">
        <v>72</v>
      </c>
      <c r="B53" s="706">
        <f>COUNT(B45:B50)</f>
        <v>6</v>
      </c>
      <c r="C53" s="707"/>
      <c r="D53" s="708"/>
      <c r="E53" s="708"/>
      <c r="F53" s="709"/>
    </row>
    <row r="54" spans="1:8" s="678" customFormat="1" ht="15.75" customHeight="1" x14ac:dyDescent="0.25">
      <c r="A54" s="685"/>
      <c r="B54" s="685"/>
      <c r="C54" s="685"/>
      <c r="D54" s="685"/>
      <c r="E54" s="685"/>
      <c r="F54" s="685"/>
    </row>
    <row r="55" spans="1:8" s="678" customFormat="1" ht="16.5" customHeight="1" x14ac:dyDescent="0.3">
      <c r="A55" s="686" t="s">
        <v>139</v>
      </c>
      <c r="B55" s="710" t="s">
        <v>140</v>
      </c>
      <c r="C55" s="711"/>
      <c r="D55" s="711"/>
      <c r="E55" s="711"/>
      <c r="F55" s="711"/>
    </row>
    <row r="56" spans="1:8" ht="16.5" customHeight="1" x14ac:dyDescent="0.3">
      <c r="A56" s="686"/>
      <c r="B56" s="710" t="s">
        <v>144</v>
      </c>
      <c r="C56" s="711"/>
      <c r="D56" s="711"/>
      <c r="E56" s="711"/>
      <c r="F56" s="711"/>
    </row>
    <row r="57" spans="1:8" ht="16.5" customHeight="1" x14ac:dyDescent="0.3">
      <c r="A57" s="686"/>
      <c r="B57" s="710" t="s">
        <v>142</v>
      </c>
      <c r="C57" s="711"/>
      <c r="D57" s="711"/>
      <c r="E57" s="711"/>
      <c r="F57" s="711"/>
    </row>
    <row r="58" spans="1:8" ht="14.25" customHeight="1" thickBot="1" x14ac:dyDescent="0.3">
      <c r="A58" s="712"/>
      <c r="B58" s="713"/>
      <c r="D58" s="714"/>
      <c r="E58" s="724"/>
      <c r="G58" s="715"/>
      <c r="H58" s="715"/>
    </row>
    <row r="59" spans="1:8" ht="15" customHeight="1" x14ac:dyDescent="0.3">
      <c r="B59" s="716" t="s">
        <v>6</v>
      </c>
      <c r="C59" s="716"/>
      <c r="F59" s="717" t="s">
        <v>7</v>
      </c>
      <c r="G59" s="718"/>
      <c r="H59" s="717" t="s">
        <v>8</v>
      </c>
    </row>
    <row r="60" spans="1:8" ht="15" customHeight="1" x14ac:dyDescent="0.3">
      <c r="A60" s="719" t="s">
        <v>9</v>
      </c>
      <c r="B60" s="720"/>
      <c r="C60" s="720"/>
      <c r="F60" s="721">
        <v>43006</v>
      </c>
      <c r="H60" s="720"/>
    </row>
    <row r="61" spans="1:8" ht="15" customHeight="1" x14ac:dyDescent="0.3">
      <c r="A61" s="719" t="s">
        <v>10</v>
      </c>
      <c r="B61" s="722"/>
      <c r="C61" s="722"/>
      <c r="F61" s="722"/>
      <c r="H61" s="723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B26" sqref="B26"/>
    </sheetView>
  </sheetViews>
  <sheetFormatPr defaultRowHeight="13.5" x14ac:dyDescent="0.25"/>
  <cols>
    <col min="1" max="1" width="27.5703125" style="678" customWidth="1"/>
    <col min="2" max="2" width="20.42578125" style="678" customWidth="1"/>
    <col min="3" max="3" width="31.85546875" style="678" customWidth="1"/>
    <col min="4" max="5" width="25.85546875" style="678" customWidth="1"/>
    <col min="6" max="6" width="25.7109375" style="678" customWidth="1"/>
    <col min="7" max="7" width="23.140625" style="678" customWidth="1"/>
    <col min="8" max="8" width="28.42578125" style="678" customWidth="1"/>
    <col min="9" max="9" width="21.5703125" style="678" customWidth="1"/>
    <col min="10" max="10" width="9.140625" style="678" customWidth="1"/>
    <col min="11" max="16384" width="9.140625" style="715"/>
  </cols>
  <sheetData>
    <row r="14" spans="1:7" ht="15" customHeight="1" x14ac:dyDescent="0.3">
      <c r="A14" s="677"/>
      <c r="C14" s="679"/>
      <c r="G14" s="679"/>
    </row>
    <row r="15" spans="1:7" ht="18.75" customHeight="1" x14ac:dyDescent="0.3">
      <c r="A15" s="680" t="s">
        <v>125</v>
      </c>
      <c r="B15" s="680"/>
      <c r="C15" s="680"/>
      <c r="D15" s="680"/>
      <c r="E15" s="680"/>
      <c r="F15" s="680"/>
    </row>
    <row r="16" spans="1:7" ht="16.5" customHeight="1" x14ac:dyDescent="0.3">
      <c r="A16" s="681" t="s">
        <v>0</v>
      </c>
      <c r="B16" s="682" t="s">
        <v>126</v>
      </c>
    </row>
    <row r="17" spans="1:6" ht="16.5" customHeight="1" x14ac:dyDescent="0.3">
      <c r="A17" s="683" t="s">
        <v>127</v>
      </c>
      <c r="B17" s="683" t="s">
        <v>128</v>
      </c>
      <c r="D17" s="684"/>
      <c r="E17" s="684"/>
      <c r="F17" s="685"/>
    </row>
    <row r="18" spans="1:6" ht="16.5" customHeight="1" x14ac:dyDescent="0.3">
      <c r="A18" s="686" t="s">
        <v>31</v>
      </c>
      <c r="B18" s="683" t="s">
        <v>123</v>
      </c>
      <c r="C18" s="685"/>
      <c r="D18" s="685"/>
      <c r="E18" s="685"/>
      <c r="F18" s="685"/>
    </row>
    <row r="19" spans="1:6" ht="16.5" customHeight="1" x14ac:dyDescent="0.3">
      <c r="A19" s="686" t="s">
        <v>35</v>
      </c>
      <c r="B19" s="687">
        <v>97.21</v>
      </c>
      <c r="C19" s="685"/>
      <c r="D19" s="685"/>
      <c r="E19" s="685"/>
      <c r="F19" s="685"/>
    </row>
    <row r="20" spans="1:6" ht="16.5" customHeight="1" x14ac:dyDescent="0.3">
      <c r="A20" s="683" t="s">
        <v>130</v>
      </c>
      <c r="B20" s="687">
        <v>23.29</v>
      </c>
      <c r="C20" s="685"/>
      <c r="D20" s="685"/>
      <c r="E20" s="685"/>
      <c r="F20" s="685"/>
    </row>
    <row r="21" spans="1:6" ht="16.5" customHeight="1" x14ac:dyDescent="0.3">
      <c r="A21" s="683" t="s">
        <v>131</v>
      </c>
      <c r="B21" s="688">
        <f>23.29/100</f>
        <v>0.2329</v>
      </c>
      <c r="C21" s="685"/>
      <c r="D21" s="685"/>
      <c r="E21" s="685"/>
      <c r="F21" s="685"/>
    </row>
    <row r="22" spans="1:6" ht="15.75" customHeight="1" x14ac:dyDescent="0.25">
      <c r="A22" s="685"/>
      <c r="B22" s="685"/>
      <c r="C22" s="685"/>
      <c r="D22" s="685"/>
      <c r="E22" s="685"/>
      <c r="F22" s="685"/>
    </row>
    <row r="23" spans="1:6" ht="16.5" customHeight="1" x14ac:dyDescent="0.3">
      <c r="A23" s="689" t="s">
        <v>132</v>
      </c>
      <c r="B23" s="690" t="s">
        <v>133</v>
      </c>
      <c r="C23" s="689" t="s">
        <v>134</v>
      </c>
      <c r="D23" s="689" t="s">
        <v>135</v>
      </c>
      <c r="E23" s="689" t="s">
        <v>146</v>
      </c>
      <c r="F23" s="689" t="s">
        <v>136</v>
      </c>
    </row>
    <row r="24" spans="1:6" ht="16.5" customHeight="1" x14ac:dyDescent="0.3">
      <c r="A24" s="691">
        <v>1</v>
      </c>
      <c r="B24" s="692">
        <v>4693690</v>
      </c>
      <c r="C24" s="692">
        <v>617765.30000000005</v>
      </c>
      <c r="D24" s="693">
        <v>1.1000000000000001</v>
      </c>
      <c r="E24" s="693">
        <v>43.9</v>
      </c>
      <c r="F24" s="694">
        <v>25.3</v>
      </c>
    </row>
    <row r="25" spans="1:6" ht="16.5" customHeight="1" x14ac:dyDescent="0.3">
      <c r="A25" s="691">
        <v>2</v>
      </c>
      <c r="B25" s="692">
        <v>4717487</v>
      </c>
      <c r="C25" s="692">
        <v>616339.9</v>
      </c>
      <c r="D25" s="693">
        <v>1.1000000000000001</v>
      </c>
      <c r="E25" s="693">
        <v>44.1</v>
      </c>
      <c r="F25" s="693">
        <v>25.3</v>
      </c>
    </row>
    <row r="26" spans="1:6" ht="16.5" customHeight="1" x14ac:dyDescent="0.3">
      <c r="A26" s="691">
        <v>3</v>
      </c>
      <c r="B26" s="692">
        <v>4700882</v>
      </c>
      <c r="C26" s="692">
        <v>619428.9</v>
      </c>
      <c r="D26" s="693">
        <v>1.1000000000000001</v>
      </c>
      <c r="E26" s="693">
        <v>43.9</v>
      </c>
      <c r="F26" s="693">
        <v>25.2</v>
      </c>
    </row>
    <row r="27" spans="1:6" ht="16.5" customHeight="1" x14ac:dyDescent="0.3">
      <c r="A27" s="691">
        <v>4</v>
      </c>
      <c r="B27" s="692">
        <v>4701523</v>
      </c>
      <c r="C27" s="692">
        <v>621419.6</v>
      </c>
      <c r="D27" s="693">
        <v>1.1000000000000001</v>
      </c>
      <c r="E27" s="693">
        <v>44.1</v>
      </c>
      <c r="F27" s="693">
        <v>25.3</v>
      </c>
    </row>
    <row r="28" spans="1:6" ht="16.5" customHeight="1" x14ac:dyDescent="0.3">
      <c r="A28" s="691">
        <v>5</v>
      </c>
      <c r="B28" s="692">
        <v>4696720</v>
      </c>
      <c r="C28" s="692">
        <v>626862.19999999995</v>
      </c>
      <c r="D28" s="693">
        <v>1.1000000000000001</v>
      </c>
      <c r="E28" s="693">
        <v>44.2</v>
      </c>
      <c r="F28" s="693">
        <v>25.3</v>
      </c>
    </row>
    <row r="29" spans="1:6" ht="16.5" customHeight="1" x14ac:dyDescent="0.3">
      <c r="A29" s="691">
        <v>6</v>
      </c>
      <c r="B29" s="695">
        <v>4731872</v>
      </c>
      <c r="C29" s="695">
        <v>631162.4</v>
      </c>
      <c r="D29" s="696">
        <v>1.1000000000000001</v>
      </c>
      <c r="E29" s="696">
        <v>44.4</v>
      </c>
      <c r="F29" s="696">
        <v>25.2</v>
      </c>
    </row>
    <row r="30" spans="1:6" ht="16.5" customHeight="1" x14ac:dyDescent="0.3">
      <c r="A30" s="697" t="s">
        <v>137</v>
      </c>
      <c r="B30" s="698">
        <f>AVERAGE(B24:B29)</f>
        <v>4707029</v>
      </c>
      <c r="C30" s="699">
        <f>AVERAGE(C24:C29)</f>
        <v>622163.05000000005</v>
      </c>
      <c r="D30" s="700">
        <f>AVERAGE(D24:D29)</f>
        <v>1.0999999999999999</v>
      </c>
      <c r="E30" s="700">
        <f>AVERAGE(E24:E29)</f>
        <v>44.099999999999994</v>
      </c>
      <c r="F30" s="700">
        <f>AVERAGE(F24:F29)</f>
        <v>25.266666666666666</v>
      </c>
    </row>
    <row r="31" spans="1:6" ht="16.5" customHeight="1" x14ac:dyDescent="0.3">
      <c r="A31" s="701" t="s">
        <v>138</v>
      </c>
      <c r="B31" s="702">
        <f>(STDEV(B24:B29)/B30)</f>
        <v>3.1206764915363643E-3</v>
      </c>
      <c r="C31" s="703"/>
      <c r="D31" s="703"/>
      <c r="E31" s="703"/>
      <c r="F31" s="704"/>
    </row>
    <row r="32" spans="1:6" s="678" customFormat="1" ht="16.5" customHeight="1" x14ac:dyDescent="0.3">
      <c r="A32" s="705" t="s">
        <v>72</v>
      </c>
      <c r="B32" s="706">
        <f>COUNT(B24:B29)</f>
        <v>6</v>
      </c>
      <c r="C32" s="707"/>
      <c r="D32" s="708"/>
      <c r="E32" s="708"/>
      <c r="F32" s="709"/>
    </row>
    <row r="33" spans="1:6" s="678" customFormat="1" ht="15.75" customHeight="1" x14ac:dyDescent="0.25">
      <c r="A33" s="685"/>
      <c r="B33" s="685"/>
      <c r="C33" s="685"/>
      <c r="D33" s="685"/>
      <c r="E33" s="685"/>
      <c r="F33" s="685"/>
    </row>
    <row r="34" spans="1:6" s="678" customFormat="1" ht="16.5" customHeight="1" x14ac:dyDescent="0.3">
      <c r="A34" s="686" t="s">
        <v>139</v>
      </c>
      <c r="B34" s="710" t="s">
        <v>140</v>
      </c>
      <c r="C34" s="711"/>
      <c r="D34" s="711"/>
      <c r="E34" s="711"/>
      <c r="F34" s="711"/>
    </row>
    <row r="35" spans="1:6" ht="16.5" customHeight="1" x14ac:dyDescent="0.3">
      <c r="A35" s="686"/>
      <c r="B35" s="710" t="s">
        <v>147</v>
      </c>
      <c r="C35" s="711"/>
      <c r="D35" s="711"/>
      <c r="E35" s="711"/>
      <c r="F35" s="711"/>
    </row>
    <row r="36" spans="1:6" ht="16.5" customHeight="1" x14ac:dyDescent="0.3">
      <c r="A36" s="686"/>
      <c r="B36" s="710" t="s">
        <v>142</v>
      </c>
      <c r="C36" s="711"/>
      <c r="D36" s="711"/>
      <c r="E36" s="711"/>
      <c r="F36" s="711"/>
    </row>
    <row r="37" spans="1:6" ht="15.75" customHeight="1" x14ac:dyDescent="0.25">
      <c r="A37" s="685"/>
      <c r="B37" s="685"/>
      <c r="C37" s="685"/>
      <c r="D37" s="685"/>
      <c r="E37" s="685"/>
      <c r="F37" s="685"/>
    </row>
    <row r="38" spans="1:6" ht="16.5" customHeight="1" x14ac:dyDescent="0.3">
      <c r="A38" s="681" t="s">
        <v>0</v>
      </c>
      <c r="B38" s="682" t="s">
        <v>143</v>
      </c>
    </row>
    <row r="39" spans="1:6" ht="16.5" customHeight="1" x14ac:dyDescent="0.3">
      <c r="A39" s="686" t="s">
        <v>31</v>
      </c>
      <c r="B39" s="683" t="s">
        <v>123</v>
      </c>
      <c r="C39" s="685"/>
      <c r="D39" s="685"/>
      <c r="E39" s="685"/>
      <c r="F39" s="685"/>
    </row>
    <row r="40" spans="1:6" ht="16.5" customHeight="1" x14ac:dyDescent="0.3">
      <c r="A40" s="686" t="s">
        <v>35</v>
      </c>
      <c r="B40" s="687">
        <v>97.21</v>
      </c>
      <c r="C40" s="685"/>
      <c r="D40" s="685"/>
      <c r="E40" s="685"/>
      <c r="F40" s="685"/>
    </row>
    <row r="41" spans="1:6" ht="16.5" customHeight="1" x14ac:dyDescent="0.3">
      <c r="A41" s="683" t="s">
        <v>130</v>
      </c>
      <c r="B41" s="687">
        <v>28.47</v>
      </c>
      <c r="C41" s="685"/>
      <c r="D41" s="685"/>
      <c r="E41" s="685"/>
      <c r="F41" s="685"/>
    </row>
    <row r="42" spans="1:6" ht="16.5" customHeight="1" x14ac:dyDescent="0.3">
      <c r="A42" s="683" t="s">
        <v>131</v>
      </c>
      <c r="B42" s="688">
        <f>28.47/50</f>
        <v>0.56940000000000002</v>
      </c>
      <c r="C42" s="685"/>
      <c r="D42" s="685"/>
      <c r="E42" s="685"/>
      <c r="F42" s="685"/>
    </row>
    <row r="43" spans="1:6" ht="15.75" customHeight="1" x14ac:dyDescent="0.25">
      <c r="A43" s="685"/>
      <c r="B43" s="685"/>
      <c r="C43" s="685"/>
      <c r="D43" s="685"/>
      <c r="E43" s="685"/>
      <c r="F43" s="685"/>
    </row>
    <row r="44" spans="1:6" ht="16.5" customHeight="1" x14ac:dyDescent="0.3">
      <c r="A44" s="689" t="s">
        <v>132</v>
      </c>
      <c r="B44" s="690" t="s">
        <v>133</v>
      </c>
      <c r="C44" s="689" t="s">
        <v>134</v>
      </c>
      <c r="D44" s="689" t="s">
        <v>135</v>
      </c>
      <c r="E44" s="689" t="s">
        <v>146</v>
      </c>
      <c r="F44" s="689" t="s">
        <v>136</v>
      </c>
    </row>
    <row r="45" spans="1:6" ht="16.5" customHeight="1" x14ac:dyDescent="0.3">
      <c r="A45" s="691">
        <v>1</v>
      </c>
      <c r="B45" s="692">
        <v>2102763</v>
      </c>
      <c r="C45" s="692">
        <v>11384</v>
      </c>
      <c r="D45" s="693">
        <v>1.53</v>
      </c>
      <c r="E45" s="693">
        <v>2.23</v>
      </c>
      <c r="F45" s="694">
        <v>8.68</v>
      </c>
    </row>
    <row r="46" spans="1:6" ht="16.5" customHeight="1" x14ac:dyDescent="0.3">
      <c r="A46" s="691">
        <v>2</v>
      </c>
      <c r="B46" s="692">
        <v>2105212</v>
      </c>
      <c r="C46" s="692">
        <v>11177</v>
      </c>
      <c r="D46" s="693">
        <v>1.5</v>
      </c>
      <c r="E46" s="693">
        <v>2.2000000000000002</v>
      </c>
      <c r="F46" s="693">
        <v>8.69</v>
      </c>
    </row>
    <row r="47" spans="1:6" ht="16.5" customHeight="1" x14ac:dyDescent="0.3">
      <c r="A47" s="691">
        <v>3</v>
      </c>
      <c r="B47" s="692">
        <v>2110501</v>
      </c>
      <c r="C47" s="692">
        <v>11050</v>
      </c>
      <c r="D47" s="693">
        <v>1.5</v>
      </c>
      <c r="E47" s="693">
        <v>2.19</v>
      </c>
      <c r="F47" s="693">
        <v>8.69</v>
      </c>
    </row>
    <row r="48" spans="1:6" ht="16.5" customHeight="1" x14ac:dyDescent="0.3">
      <c r="A48" s="691">
        <v>4</v>
      </c>
      <c r="B48" s="692">
        <v>2103257</v>
      </c>
      <c r="C48" s="692">
        <v>11095</v>
      </c>
      <c r="D48" s="693">
        <v>1.59</v>
      </c>
      <c r="E48" s="693">
        <v>2.2000000000000002</v>
      </c>
      <c r="F48" s="693">
        <v>8.68</v>
      </c>
    </row>
    <row r="49" spans="1:8" ht="16.5" customHeight="1" x14ac:dyDescent="0.3">
      <c r="A49" s="691">
        <v>5</v>
      </c>
      <c r="B49" s="692">
        <v>2127510</v>
      </c>
      <c r="C49" s="692">
        <v>11438</v>
      </c>
      <c r="D49" s="693">
        <v>1.57</v>
      </c>
      <c r="E49" s="693">
        <v>2.21</v>
      </c>
      <c r="F49" s="693">
        <v>8.68</v>
      </c>
    </row>
    <row r="50" spans="1:8" ht="16.5" customHeight="1" x14ac:dyDescent="0.3">
      <c r="A50" s="691">
        <v>6</v>
      </c>
      <c r="B50" s="695">
        <v>2117497</v>
      </c>
      <c r="C50" s="695">
        <v>11266</v>
      </c>
      <c r="D50" s="696">
        <v>1.61</v>
      </c>
      <c r="E50" s="696">
        <v>2.17</v>
      </c>
      <c r="F50" s="696">
        <v>8.68</v>
      </c>
    </row>
    <row r="51" spans="1:8" ht="16.5" customHeight="1" x14ac:dyDescent="0.3">
      <c r="A51" s="697" t="s">
        <v>137</v>
      </c>
      <c r="B51" s="698">
        <f>AVERAGE(B45:B50)</f>
        <v>2111123.3333333335</v>
      </c>
      <c r="C51" s="699">
        <f>AVERAGE(C45:C50)</f>
        <v>11235</v>
      </c>
      <c r="D51" s="700">
        <f>AVERAGE(D45:D50)</f>
        <v>1.55</v>
      </c>
      <c r="E51" s="700">
        <f>AVERAGE(E45:E50)</f>
        <v>2.2000000000000002</v>
      </c>
      <c r="F51" s="700">
        <f>AVERAGE(F45:F50)</f>
        <v>8.6833333333333318</v>
      </c>
    </row>
    <row r="52" spans="1:8" ht="16.5" customHeight="1" x14ac:dyDescent="0.3">
      <c r="A52" s="701" t="s">
        <v>138</v>
      </c>
      <c r="B52" s="702">
        <f>(STDEV(B45:B50)/B51)</f>
        <v>4.6229564332500904E-3</v>
      </c>
      <c r="C52" s="703"/>
      <c r="D52" s="703"/>
      <c r="E52" s="703"/>
      <c r="F52" s="704"/>
    </row>
    <row r="53" spans="1:8" s="678" customFormat="1" ht="16.5" customHeight="1" x14ac:dyDescent="0.3">
      <c r="A53" s="705" t="s">
        <v>72</v>
      </c>
      <c r="B53" s="706">
        <f>COUNT(B45:B50)</f>
        <v>6</v>
      </c>
      <c r="C53" s="707"/>
      <c r="D53" s="708"/>
      <c r="E53" s="708"/>
      <c r="F53" s="709"/>
    </row>
    <row r="54" spans="1:8" s="678" customFormat="1" ht="15.75" customHeight="1" x14ac:dyDescent="0.25">
      <c r="A54" s="685"/>
      <c r="B54" s="685"/>
      <c r="C54" s="685"/>
      <c r="D54" s="685"/>
      <c r="E54" s="685"/>
      <c r="F54" s="685"/>
    </row>
    <row r="55" spans="1:8" s="678" customFormat="1" ht="16.5" customHeight="1" x14ac:dyDescent="0.3">
      <c r="A55" s="686" t="s">
        <v>139</v>
      </c>
      <c r="B55" s="710" t="s">
        <v>140</v>
      </c>
      <c r="C55" s="711"/>
      <c r="D55" s="711"/>
      <c r="E55" s="711"/>
      <c r="F55" s="711"/>
    </row>
    <row r="56" spans="1:8" ht="16.5" customHeight="1" x14ac:dyDescent="0.3">
      <c r="A56" s="686"/>
      <c r="B56" s="710" t="s">
        <v>144</v>
      </c>
      <c r="C56" s="711"/>
      <c r="D56" s="711"/>
      <c r="E56" s="711"/>
      <c r="F56" s="711"/>
    </row>
    <row r="57" spans="1:8" ht="16.5" customHeight="1" x14ac:dyDescent="0.3">
      <c r="A57" s="686"/>
      <c r="B57" s="710" t="s">
        <v>142</v>
      </c>
      <c r="C57" s="711"/>
      <c r="D57" s="711"/>
      <c r="E57" s="711"/>
      <c r="F57" s="711"/>
    </row>
    <row r="58" spans="1:8" ht="14.25" customHeight="1" thickBot="1" x14ac:dyDescent="0.3">
      <c r="A58" s="712"/>
      <c r="B58" s="713"/>
      <c r="D58" s="714"/>
      <c r="E58" s="724"/>
      <c r="G58" s="715"/>
      <c r="H58" s="715"/>
    </row>
    <row r="59" spans="1:8" ht="15" customHeight="1" x14ac:dyDescent="0.3">
      <c r="B59" s="716" t="s">
        <v>6</v>
      </c>
      <c r="C59" s="716"/>
      <c r="F59" s="717" t="s">
        <v>7</v>
      </c>
      <c r="G59" s="718"/>
      <c r="H59" s="717" t="s">
        <v>8</v>
      </c>
    </row>
    <row r="60" spans="1:8" ht="15" customHeight="1" x14ac:dyDescent="0.3">
      <c r="A60" s="719" t="s">
        <v>9</v>
      </c>
      <c r="B60" s="720"/>
      <c r="C60" s="720"/>
      <c r="F60" s="721">
        <v>43006</v>
      </c>
      <c r="H60" s="720"/>
    </row>
    <row r="61" spans="1:8" ht="15" customHeight="1" x14ac:dyDescent="0.3">
      <c r="A61" s="719" t="s">
        <v>10</v>
      </c>
      <c r="B61" s="722"/>
      <c r="C61" s="722"/>
      <c r="F61" s="722"/>
      <c r="H61" s="723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" t="s">
        <v>11</v>
      </c>
      <c r="B11" s="52"/>
      <c r="C11" s="52"/>
      <c r="D11" s="52"/>
      <c r="E11" s="52"/>
      <c r="F11" s="53"/>
      <c r="G11" s="41"/>
    </row>
    <row r="12" spans="1:7" ht="16.5" customHeight="1" x14ac:dyDescent="0.3">
      <c r="A12" s="50" t="s">
        <v>12</v>
      </c>
      <c r="B12" s="50"/>
      <c r="C12" s="50"/>
      <c r="D12" s="50"/>
      <c r="E12" s="50"/>
      <c r="F12" s="50"/>
      <c r="G12" s="40"/>
    </row>
    <row r="14" spans="1:7" ht="16.5" customHeight="1" x14ac:dyDescent="0.3">
      <c r="A14" s="55" t="s">
        <v>13</v>
      </c>
      <c r="B14" s="55"/>
      <c r="C14" s="10" t="s">
        <v>1</v>
      </c>
    </row>
    <row r="15" spans="1:7" ht="16.5" customHeight="1" x14ac:dyDescent="0.3">
      <c r="A15" s="55" t="s">
        <v>14</v>
      </c>
      <c r="B15" s="55"/>
      <c r="C15" s="10" t="s">
        <v>2</v>
      </c>
    </row>
    <row r="16" spans="1:7" ht="16.5" customHeight="1" x14ac:dyDescent="0.3">
      <c r="A16" s="55" t="s">
        <v>15</v>
      </c>
      <c r="B16" s="55"/>
      <c r="C16" s="10" t="s">
        <v>3</v>
      </c>
    </row>
    <row r="17" spans="1:5" ht="16.5" customHeight="1" x14ac:dyDescent="0.3">
      <c r="A17" s="55" t="s">
        <v>16</v>
      </c>
      <c r="B17" s="55"/>
      <c r="C17" s="10" t="s">
        <v>4</v>
      </c>
    </row>
    <row r="18" spans="1:5" ht="16.5" customHeight="1" x14ac:dyDescent="0.3">
      <c r="A18" s="55" t="s">
        <v>17</v>
      </c>
      <c r="B18" s="55"/>
      <c r="C18" s="47" t="s">
        <v>5</v>
      </c>
    </row>
    <row r="19" spans="1:5" ht="16.5" customHeight="1" x14ac:dyDescent="0.3">
      <c r="A19" s="55" t="s">
        <v>18</v>
      </c>
      <c r="B19" s="55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0" t="s">
        <v>0</v>
      </c>
      <c r="B21" s="50"/>
      <c r="C21" s="9" t="s">
        <v>19</v>
      </c>
      <c r="D21" s="16"/>
    </row>
    <row r="22" spans="1:5" ht="15.75" customHeight="1" x14ac:dyDescent="0.3">
      <c r="A22" s="54"/>
      <c r="B22" s="54"/>
      <c r="C22" s="7"/>
      <c r="D22" s="54"/>
      <c r="E22" s="54"/>
    </row>
    <row r="23" spans="1:5" ht="33.75" customHeight="1" x14ac:dyDescent="0.3">
      <c r="C23" s="36" t="s">
        <v>20</v>
      </c>
      <c r="D23" s="35" t="s">
        <v>21</v>
      </c>
      <c r="E23" s="2"/>
    </row>
    <row r="24" spans="1:5" ht="15.75" customHeight="1" x14ac:dyDescent="0.3">
      <c r="C24" s="45">
        <v>1720.2</v>
      </c>
      <c r="D24" s="37">
        <f t="shared" ref="D24:D43" si="0">(C24-$C$46)/$C$46</f>
        <v>-2.9768114732434538E-3</v>
      </c>
      <c r="E24" s="3"/>
    </row>
    <row r="25" spans="1:5" ht="15.75" customHeight="1" x14ac:dyDescent="0.3">
      <c r="C25" s="45">
        <v>1734.06</v>
      </c>
      <c r="D25" s="38">
        <f t="shared" si="0"/>
        <v>5.0564064043177289E-3</v>
      </c>
      <c r="E25" s="3"/>
    </row>
    <row r="26" spans="1:5" ht="15.75" customHeight="1" x14ac:dyDescent="0.3">
      <c r="C26" s="45">
        <v>1710.66</v>
      </c>
      <c r="D26" s="38">
        <f t="shared" si="0"/>
        <v>-8.5061692331232473E-3</v>
      </c>
      <c r="E26" s="3"/>
    </row>
    <row r="27" spans="1:5" ht="15.75" customHeight="1" x14ac:dyDescent="0.3">
      <c r="C27" s="45">
        <v>1725.21</v>
      </c>
      <c r="D27" s="38">
        <f t="shared" si="0"/>
        <v>-7.3029253432361206E-5</v>
      </c>
      <c r="E27" s="3"/>
    </row>
    <row r="28" spans="1:5" ht="15.75" customHeight="1" x14ac:dyDescent="0.3">
      <c r="C28" s="45">
        <v>1745.75</v>
      </c>
      <c r="D28" s="38">
        <f t="shared" si="0"/>
        <v>1.1831898250543654E-2</v>
      </c>
      <c r="E28" s="3"/>
    </row>
    <row r="29" spans="1:5" ht="15.75" customHeight="1" x14ac:dyDescent="0.3">
      <c r="C29" s="45">
        <v>1726.83</v>
      </c>
      <c r="D29" s="38">
        <f t="shared" si="0"/>
        <v>8.6591829069811014E-4</v>
      </c>
      <c r="E29" s="3"/>
    </row>
    <row r="30" spans="1:5" ht="15.75" customHeight="1" x14ac:dyDescent="0.3">
      <c r="C30" s="45">
        <v>1730.17</v>
      </c>
      <c r="D30" s="38">
        <f t="shared" si="0"/>
        <v>2.8017731039055929E-3</v>
      </c>
      <c r="E30" s="3"/>
    </row>
    <row r="31" spans="1:5" ht="15.75" customHeight="1" x14ac:dyDescent="0.3">
      <c r="C31" s="45">
        <v>1711.97</v>
      </c>
      <c r="D31" s="38">
        <f t="shared" si="0"/>
        <v>-7.7468968363263654E-3</v>
      </c>
      <c r="E31" s="3"/>
    </row>
    <row r="32" spans="1:5" ht="15.75" customHeight="1" x14ac:dyDescent="0.3">
      <c r="C32" s="45">
        <v>1731.3</v>
      </c>
      <c r="D32" s="38">
        <f t="shared" si="0"/>
        <v>3.4567179957990454E-3</v>
      </c>
      <c r="E32" s="3"/>
    </row>
    <row r="33" spans="1:7" ht="15.75" customHeight="1" x14ac:dyDescent="0.3">
      <c r="C33" s="45">
        <v>1723.53</v>
      </c>
      <c r="D33" s="38">
        <f t="shared" si="0"/>
        <v>-1.0467526325307302E-3</v>
      </c>
      <c r="E33" s="3"/>
    </row>
    <row r="34" spans="1:7" ht="15.75" customHeight="1" x14ac:dyDescent="0.3">
      <c r="C34" s="45">
        <v>1716.41</v>
      </c>
      <c r="D34" s="38">
        <f t="shared" si="0"/>
        <v>-5.1734850487093129E-3</v>
      </c>
      <c r="E34" s="3"/>
    </row>
    <row r="35" spans="1:7" ht="15.75" customHeight="1" x14ac:dyDescent="0.3">
      <c r="C35" s="45">
        <v>1709.32</v>
      </c>
      <c r="D35" s="38">
        <f t="shared" si="0"/>
        <v>-9.282829547404144E-3</v>
      </c>
      <c r="E35" s="3"/>
    </row>
    <row r="36" spans="1:7" ht="15.75" customHeight="1" x14ac:dyDescent="0.3">
      <c r="C36" s="45">
        <v>1731.56</v>
      </c>
      <c r="D36" s="38">
        <f t="shared" si="0"/>
        <v>3.6074132806594964E-3</v>
      </c>
      <c r="E36" s="3"/>
    </row>
    <row r="37" spans="1:7" ht="15.75" customHeight="1" x14ac:dyDescent="0.3">
      <c r="C37" s="45">
        <v>1739.14</v>
      </c>
      <c r="D37" s="38">
        <f t="shared" si="0"/>
        <v>8.0007604315913469E-3</v>
      </c>
      <c r="E37" s="3"/>
    </row>
    <row r="38" spans="1:7" ht="15.75" customHeight="1" x14ac:dyDescent="0.3">
      <c r="C38" s="45">
        <v>1707.93</v>
      </c>
      <c r="D38" s="38">
        <f t="shared" si="0"/>
        <v>-1.0088469724158047E-2</v>
      </c>
      <c r="E38" s="3"/>
    </row>
    <row r="39" spans="1:7" ht="15.75" customHeight="1" x14ac:dyDescent="0.3">
      <c r="C39" s="45">
        <v>1714.49</v>
      </c>
      <c r="D39" s="38">
        <f t="shared" si="0"/>
        <v>-6.2863117676788772E-3</v>
      </c>
      <c r="E39" s="3"/>
    </row>
    <row r="40" spans="1:7" ht="15.75" customHeight="1" x14ac:dyDescent="0.3">
      <c r="C40" s="45">
        <v>1731.76</v>
      </c>
      <c r="D40" s="38">
        <f t="shared" si="0"/>
        <v>3.723332730552181E-3</v>
      </c>
      <c r="E40" s="3"/>
    </row>
    <row r="41" spans="1:7" ht="15.75" customHeight="1" x14ac:dyDescent="0.3">
      <c r="C41" s="45">
        <v>1740.21</v>
      </c>
      <c r="D41" s="38">
        <f t="shared" si="0"/>
        <v>8.6209294885170335E-3</v>
      </c>
      <c r="E41" s="3"/>
    </row>
    <row r="42" spans="1:7" ht="15.75" customHeight="1" x14ac:dyDescent="0.3">
      <c r="C42" s="45">
        <v>1721.46</v>
      </c>
      <c r="D42" s="38">
        <f t="shared" si="0"/>
        <v>-2.2465189389197096E-3</v>
      </c>
      <c r="E42" s="3"/>
    </row>
    <row r="43" spans="1:7" ht="16.5" customHeight="1" x14ac:dyDescent="0.3">
      <c r="C43" s="46">
        <v>1734.76</v>
      </c>
      <c r="D43" s="39">
        <f t="shared" si="0"/>
        <v>5.4621244789420601E-3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22</v>
      </c>
      <c r="C45" s="33">
        <f>SUM(C24:C44)</f>
        <v>34506.720000000001</v>
      </c>
      <c r="D45" s="28"/>
      <c r="E45" s="4"/>
    </row>
    <row r="46" spans="1:7" ht="17.25" customHeight="1" x14ac:dyDescent="0.3">
      <c r="B46" s="32" t="s">
        <v>23</v>
      </c>
      <c r="C46" s="34">
        <f>AVERAGE(C24:C44)</f>
        <v>1725.336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23</v>
      </c>
      <c r="C48" s="35" t="s">
        <v>24</v>
      </c>
      <c r="D48" s="30"/>
      <c r="G48" s="8"/>
    </row>
    <row r="49" spans="1:6" ht="17.25" customHeight="1" x14ac:dyDescent="0.3">
      <c r="B49" s="48">
        <f>C46</f>
        <v>1725.336</v>
      </c>
      <c r="C49" s="43">
        <f>-IF(C46&lt;=80,10%,IF(C46&lt;250,7.5%,5%))</f>
        <v>-0.05</v>
      </c>
      <c r="D49" s="31">
        <f>IF(C46&lt;=80,C46*0.9,IF(C46&lt;250,C46*0.925,C46*0.95))</f>
        <v>1639.0691999999999</v>
      </c>
    </row>
    <row r="50" spans="1:6" ht="17.25" customHeight="1" x14ac:dyDescent="0.3">
      <c r="B50" s="49"/>
      <c r="C50" s="44">
        <f>IF(C46&lt;=80, 10%, IF(C46&lt;250, 7.5%, 5%))</f>
        <v>0.05</v>
      </c>
      <c r="D50" s="31">
        <f>IF(C46&lt;=80, C46*1.1, IF(C46&lt;250, C46*1.075, C46*1.05))</f>
        <v>1811.6028000000001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6</v>
      </c>
      <c r="C52" s="17"/>
      <c r="D52" s="18" t="s">
        <v>7</v>
      </c>
      <c r="E52" s="19"/>
      <c r="F52" s="18" t="s">
        <v>8</v>
      </c>
    </row>
    <row r="53" spans="1:6" ht="34.5" customHeight="1" x14ac:dyDescent="0.3">
      <c r="A53" s="20" t="s">
        <v>9</v>
      </c>
      <c r="B53" s="21"/>
      <c r="C53" s="22"/>
      <c r="D53" s="21"/>
      <c r="E53" s="11"/>
      <c r="F53" s="23"/>
    </row>
    <row r="54" spans="1:6" ht="34.5" customHeight="1" x14ac:dyDescent="0.3">
      <c r="A54" s="20" t="s">
        <v>10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20" sqref="B20:C20"/>
    </sheetView>
  </sheetViews>
  <sheetFormatPr defaultColWidth="9.140625" defaultRowHeight="13.5" x14ac:dyDescent="0.25"/>
  <cols>
    <col min="1" max="1" width="55.42578125" style="57" customWidth="1"/>
    <col min="2" max="2" width="33.7109375" style="57" customWidth="1"/>
    <col min="3" max="3" width="42.28515625" style="57" customWidth="1"/>
    <col min="4" max="4" width="30.5703125" style="57" customWidth="1"/>
    <col min="5" max="5" width="39.85546875" style="57" customWidth="1"/>
    <col min="6" max="6" width="30.7109375" style="57" customWidth="1"/>
    <col min="7" max="7" width="39.85546875" style="57" customWidth="1"/>
    <col min="8" max="8" width="30" style="57" customWidth="1"/>
    <col min="9" max="9" width="30.28515625" style="57" hidden="1" customWidth="1"/>
    <col min="10" max="10" width="30.42578125" style="57" customWidth="1"/>
    <col min="11" max="11" width="21.28515625" style="57" customWidth="1"/>
    <col min="12" max="12" width="9.140625" style="57"/>
    <col min="13" max="16384" width="9.140625" style="64"/>
  </cols>
  <sheetData>
    <row r="1" spans="1:9" ht="18.75" customHeight="1" x14ac:dyDescent="0.25">
      <c r="A1" s="56" t="s">
        <v>25</v>
      </c>
      <c r="B1" s="56"/>
      <c r="C1" s="56"/>
      <c r="D1" s="56"/>
      <c r="E1" s="56"/>
      <c r="F1" s="56"/>
      <c r="G1" s="56"/>
      <c r="H1" s="56"/>
      <c r="I1" s="56"/>
    </row>
    <row r="2" spans="1:9" ht="18.75" customHeight="1" x14ac:dyDescent="0.25">
      <c r="A2" s="56"/>
      <c r="B2" s="56"/>
      <c r="C2" s="56"/>
      <c r="D2" s="56"/>
      <c r="E2" s="56"/>
      <c r="F2" s="56"/>
      <c r="G2" s="56"/>
      <c r="H2" s="56"/>
      <c r="I2" s="56"/>
    </row>
    <row r="3" spans="1:9" ht="18.75" customHeight="1" x14ac:dyDescent="0.25">
      <c r="A3" s="56"/>
      <c r="B3" s="56"/>
      <c r="C3" s="56"/>
      <c r="D3" s="56"/>
      <c r="E3" s="56"/>
      <c r="F3" s="56"/>
      <c r="G3" s="56"/>
      <c r="H3" s="56"/>
      <c r="I3" s="56"/>
    </row>
    <row r="4" spans="1:9" ht="18.75" customHeight="1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8.75" customHeight="1" x14ac:dyDescent="0.25">
      <c r="A5" s="56"/>
      <c r="B5" s="56"/>
      <c r="C5" s="56"/>
      <c r="D5" s="56"/>
      <c r="E5" s="56"/>
      <c r="F5" s="56"/>
      <c r="G5" s="56"/>
      <c r="H5" s="56"/>
      <c r="I5" s="56"/>
    </row>
    <row r="6" spans="1:9" ht="18.75" customHeight="1" x14ac:dyDescent="0.25">
      <c r="A6" s="56"/>
      <c r="B6" s="56"/>
      <c r="C6" s="56"/>
      <c r="D6" s="56"/>
      <c r="E6" s="56"/>
      <c r="F6" s="56"/>
      <c r="G6" s="56"/>
      <c r="H6" s="56"/>
      <c r="I6" s="56"/>
    </row>
    <row r="7" spans="1:9" ht="18.75" customHeight="1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x14ac:dyDescent="0.25">
      <c r="A8" s="58" t="s">
        <v>26</v>
      </c>
      <c r="B8" s="58"/>
      <c r="C8" s="58"/>
      <c r="D8" s="58"/>
      <c r="E8" s="58"/>
      <c r="F8" s="58"/>
      <c r="G8" s="58"/>
      <c r="H8" s="58"/>
      <c r="I8" s="58"/>
    </row>
    <row r="9" spans="1:9" x14ac:dyDescent="0.25">
      <c r="A9" s="58"/>
      <c r="B9" s="58"/>
      <c r="C9" s="58"/>
      <c r="D9" s="58"/>
      <c r="E9" s="58"/>
      <c r="F9" s="58"/>
      <c r="G9" s="58"/>
      <c r="H9" s="58"/>
      <c r="I9" s="58"/>
    </row>
    <row r="10" spans="1:9" x14ac:dyDescent="0.25">
      <c r="A10" s="58"/>
      <c r="B10" s="58"/>
      <c r="C10" s="58"/>
      <c r="D10" s="58"/>
      <c r="E10" s="58"/>
      <c r="F10" s="58"/>
      <c r="G10" s="58"/>
      <c r="H10" s="58"/>
      <c r="I10" s="58"/>
    </row>
    <row r="11" spans="1:9" x14ac:dyDescent="0.25">
      <c r="A11" s="58"/>
      <c r="B11" s="58"/>
      <c r="C11" s="58"/>
      <c r="D11" s="58"/>
      <c r="E11" s="58"/>
      <c r="F11" s="58"/>
      <c r="G11" s="58"/>
      <c r="H11" s="58"/>
      <c r="I11" s="58"/>
    </row>
    <row r="12" spans="1:9" x14ac:dyDescent="0.25">
      <c r="A12" s="58"/>
      <c r="B12" s="58"/>
      <c r="C12" s="58"/>
      <c r="D12" s="58"/>
      <c r="E12" s="58"/>
      <c r="F12" s="58"/>
      <c r="G12" s="58"/>
      <c r="H12" s="58"/>
      <c r="I12" s="58"/>
    </row>
    <row r="13" spans="1:9" x14ac:dyDescent="0.25">
      <c r="A13" s="58"/>
      <c r="B13" s="58"/>
      <c r="C13" s="58"/>
      <c r="D13" s="58"/>
      <c r="E13" s="58"/>
      <c r="F13" s="58"/>
      <c r="G13" s="58"/>
      <c r="H13" s="58"/>
      <c r="I13" s="58"/>
    </row>
    <row r="14" spans="1:9" x14ac:dyDescent="0.25">
      <c r="A14" s="58"/>
      <c r="B14" s="58"/>
      <c r="C14" s="58"/>
      <c r="D14" s="58"/>
      <c r="E14" s="58"/>
      <c r="F14" s="58"/>
      <c r="G14" s="58"/>
      <c r="H14" s="58"/>
      <c r="I14" s="58"/>
    </row>
    <row r="15" spans="1:9" ht="19.5" customHeight="1" thickBot="1" x14ac:dyDescent="0.35">
      <c r="A15" s="59"/>
    </row>
    <row r="16" spans="1:9" ht="19.5" customHeight="1" thickBot="1" x14ac:dyDescent="0.35">
      <c r="A16" s="60" t="s">
        <v>11</v>
      </c>
      <c r="B16" s="61"/>
      <c r="C16" s="61"/>
      <c r="D16" s="61"/>
      <c r="E16" s="61"/>
      <c r="F16" s="61"/>
      <c r="G16" s="61"/>
      <c r="H16" s="62"/>
    </row>
    <row r="17" spans="1:14" ht="20.25" customHeight="1" x14ac:dyDescent="0.25">
      <c r="A17" s="63" t="s">
        <v>27</v>
      </c>
      <c r="B17" s="63"/>
      <c r="C17" s="63"/>
      <c r="D17" s="63"/>
      <c r="E17" s="63"/>
      <c r="F17" s="63"/>
      <c r="G17" s="63"/>
      <c r="H17" s="63"/>
    </row>
    <row r="18" spans="1:14" ht="26.25" customHeight="1" x14ac:dyDescent="0.4">
      <c r="A18" s="65" t="s">
        <v>13</v>
      </c>
      <c r="B18" s="66" t="s">
        <v>28</v>
      </c>
      <c r="C18" s="66"/>
      <c r="D18" s="67"/>
      <c r="E18" s="68"/>
      <c r="F18" s="69"/>
      <c r="G18" s="69"/>
      <c r="H18" s="69"/>
    </row>
    <row r="19" spans="1:14" ht="26.25" customHeight="1" x14ac:dyDescent="0.4">
      <c r="A19" s="65" t="s">
        <v>14</v>
      </c>
      <c r="B19" s="70" t="s">
        <v>2</v>
      </c>
      <c r="C19" s="69">
        <v>1</v>
      </c>
      <c r="D19" s="69"/>
      <c r="E19" s="69"/>
      <c r="F19" s="69"/>
      <c r="G19" s="69"/>
      <c r="H19" s="69"/>
    </row>
    <row r="20" spans="1:14" ht="26.25" customHeight="1" x14ac:dyDescent="0.4">
      <c r="A20" s="65" t="s">
        <v>15</v>
      </c>
      <c r="B20" s="71" t="s">
        <v>29</v>
      </c>
      <c r="C20" s="71"/>
      <c r="D20" s="69"/>
      <c r="E20" s="69"/>
      <c r="F20" s="69"/>
      <c r="G20" s="69"/>
      <c r="H20" s="69"/>
    </row>
    <row r="21" spans="1:14" ht="26.25" customHeight="1" x14ac:dyDescent="0.4">
      <c r="A21" s="65" t="s">
        <v>16</v>
      </c>
      <c r="B21" s="71" t="s">
        <v>30</v>
      </c>
      <c r="C21" s="71"/>
      <c r="D21" s="71"/>
      <c r="E21" s="71"/>
      <c r="F21" s="71"/>
      <c r="G21" s="71"/>
      <c r="H21" s="71"/>
      <c r="I21" s="72"/>
    </row>
    <row r="22" spans="1:14" ht="26.25" customHeight="1" x14ac:dyDescent="0.4">
      <c r="A22" s="65" t="s">
        <v>17</v>
      </c>
      <c r="B22" s="73">
        <v>42985</v>
      </c>
      <c r="C22" s="69"/>
      <c r="D22" s="69"/>
      <c r="E22" s="69"/>
      <c r="F22" s="69"/>
      <c r="G22" s="69"/>
      <c r="H22" s="69"/>
    </row>
    <row r="23" spans="1:14" ht="26.25" customHeight="1" x14ac:dyDescent="0.4">
      <c r="A23" s="65" t="s">
        <v>18</v>
      </c>
      <c r="B23" s="73">
        <v>43006</v>
      </c>
      <c r="C23" s="69"/>
      <c r="D23" s="69"/>
      <c r="E23" s="69"/>
      <c r="F23" s="69"/>
      <c r="G23" s="69"/>
      <c r="H23" s="69"/>
    </row>
    <row r="24" spans="1:14" ht="18.75" x14ac:dyDescent="0.3">
      <c r="A24" s="65"/>
      <c r="B24" s="74"/>
    </row>
    <row r="25" spans="1:14" ht="18.75" x14ac:dyDescent="0.3">
      <c r="A25" s="75" t="s">
        <v>0</v>
      </c>
      <c r="B25" s="74"/>
    </row>
    <row r="26" spans="1:14" ht="26.25" customHeight="1" x14ac:dyDescent="0.4">
      <c r="A26" s="76" t="s">
        <v>31</v>
      </c>
      <c r="B26" s="66" t="s">
        <v>32</v>
      </c>
      <c r="C26" s="66"/>
    </row>
    <row r="27" spans="1:14" ht="26.25" customHeight="1" x14ac:dyDescent="0.4">
      <c r="A27" s="77" t="s">
        <v>33</v>
      </c>
      <c r="B27" s="78" t="s">
        <v>34</v>
      </c>
      <c r="C27" s="78"/>
    </row>
    <row r="28" spans="1:14" ht="27" customHeight="1" thickBot="1" x14ac:dyDescent="0.45">
      <c r="A28" s="77" t="s">
        <v>35</v>
      </c>
      <c r="B28" s="79">
        <v>99.39</v>
      </c>
    </row>
    <row r="29" spans="1:14" s="84" customFormat="1" ht="27" customHeight="1" thickBot="1" x14ac:dyDescent="0.45">
      <c r="A29" s="77" t="s">
        <v>36</v>
      </c>
      <c r="B29" s="80">
        <v>0</v>
      </c>
      <c r="C29" s="81" t="s">
        <v>37</v>
      </c>
      <c r="D29" s="82"/>
      <c r="E29" s="82"/>
      <c r="F29" s="82"/>
      <c r="G29" s="83"/>
      <c r="I29" s="85"/>
      <c r="J29" s="85"/>
      <c r="K29" s="85"/>
      <c r="L29" s="85"/>
    </row>
    <row r="30" spans="1:14" s="84" customFormat="1" ht="19.5" customHeight="1" thickBot="1" x14ac:dyDescent="0.35">
      <c r="A30" s="77" t="s">
        <v>38</v>
      </c>
      <c r="B30" s="86">
        <f>B28-B29</f>
        <v>99.39</v>
      </c>
      <c r="C30" s="87"/>
      <c r="D30" s="87"/>
      <c r="E30" s="87"/>
      <c r="F30" s="87"/>
      <c r="G30" s="88"/>
      <c r="I30" s="85"/>
      <c r="J30" s="85"/>
      <c r="K30" s="85"/>
      <c r="L30" s="85"/>
    </row>
    <row r="31" spans="1:14" s="84" customFormat="1" ht="27" customHeight="1" thickBot="1" x14ac:dyDescent="0.45">
      <c r="A31" s="77" t="s">
        <v>39</v>
      </c>
      <c r="B31" s="89">
        <v>1</v>
      </c>
      <c r="C31" s="90" t="s">
        <v>40</v>
      </c>
      <c r="D31" s="91"/>
      <c r="E31" s="91"/>
      <c r="F31" s="91"/>
      <c r="G31" s="91"/>
      <c r="H31" s="92"/>
      <c r="I31" s="85"/>
      <c r="J31" s="85"/>
      <c r="K31" s="85"/>
      <c r="L31" s="85"/>
    </row>
    <row r="32" spans="1:14" s="84" customFormat="1" ht="27" customHeight="1" thickBot="1" x14ac:dyDescent="0.45">
      <c r="A32" s="77" t="s">
        <v>41</v>
      </c>
      <c r="B32" s="89">
        <v>1</v>
      </c>
      <c r="C32" s="90" t="s">
        <v>42</v>
      </c>
      <c r="D32" s="91"/>
      <c r="E32" s="91"/>
      <c r="F32" s="91"/>
      <c r="G32" s="91"/>
      <c r="H32" s="92"/>
      <c r="I32" s="85"/>
      <c r="J32" s="85"/>
      <c r="K32" s="85"/>
      <c r="L32" s="93"/>
      <c r="M32" s="93"/>
      <c r="N32" s="94"/>
    </row>
    <row r="33" spans="1:14" s="84" customFormat="1" ht="17.25" customHeight="1" x14ac:dyDescent="0.3">
      <c r="A33" s="77"/>
      <c r="B33" s="95"/>
      <c r="C33" s="96"/>
      <c r="D33" s="96"/>
      <c r="E33" s="96"/>
      <c r="F33" s="96"/>
      <c r="G33" s="96"/>
      <c r="H33" s="96"/>
      <c r="I33" s="85"/>
      <c r="J33" s="85"/>
      <c r="K33" s="85"/>
      <c r="L33" s="93"/>
      <c r="M33" s="93"/>
      <c r="N33" s="94"/>
    </row>
    <row r="34" spans="1:14" s="84" customFormat="1" ht="18.75" x14ac:dyDescent="0.3">
      <c r="A34" s="77" t="s">
        <v>43</v>
      </c>
      <c r="B34" s="97">
        <f>B31/B32</f>
        <v>1</v>
      </c>
      <c r="C34" s="59" t="s">
        <v>44</v>
      </c>
      <c r="D34" s="59"/>
      <c r="E34" s="59"/>
      <c r="F34" s="59"/>
      <c r="G34" s="59"/>
      <c r="I34" s="85"/>
      <c r="J34" s="85"/>
      <c r="K34" s="85"/>
      <c r="L34" s="93"/>
      <c r="M34" s="93"/>
      <c r="N34" s="94"/>
    </row>
    <row r="35" spans="1:14" s="84" customFormat="1" ht="19.5" customHeight="1" thickBot="1" x14ac:dyDescent="0.35">
      <c r="A35" s="77"/>
      <c r="B35" s="86"/>
      <c r="G35" s="59"/>
      <c r="I35" s="85"/>
      <c r="J35" s="85"/>
      <c r="K35" s="85"/>
      <c r="L35" s="93"/>
      <c r="M35" s="93"/>
      <c r="N35" s="94"/>
    </row>
    <row r="36" spans="1:14" s="84" customFormat="1" ht="27" customHeight="1" thickBot="1" x14ac:dyDescent="0.45">
      <c r="A36" s="98" t="s">
        <v>45</v>
      </c>
      <c r="B36" s="99">
        <v>100</v>
      </c>
      <c r="C36" s="59"/>
      <c r="D36" s="100" t="s">
        <v>46</v>
      </c>
      <c r="E36" s="101"/>
      <c r="F36" s="100" t="s">
        <v>47</v>
      </c>
      <c r="G36" s="102"/>
      <c r="J36" s="85"/>
      <c r="K36" s="85"/>
      <c r="L36" s="93"/>
      <c r="M36" s="93"/>
      <c r="N36" s="94"/>
    </row>
    <row r="37" spans="1:14" s="84" customFormat="1" ht="27" customHeight="1" thickBot="1" x14ac:dyDescent="0.45">
      <c r="A37" s="103" t="s">
        <v>48</v>
      </c>
      <c r="B37" s="104">
        <v>1</v>
      </c>
      <c r="C37" s="105" t="s">
        <v>49</v>
      </c>
      <c r="D37" s="106" t="s">
        <v>50</v>
      </c>
      <c r="E37" s="107" t="s">
        <v>51</v>
      </c>
      <c r="F37" s="106" t="s">
        <v>50</v>
      </c>
      <c r="G37" s="108" t="s">
        <v>51</v>
      </c>
      <c r="I37" s="109" t="s">
        <v>52</v>
      </c>
      <c r="J37" s="85"/>
      <c r="K37" s="85"/>
      <c r="L37" s="93"/>
      <c r="M37" s="93"/>
      <c r="N37" s="94"/>
    </row>
    <row r="38" spans="1:14" s="84" customFormat="1" ht="26.25" customHeight="1" x14ac:dyDescent="0.4">
      <c r="A38" s="103" t="s">
        <v>53</v>
      </c>
      <c r="B38" s="104">
        <v>1</v>
      </c>
      <c r="C38" s="110">
        <v>1</v>
      </c>
      <c r="D38" s="111">
        <v>22804750</v>
      </c>
      <c r="E38" s="112">
        <f>IF(ISBLANK(D38),"-",$D$48/$D$45*D38)</f>
        <v>23412972.191593211</v>
      </c>
      <c r="F38" s="111">
        <v>23294573</v>
      </c>
      <c r="G38" s="113">
        <f>IF(ISBLANK(F38),"-",$D$48/$F$45*F38)</f>
        <v>23167257.337302849</v>
      </c>
      <c r="I38" s="114"/>
      <c r="J38" s="85"/>
      <c r="K38" s="85"/>
      <c r="L38" s="93"/>
      <c r="M38" s="93"/>
      <c r="N38" s="94"/>
    </row>
    <row r="39" spans="1:14" s="84" customFormat="1" ht="26.25" customHeight="1" x14ac:dyDescent="0.4">
      <c r="A39" s="103" t="s">
        <v>54</v>
      </c>
      <c r="B39" s="104">
        <v>1</v>
      </c>
      <c r="C39" s="115">
        <v>2</v>
      </c>
      <c r="D39" s="116">
        <v>22867196</v>
      </c>
      <c r="E39" s="117">
        <f>IF(ISBLANK(D39),"-",$D$48/$D$45*D39)</f>
        <v>23477083.67983475</v>
      </c>
      <c r="F39" s="116">
        <v>23299796</v>
      </c>
      <c r="G39" s="118">
        <f>IF(ISBLANK(F39),"-",$D$48/$F$45*F39)</f>
        <v>23172451.791181557</v>
      </c>
      <c r="I39" s="119">
        <f>ABS((F43/D43*D42)-F42)/D42</f>
        <v>9.4272017174667801E-3</v>
      </c>
      <c r="J39" s="85"/>
      <c r="K39" s="85"/>
      <c r="L39" s="93"/>
      <c r="M39" s="93"/>
      <c r="N39" s="94"/>
    </row>
    <row r="40" spans="1:14" ht="26.25" customHeight="1" x14ac:dyDescent="0.4">
      <c r="A40" s="103" t="s">
        <v>55</v>
      </c>
      <c r="B40" s="104">
        <v>1</v>
      </c>
      <c r="C40" s="115">
        <v>3</v>
      </c>
      <c r="D40" s="116">
        <v>22586154</v>
      </c>
      <c r="E40" s="117">
        <f>IF(ISBLANK(D40),"-",$D$48/$D$45*D40)</f>
        <v>23188546.049267884</v>
      </c>
      <c r="F40" s="116">
        <v>23225867</v>
      </c>
      <c r="G40" s="118">
        <f>IF(ISBLANK(F40),"-",$D$48/$F$45*F40)</f>
        <v>23098926.847509507</v>
      </c>
      <c r="I40" s="119"/>
      <c r="L40" s="93"/>
      <c r="M40" s="93"/>
      <c r="N40" s="59"/>
    </row>
    <row r="41" spans="1:14" ht="27" customHeight="1" thickBot="1" x14ac:dyDescent="0.45">
      <c r="A41" s="103" t="s">
        <v>56</v>
      </c>
      <c r="B41" s="104">
        <v>1</v>
      </c>
      <c r="C41" s="120">
        <v>4</v>
      </c>
      <c r="D41" s="121"/>
      <c r="E41" s="122" t="str">
        <f>IF(ISBLANK(D41),"-",$D$48/$D$45*D41)</f>
        <v>-</v>
      </c>
      <c r="F41" s="121"/>
      <c r="G41" s="123" t="str">
        <f>IF(ISBLANK(F41),"-",$D$48/$F$45*F41)</f>
        <v>-</v>
      </c>
      <c r="I41" s="124"/>
      <c r="L41" s="93"/>
      <c r="M41" s="93"/>
      <c r="N41" s="59"/>
    </row>
    <row r="42" spans="1:14" ht="27" customHeight="1" thickBot="1" x14ac:dyDescent="0.45">
      <c r="A42" s="103" t="s">
        <v>57</v>
      </c>
      <c r="B42" s="104">
        <v>1</v>
      </c>
      <c r="C42" s="125" t="s">
        <v>58</v>
      </c>
      <c r="D42" s="126">
        <f>AVERAGE(D38:D41)</f>
        <v>22752700</v>
      </c>
      <c r="E42" s="127">
        <f>AVERAGE(E38:E41)</f>
        <v>23359533.97356528</v>
      </c>
      <c r="F42" s="126">
        <f>AVERAGE(F38:F41)</f>
        <v>23273412</v>
      </c>
      <c r="G42" s="128">
        <f>AVERAGE(G38:G41)</f>
        <v>23146211.991997972</v>
      </c>
      <c r="H42" s="129"/>
    </row>
    <row r="43" spans="1:14" ht="26.25" customHeight="1" x14ac:dyDescent="0.4">
      <c r="A43" s="103" t="s">
        <v>59</v>
      </c>
      <c r="B43" s="104">
        <v>1</v>
      </c>
      <c r="C43" s="130" t="s">
        <v>60</v>
      </c>
      <c r="D43" s="131">
        <v>11.76</v>
      </c>
      <c r="E43" s="59"/>
      <c r="F43" s="131">
        <v>12.14</v>
      </c>
      <c r="H43" s="129"/>
    </row>
    <row r="44" spans="1:14" ht="26.25" customHeight="1" x14ac:dyDescent="0.4">
      <c r="A44" s="103" t="s">
        <v>61</v>
      </c>
      <c r="B44" s="104">
        <v>1</v>
      </c>
      <c r="C44" s="132" t="s">
        <v>62</v>
      </c>
      <c r="D44" s="133">
        <f>D43*$B$34</f>
        <v>11.76</v>
      </c>
      <c r="E44" s="134"/>
      <c r="F44" s="133">
        <f>F43*$B$34</f>
        <v>12.14</v>
      </c>
      <c r="H44" s="129"/>
    </row>
    <row r="45" spans="1:14" ht="19.5" customHeight="1" thickBot="1" x14ac:dyDescent="0.35">
      <c r="A45" s="103" t="s">
        <v>63</v>
      </c>
      <c r="B45" s="115">
        <f>(B44/B43)*(B42/B41)*(B40/B39)*(B38/B37)*B36</f>
        <v>100</v>
      </c>
      <c r="C45" s="132" t="s">
        <v>64</v>
      </c>
      <c r="D45" s="135">
        <f>D44*$B$30/100</f>
        <v>11.688263999999998</v>
      </c>
      <c r="E45" s="136"/>
      <c r="F45" s="135">
        <f>F44*$B$30/100</f>
        <v>12.065946000000002</v>
      </c>
      <c r="H45" s="129"/>
    </row>
    <row r="46" spans="1:14" ht="19.5" customHeight="1" thickBot="1" x14ac:dyDescent="0.35">
      <c r="A46" s="137" t="s">
        <v>65</v>
      </c>
      <c r="B46" s="138"/>
      <c r="C46" s="132" t="s">
        <v>66</v>
      </c>
      <c r="D46" s="139">
        <f>D45/$B$45</f>
        <v>0.11688263999999998</v>
      </c>
      <c r="E46" s="140"/>
      <c r="F46" s="141">
        <f>F45/$B$45</f>
        <v>0.12065946000000002</v>
      </c>
      <c r="H46" s="129"/>
    </row>
    <row r="47" spans="1:14" ht="27" customHeight="1" thickBot="1" x14ac:dyDescent="0.45">
      <c r="A47" s="142"/>
      <c r="B47" s="143"/>
      <c r="C47" s="144" t="s">
        <v>67</v>
      </c>
      <c r="D47" s="145">
        <v>0.12</v>
      </c>
      <c r="E47" s="146"/>
      <c r="F47" s="140"/>
      <c r="H47" s="129"/>
    </row>
    <row r="48" spans="1:14" ht="18.75" x14ac:dyDescent="0.3">
      <c r="C48" s="147" t="s">
        <v>68</v>
      </c>
      <c r="D48" s="135">
        <f>D47*$B$45</f>
        <v>12</v>
      </c>
      <c r="F48" s="148"/>
      <c r="H48" s="129"/>
    </row>
    <row r="49" spans="1:12" ht="19.5" customHeight="1" thickBot="1" x14ac:dyDescent="0.35">
      <c r="C49" s="149" t="s">
        <v>69</v>
      </c>
      <c r="D49" s="150">
        <f>D48/B34</f>
        <v>12</v>
      </c>
      <c r="F49" s="148"/>
      <c r="H49" s="129"/>
    </row>
    <row r="50" spans="1:12" ht="18.75" x14ac:dyDescent="0.3">
      <c r="C50" s="98" t="s">
        <v>70</v>
      </c>
      <c r="D50" s="151">
        <f>AVERAGE(E38:E41,G38:G41)</f>
        <v>23252872.982781623</v>
      </c>
      <c r="F50" s="152"/>
      <c r="H50" s="129"/>
    </row>
    <row r="51" spans="1:12" ht="18.75" x14ac:dyDescent="0.3">
      <c r="C51" s="103" t="s">
        <v>71</v>
      </c>
      <c r="D51" s="153">
        <f>STDEV(E38:E41,G38:G41)/D50</f>
        <v>6.5936514811268153E-3</v>
      </c>
      <c r="F51" s="152"/>
      <c r="H51" s="129"/>
    </row>
    <row r="52" spans="1:12" ht="19.5" customHeight="1" thickBot="1" x14ac:dyDescent="0.35">
      <c r="C52" s="154" t="s">
        <v>72</v>
      </c>
      <c r="D52" s="155">
        <f>COUNT(E38:E41,G38:G41)</f>
        <v>6</v>
      </c>
      <c r="F52" s="152"/>
    </row>
    <row r="54" spans="1:12" ht="18.75" x14ac:dyDescent="0.3">
      <c r="A54" s="156" t="s">
        <v>0</v>
      </c>
      <c r="B54" s="157" t="s">
        <v>73</v>
      </c>
    </row>
    <row r="55" spans="1:12" ht="18.75" x14ac:dyDescent="0.3">
      <c r="A55" s="59" t="s">
        <v>74</v>
      </c>
      <c r="B55" s="158" t="str">
        <f>B21</f>
        <v>Each film coated tablet contains Efavirenz 600mg, lamivudine 300mg and Tenofovir Disoproxil Fumarate 300 mg equivalent to Tenofovir Disoproxil 245 mg.</v>
      </c>
    </row>
    <row r="56" spans="1:12" ht="26.25" customHeight="1" x14ac:dyDescent="0.4">
      <c r="A56" s="158" t="s">
        <v>75</v>
      </c>
      <c r="B56" s="159">
        <v>300</v>
      </c>
      <c r="C56" s="59" t="str">
        <f>B20</f>
        <v xml:space="preserve">Efavirenz , Lamivudine  and Tenofovir Disoproxil Fumarate </v>
      </c>
      <c r="H56" s="134"/>
    </row>
    <row r="57" spans="1:12" ht="18.75" x14ac:dyDescent="0.3">
      <c r="A57" s="158" t="s">
        <v>76</v>
      </c>
      <c r="B57" s="160">
        <f>[1]Uniformity!C46</f>
        <v>1758.4325000000003</v>
      </c>
      <c r="H57" s="134"/>
    </row>
    <row r="58" spans="1:12" ht="19.5" customHeight="1" thickBot="1" x14ac:dyDescent="0.35">
      <c r="H58" s="134"/>
    </row>
    <row r="59" spans="1:12" s="84" customFormat="1" ht="27" customHeight="1" thickBot="1" x14ac:dyDescent="0.45">
      <c r="A59" s="98" t="s">
        <v>77</v>
      </c>
      <c r="B59" s="99">
        <v>200</v>
      </c>
      <c r="C59" s="59"/>
      <c r="D59" s="161" t="s">
        <v>78</v>
      </c>
      <c r="E59" s="162" t="s">
        <v>49</v>
      </c>
      <c r="F59" s="162" t="s">
        <v>50</v>
      </c>
      <c r="G59" s="162" t="s">
        <v>79</v>
      </c>
      <c r="H59" s="105" t="s">
        <v>80</v>
      </c>
      <c r="L59" s="85"/>
    </row>
    <row r="60" spans="1:12" s="84" customFormat="1" ht="26.25" customHeight="1" x14ac:dyDescent="0.4">
      <c r="A60" s="103" t="s">
        <v>81</v>
      </c>
      <c r="B60" s="104">
        <v>4</v>
      </c>
      <c r="C60" s="163" t="s">
        <v>82</v>
      </c>
      <c r="D60" s="164">
        <v>1733.49</v>
      </c>
      <c r="E60" s="165">
        <v>1</v>
      </c>
      <c r="F60" s="166">
        <v>22041748</v>
      </c>
      <c r="G60" s="167">
        <f>IF(ISBLANK(F60),"-",(F60/$D$50*$D$47*$B$68)*($B$57/$D$60))</f>
        <v>288.46626374383419</v>
      </c>
      <c r="H60" s="168">
        <f t="shared" ref="H60:H71" si="0">IF(ISBLANK(F60),"-",(G60/$B$56)*100)</f>
        <v>96.15542124794473</v>
      </c>
      <c r="L60" s="85"/>
    </row>
    <row r="61" spans="1:12" s="84" customFormat="1" ht="26.25" customHeight="1" x14ac:dyDescent="0.4">
      <c r="A61" s="103" t="s">
        <v>83</v>
      </c>
      <c r="B61" s="104">
        <v>50</v>
      </c>
      <c r="C61" s="169"/>
      <c r="D61" s="170"/>
      <c r="E61" s="171">
        <v>2</v>
      </c>
      <c r="F61" s="116">
        <v>22088747</v>
      </c>
      <c r="G61" s="172">
        <f>IF(ISBLANK(F61),"-",(F61/$D$50*$D$47*$B$68)*($B$57/$D$60))</f>
        <v>289.08135225358842</v>
      </c>
      <c r="H61" s="173">
        <f t="shared" si="0"/>
        <v>96.36045075119614</v>
      </c>
      <c r="L61" s="85"/>
    </row>
    <row r="62" spans="1:12" s="84" customFormat="1" ht="26.25" customHeight="1" x14ac:dyDescent="0.4">
      <c r="A62" s="103" t="s">
        <v>84</v>
      </c>
      <c r="B62" s="104">
        <v>1</v>
      </c>
      <c r="C62" s="169"/>
      <c r="D62" s="170"/>
      <c r="E62" s="171">
        <v>3</v>
      </c>
      <c r="F62" s="174">
        <v>22184833</v>
      </c>
      <c r="G62" s="172">
        <f>IF(ISBLANK(F62),"-",(F62/$D$50*$D$47*$B$68)*($B$57/$D$60))</f>
        <v>290.33885548872604</v>
      </c>
      <c r="H62" s="173">
        <f t="shared" si="0"/>
        <v>96.779618496242009</v>
      </c>
      <c r="L62" s="85"/>
    </row>
    <row r="63" spans="1:12" ht="27" customHeight="1" thickBot="1" x14ac:dyDescent="0.45">
      <c r="A63" s="103" t="s">
        <v>85</v>
      </c>
      <c r="B63" s="104">
        <v>1</v>
      </c>
      <c r="C63" s="175"/>
      <c r="D63" s="176"/>
      <c r="E63" s="177">
        <v>4</v>
      </c>
      <c r="F63" s="178"/>
      <c r="G63" s="172" t="str">
        <f>IF(ISBLANK(F63),"-",(F63/$D$50*$D$47*$B$68)*($B$57/$D$60))</f>
        <v>-</v>
      </c>
      <c r="H63" s="173" t="str">
        <f t="shared" si="0"/>
        <v>-</v>
      </c>
    </row>
    <row r="64" spans="1:12" ht="26.25" customHeight="1" x14ac:dyDescent="0.4">
      <c r="A64" s="103" t="s">
        <v>86</v>
      </c>
      <c r="B64" s="104">
        <v>1</v>
      </c>
      <c r="C64" s="163" t="s">
        <v>87</v>
      </c>
      <c r="D64" s="164">
        <v>1724.47</v>
      </c>
      <c r="E64" s="165">
        <v>1</v>
      </c>
      <c r="F64" s="166">
        <v>22333406</v>
      </c>
      <c r="G64" s="167">
        <f>IF(ISBLANK(F64),"-",(F64/$D$50*$D$47*$B$68)*($B$57/$D$64))</f>
        <v>293.81208486698063</v>
      </c>
      <c r="H64" s="168">
        <f t="shared" si="0"/>
        <v>97.937361622326875</v>
      </c>
    </row>
    <row r="65" spans="1:8" ht="26.25" customHeight="1" x14ac:dyDescent="0.4">
      <c r="A65" s="103" t="s">
        <v>88</v>
      </c>
      <c r="B65" s="104">
        <v>1</v>
      </c>
      <c r="C65" s="169"/>
      <c r="D65" s="170"/>
      <c r="E65" s="171">
        <v>2</v>
      </c>
      <c r="F65" s="116">
        <v>22416008</v>
      </c>
      <c r="G65" s="172">
        <f>IF(ISBLANK(F65),"-",(F65/$D$50*$D$47*$B$68)*($B$57/$D$64))</f>
        <v>294.89877383122467</v>
      </c>
      <c r="H65" s="173">
        <f t="shared" si="0"/>
        <v>98.299591277074896</v>
      </c>
    </row>
    <row r="66" spans="1:8" ht="26.25" customHeight="1" x14ac:dyDescent="0.4">
      <c r="A66" s="103" t="s">
        <v>89</v>
      </c>
      <c r="B66" s="104">
        <v>1</v>
      </c>
      <c r="C66" s="169"/>
      <c r="D66" s="170"/>
      <c r="E66" s="171">
        <v>3</v>
      </c>
      <c r="F66" s="116">
        <v>22467497</v>
      </c>
      <c r="G66" s="172">
        <f>IF(ISBLANK(F66),"-",(F66/$D$50*$D$47*$B$68)*($B$57/$D$64))</f>
        <v>295.57614881100682</v>
      </c>
      <c r="H66" s="173">
        <f t="shared" si="0"/>
        <v>98.525382937002277</v>
      </c>
    </row>
    <row r="67" spans="1:8" ht="27" customHeight="1" thickBot="1" x14ac:dyDescent="0.45">
      <c r="A67" s="103" t="s">
        <v>90</v>
      </c>
      <c r="B67" s="104">
        <v>1</v>
      </c>
      <c r="C67" s="175"/>
      <c r="D67" s="176"/>
      <c r="E67" s="177">
        <v>4</v>
      </c>
      <c r="F67" s="178"/>
      <c r="G67" s="179" t="str">
        <f>IF(ISBLANK(F67),"-",(F67/$D$50*$D$47*$B$68)*($B$57/$D$64))</f>
        <v>-</v>
      </c>
      <c r="H67" s="180" t="str">
        <f t="shared" si="0"/>
        <v>-</v>
      </c>
    </row>
    <row r="68" spans="1:8" ht="26.25" customHeight="1" x14ac:dyDescent="0.4">
      <c r="A68" s="103" t="s">
        <v>91</v>
      </c>
      <c r="B68" s="181">
        <f>(B67/B66)*(B65/B64)*(B63/B62)*(B61/B60)*B59</f>
        <v>2500</v>
      </c>
      <c r="C68" s="163" t="s">
        <v>92</v>
      </c>
      <c r="D68" s="164">
        <v>1715.94</v>
      </c>
      <c r="E68" s="165">
        <v>1</v>
      </c>
      <c r="F68" s="166">
        <v>22384085</v>
      </c>
      <c r="G68" s="167">
        <f>IF(ISBLANK(F68),"-",(F68/$D$50*$D$47*$B$68)*($B$57/$D$68))</f>
        <v>295.94266852970969</v>
      </c>
      <c r="H68" s="173">
        <f t="shared" si="0"/>
        <v>98.647556176569893</v>
      </c>
    </row>
    <row r="69" spans="1:8" ht="27" customHeight="1" thickBot="1" x14ac:dyDescent="0.45">
      <c r="A69" s="154" t="s">
        <v>93</v>
      </c>
      <c r="B69" s="182">
        <f>(D47*B68)/B56*B57</f>
        <v>1758.4325000000003</v>
      </c>
      <c r="C69" s="169"/>
      <c r="D69" s="170"/>
      <c r="E69" s="171">
        <v>2</v>
      </c>
      <c r="F69" s="116">
        <v>22412240</v>
      </c>
      <c r="G69" s="172">
        <f>IF(ISBLANK(F69),"-",(F69/$D$50*$D$47*$B$68)*($B$57/$D$68))</f>
        <v>296.31490915658611</v>
      </c>
      <c r="H69" s="173">
        <f t="shared" si="0"/>
        <v>98.771636385528709</v>
      </c>
    </row>
    <row r="70" spans="1:8" ht="26.25" customHeight="1" x14ac:dyDescent="0.4">
      <c r="A70" s="183" t="s">
        <v>65</v>
      </c>
      <c r="B70" s="184"/>
      <c r="C70" s="169"/>
      <c r="D70" s="170"/>
      <c r="E70" s="171">
        <v>3</v>
      </c>
      <c r="F70" s="116">
        <v>22457248</v>
      </c>
      <c r="G70" s="172">
        <f>IF(ISBLANK(F70),"-",(F70/$D$50*$D$47*$B$68)*($B$57/$D$68))</f>
        <v>296.90996531479783</v>
      </c>
      <c r="H70" s="173">
        <f t="shared" si="0"/>
        <v>98.969988438265943</v>
      </c>
    </row>
    <row r="71" spans="1:8" ht="27" customHeight="1" thickBot="1" x14ac:dyDescent="0.45">
      <c r="A71" s="185"/>
      <c r="B71" s="186"/>
      <c r="C71" s="187"/>
      <c r="D71" s="176"/>
      <c r="E71" s="177">
        <v>4</v>
      </c>
      <c r="F71" s="178"/>
      <c r="G71" s="179" t="str">
        <f>IF(ISBLANK(F71),"-",(F71/$D$50*$D$47*$B$68)*($B$57/$D$68))</f>
        <v>-</v>
      </c>
      <c r="H71" s="180" t="str">
        <f t="shared" si="0"/>
        <v>-</v>
      </c>
    </row>
    <row r="72" spans="1:8" ht="26.25" customHeight="1" x14ac:dyDescent="0.4">
      <c r="A72" s="134"/>
      <c r="B72" s="134"/>
      <c r="C72" s="134"/>
      <c r="D72" s="134"/>
      <c r="E72" s="134"/>
      <c r="F72" s="188" t="s">
        <v>58</v>
      </c>
      <c r="G72" s="189">
        <f>AVERAGE(G60:G71)</f>
        <v>293.48233577738381</v>
      </c>
      <c r="H72" s="190">
        <f>AVERAGE(H60:H71)</f>
        <v>97.827445259127956</v>
      </c>
    </row>
    <row r="73" spans="1:8" ht="26.25" customHeight="1" x14ac:dyDescent="0.4">
      <c r="C73" s="134"/>
      <c r="D73" s="134"/>
      <c r="E73" s="134"/>
      <c r="F73" s="191" t="s">
        <v>71</v>
      </c>
      <c r="G73" s="192">
        <f>STDEV(G60:G71)/G72</f>
        <v>1.1219450441379192E-2</v>
      </c>
      <c r="H73" s="192">
        <f>STDEV(H60:H71)/H72</f>
        <v>1.1219450441379205E-2</v>
      </c>
    </row>
    <row r="74" spans="1:8" ht="27" customHeight="1" thickBot="1" x14ac:dyDescent="0.45">
      <c r="A74" s="134"/>
      <c r="B74" s="134"/>
      <c r="C74" s="134"/>
      <c r="D74" s="134"/>
      <c r="E74" s="136"/>
      <c r="F74" s="193" t="s">
        <v>72</v>
      </c>
      <c r="G74" s="194">
        <f>COUNT(G60:G71)</f>
        <v>9</v>
      </c>
      <c r="H74" s="194">
        <f>COUNT(H60:H71)</f>
        <v>9</v>
      </c>
    </row>
    <row r="76" spans="1:8" ht="26.25" customHeight="1" x14ac:dyDescent="0.4">
      <c r="A76" s="76" t="s">
        <v>94</v>
      </c>
      <c r="B76" s="77" t="s">
        <v>95</v>
      </c>
      <c r="C76" s="195" t="str">
        <f>B26</f>
        <v>Lamivudine</v>
      </c>
      <c r="D76" s="195"/>
      <c r="E76" s="59" t="s">
        <v>96</v>
      </c>
      <c r="F76" s="59"/>
      <c r="G76" s="196">
        <f>H72</f>
        <v>97.827445259127956</v>
      </c>
      <c r="H76" s="86"/>
    </row>
    <row r="77" spans="1:8" ht="18.75" x14ac:dyDescent="0.3">
      <c r="A77" s="75" t="s">
        <v>97</v>
      </c>
      <c r="B77" s="75" t="s">
        <v>98</v>
      </c>
    </row>
    <row r="78" spans="1:8" ht="18.75" x14ac:dyDescent="0.3">
      <c r="A78" s="75"/>
      <c r="B78" s="75"/>
    </row>
    <row r="79" spans="1:8" ht="26.25" customHeight="1" x14ac:dyDescent="0.4">
      <c r="A79" s="76" t="s">
        <v>31</v>
      </c>
      <c r="B79" s="197" t="str">
        <f>B26</f>
        <v>Lamivudine</v>
      </c>
      <c r="C79" s="197"/>
    </row>
    <row r="80" spans="1:8" ht="26.25" customHeight="1" x14ac:dyDescent="0.4">
      <c r="A80" s="77" t="s">
        <v>33</v>
      </c>
      <c r="B80" s="197" t="str">
        <f>B27</f>
        <v>L3-10</v>
      </c>
      <c r="C80" s="197"/>
    </row>
    <row r="81" spans="1:12" ht="27" customHeight="1" thickBot="1" x14ac:dyDescent="0.45">
      <c r="A81" s="77" t="s">
        <v>35</v>
      </c>
      <c r="B81" s="79">
        <f>B28</f>
        <v>99.39</v>
      </c>
    </row>
    <row r="82" spans="1:12" s="84" customFormat="1" ht="27" customHeight="1" thickBot="1" x14ac:dyDescent="0.45">
      <c r="A82" s="77" t="s">
        <v>36</v>
      </c>
      <c r="B82" s="80">
        <v>0</v>
      </c>
      <c r="C82" s="81" t="s">
        <v>37</v>
      </c>
      <c r="D82" s="82"/>
      <c r="E82" s="82"/>
      <c r="F82" s="82"/>
      <c r="G82" s="83"/>
      <c r="I82" s="85"/>
      <c r="J82" s="85"/>
      <c r="K82" s="85"/>
      <c r="L82" s="85"/>
    </row>
    <row r="83" spans="1:12" s="84" customFormat="1" ht="19.5" customHeight="1" thickBot="1" x14ac:dyDescent="0.35">
      <c r="A83" s="77" t="s">
        <v>38</v>
      </c>
      <c r="B83" s="86">
        <f>B81-B82</f>
        <v>99.39</v>
      </c>
      <c r="C83" s="87"/>
      <c r="D83" s="87"/>
      <c r="E83" s="87"/>
      <c r="F83" s="87"/>
      <c r="G83" s="88"/>
      <c r="I83" s="85"/>
      <c r="J83" s="85"/>
      <c r="K83" s="85"/>
      <c r="L83" s="85"/>
    </row>
    <row r="84" spans="1:12" s="84" customFormat="1" ht="27" customHeight="1" thickBot="1" x14ac:dyDescent="0.45">
      <c r="A84" s="77" t="s">
        <v>39</v>
      </c>
      <c r="B84" s="89">
        <v>1</v>
      </c>
      <c r="C84" s="90" t="s">
        <v>99</v>
      </c>
      <c r="D84" s="91"/>
      <c r="E84" s="91"/>
      <c r="F84" s="91"/>
      <c r="G84" s="91"/>
      <c r="H84" s="92"/>
      <c r="I84" s="85"/>
      <c r="J84" s="85"/>
      <c r="K84" s="85"/>
      <c r="L84" s="85"/>
    </row>
    <row r="85" spans="1:12" s="84" customFormat="1" ht="27" customHeight="1" thickBot="1" x14ac:dyDescent="0.45">
      <c r="A85" s="77" t="s">
        <v>41</v>
      </c>
      <c r="B85" s="89">
        <v>1</v>
      </c>
      <c r="C85" s="90" t="s">
        <v>100</v>
      </c>
      <c r="D85" s="91"/>
      <c r="E85" s="91"/>
      <c r="F85" s="91"/>
      <c r="G85" s="91"/>
      <c r="H85" s="92"/>
      <c r="I85" s="85"/>
      <c r="J85" s="85"/>
      <c r="K85" s="85"/>
      <c r="L85" s="85"/>
    </row>
    <row r="86" spans="1:12" s="84" customFormat="1" ht="18.75" x14ac:dyDescent="0.3">
      <c r="A86" s="77"/>
      <c r="B86" s="95"/>
      <c r="C86" s="96"/>
      <c r="D86" s="96"/>
      <c r="E86" s="96"/>
      <c r="F86" s="96"/>
      <c r="G86" s="96"/>
      <c r="H86" s="96"/>
      <c r="I86" s="85"/>
      <c r="J86" s="85"/>
      <c r="K86" s="85"/>
      <c r="L86" s="85"/>
    </row>
    <row r="87" spans="1:12" s="84" customFormat="1" ht="18.75" x14ac:dyDescent="0.3">
      <c r="A87" s="77" t="s">
        <v>43</v>
      </c>
      <c r="B87" s="97">
        <f>B84/B85</f>
        <v>1</v>
      </c>
      <c r="C87" s="59" t="s">
        <v>44</v>
      </c>
      <c r="D87" s="59"/>
      <c r="E87" s="59"/>
      <c r="F87" s="59"/>
      <c r="G87" s="59"/>
      <c r="I87" s="85"/>
      <c r="J87" s="85"/>
      <c r="K87" s="85"/>
      <c r="L87" s="85"/>
    </row>
    <row r="88" spans="1:12" ht="19.5" customHeight="1" thickBot="1" x14ac:dyDescent="0.35">
      <c r="A88" s="75"/>
      <c r="B88" s="75"/>
    </row>
    <row r="89" spans="1:12" ht="27" customHeight="1" thickBot="1" x14ac:dyDescent="0.45">
      <c r="A89" s="98" t="s">
        <v>45</v>
      </c>
      <c r="B89" s="99">
        <v>50</v>
      </c>
      <c r="D89" s="198" t="s">
        <v>46</v>
      </c>
      <c r="E89" s="199"/>
      <c r="F89" s="100" t="s">
        <v>47</v>
      </c>
      <c r="G89" s="102"/>
    </row>
    <row r="90" spans="1:12" ht="27" customHeight="1" thickBot="1" x14ac:dyDescent="0.45">
      <c r="A90" s="103" t="s">
        <v>48</v>
      </c>
      <c r="B90" s="104">
        <v>1</v>
      </c>
      <c r="C90" s="200" t="s">
        <v>49</v>
      </c>
      <c r="D90" s="106" t="s">
        <v>50</v>
      </c>
      <c r="E90" s="107" t="s">
        <v>51</v>
      </c>
      <c r="F90" s="106" t="s">
        <v>50</v>
      </c>
      <c r="G90" s="201" t="s">
        <v>51</v>
      </c>
      <c r="I90" s="109" t="s">
        <v>52</v>
      </c>
    </row>
    <row r="91" spans="1:12" ht="26.25" customHeight="1" x14ac:dyDescent="0.4">
      <c r="A91" s="103" t="s">
        <v>53</v>
      </c>
      <c r="B91" s="104">
        <v>1</v>
      </c>
      <c r="C91" s="202">
        <v>1</v>
      </c>
      <c r="D91" s="111">
        <v>3651773</v>
      </c>
      <c r="E91" s="112">
        <f>IF(ISBLANK(D91),"-",$D$101/$D$98*D91)</f>
        <v>3686473.7776691997</v>
      </c>
      <c r="F91" s="111">
        <v>3767651</v>
      </c>
      <c r="G91" s="113">
        <f>IF(ISBLANK(F91),"-",$D$101/$F$98*F91)</f>
        <v>3694712.2084089159</v>
      </c>
      <c r="I91" s="114"/>
    </row>
    <row r="92" spans="1:12" ht="26.25" customHeight="1" x14ac:dyDescent="0.4">
      <c r="A92" s="103" t="s">
        <v>54</v>
      </c>
      <c r="B92" s="104">
        <v>1</v>
      </c>
      <c r="C92" s="134">
        <v>2</v>
      </c>
      <c r="D92" s="116">
        <v>3698784</v>
      </c>
      <c r="E92" s="117">
        <f>IF(ISBLANK(D92),"-",$D$101/$D$98*D92)</f>
        <v>3733931.497182983</v>
      </c>
      <c r="F92" s="116">
        <v>3795539</v>
      </c>
      <c r="G92" s="118">
        <f>IF(ISBLANK(F92),"-",$D$101/$F$98*F92)</f>
        <v>3722060.3184297504</v>
      </c>
      <c r="I92" s="119">
        <f>ABS((F96/D96*D95)-F95)/D95</f>
        <v>2.5864316921921831E-3</v>
      </c>
    </row>
    <row r="93" spans="1:12" ht="26.25" customHeight="1" x14ac:dyDescent="0.4">
      <c r="A93" s="103" t="s">
        <v>55</v>
      </c>
      <c r="B93" s="104">
        <v>1</v>
      </c>
      <c r="C93" s="134">
        <v>3</v>
      </c>
      <c r="D93" s="116">
        <v>3697792</v>
      </c>
      <c r="E93" s="117">
        <f>IF(ISBLANK(D93),"-",$D$101/$D$98*D93)</f>
        <v>3732930.0707560261</v>
      </c>
      <c r="F93" s="116">
        <v>3781752</v>
      </c>
      <c r="G93" s="118">
        <f>IF(ISBLANK(F93),"-",$D$101/$F$98*F93)</f>
        <v>3708540.2240215014</v>
      </c>
      <c r="I93" s="119"/>
    </row>
    <row r="94" spans="1:12" ht="27" customHeight="1" thickBot="1" x14ac:dyDescent="0.45">
      <c r="A94" s="103" t="s">
        <v>56</v>
      </c>
      <c r="B94" s="104">
        <v>1</v>
      </c>
      <c r="C94" s="203">
        <v>4</v>
      </c>
      <c r="D94" s="121"/>
      <c r="E94" s="122" t="str">
        <f>IF(ISBLANK(D94),"-",$D$101/$D$98*D94)</f>
        <v>-</v>
      </c>
      <c r="F94" s="204"/>
      <c r="G94" s="123" t="str">
        <f>IF(ISBLANK(F94),"-",$D$101/$F$98*F94)</f>
        <v>-</v>
      </c>
      <c r="I94" s="124"/>
    </row>
    <row r="95" spans="1:12" ht="27" customHeight="1" thickBot="1" x14ac:dyDescent="0.45">
      <c r="A95" s="103" t="s">
        <v>57</v>
      </c>
      <c r="B95" s="104">
        <v>1</v>
      </c>
      <c r="C95" s="77" t="s">
        <v>58</v>
      </c>
      <c r="D95" s="205">
        <f>AVERAGE(D91:D94)</f>
        <v>3682783</v>
      </c>
      <c r="E95" s="127">
        <f>AVERAGE(E91:E94)</f>
        <v>3717778.4485360696</v>
      </c>
      <c r="F95" s="206">
        <f>AVERAGE(F91:F94)</f>
        <v>3781647.3333333335</v>
      </c>
      <c r="G95" s="207">
        <f>AVERAGE(G91:G94)</f>
        <v>3708437.583620056</v>
      </c>
    </row>
    <row r="96" spans="1:12" ht="26.25" customHeight="1" x14ac:dyDescent="0.4">
      <c r="A96" s="103" t="s">
        <v>59</v>
      </c>
      <c r="B96" s="79">
        <v>1</v>
      </c>
      <c r="C96" s="208" t="s">
        <v>101</v>
      </c>
      <c r="D96" s="209">
        <v>14.95</v>
      </c>
      <c r="E96" s="59"/>
      <c r="F96" s="131">
        <v>15.39</v>
      </c>
    </row>
    <row r="97" spans="1:10" ht="26.25" customHeight="1" x14ac:dyDescent="0.4">
      <c r="A97" s="103" t="s">
        <v>61</v>
      </c>
      <c r="B97" s="79">
        <v>1</v>
      </c>
      <c r="C97" s="210" t="s">
        <v>102</v>
      </c>
      <c r="D97" s="211">
        <f>D96*$B$87</f>
        <v>14.95</v>
      </c>
      <c r="E97" s="134"/>
      <c r="F97" s="133">
        <f>F96*$B$87</f>
        <v>15.39</v>
      </c>
    </row>
    <row r="98" spans="1:10" ht="19.5" customHeight="1" thickBot="1" x14ac:dyDescent="0.35">
      <c r="A98" s="103" t="s">
        <v>63</v>
      </c>
      <c r="B98" s="134">
        <f>(B97/B96)*(B95/B94)*(B93/B92)*(B91/B90)*B89</f>
        <v>50</v>
      </c>
      <c r="C98" s="210" t="s">
        <v>103</v>
      </c>
      <c r="D98" s="212">
        <f>D97*$B$83/100</f>
        <v>14.858805</v>
      </c>
      <c r="E98" s="136"/>
      <c r="F98" s="135">
        <f>F97*$B$83/100</f>
        <v>15.296121000000001</v>
      </c>
    </row>
    <row r="99" spans="1:10" ht="19.5" customHeight="1" thickBot="1" x14ac:dyDescent="0.35">
      <c r="A99" s="137" t="s">
        <v>65</v>
      </c>
      <c r="B99" s="213"/>
      <c r="C99" s="210" t="s">
        <v>104</v>
      </c>
      <c r="D99" s="214">
        <f>D98/$B$98</f>
        <v>0.2971761</v>
      </c>
      <c r="E99" s="136"/>
      <c r="F99" s="141">
        <f>F98/$B$98</f>
        <v>0.30592242000000003</v>
      </c>
      <c r="H99" s="129"/>
    </row>
    <row r="100" spans="1:10" ht="19.5" customHeight="1" thickBot="1" x14ac:dyDescent="0.35">
      <c r="A100" s="142"/>
      <c r="B100" s="215"/>
      <c r="C100" s="210" t="s">
        <v>67</v>
      </c>
      <c r="D100" s="216">
        <f>$B$56/$B$116</f>
        <v>0.3</v>
      </c>
      <c r="F100" s="148"/>
      <c r="G100" s="217"/>
      <c r="H100" s="129"/>
    </row>
    <row r="101" spans="1:10" ht="18.75" x14ac:dyDescent="0.3">
      <c r="C101" s="210" t="s">
        <v>68</v>
      </c>
      <c r="D101" s="211">
        <f>D100*$B$98</f>
        <v>15</v>
      </c>
      <c r="F101" s="148"/>
      <c r="H101" s="129"/>
    </row>
    <row r="102" spans="1:10" ht="19.5" customHeight="1" thickBot="1" x14ac:dyDescent="0.35">
      <c r="C102" s="218" t="s">
        <v>69</v>
      </c>
      <c r="D102" s="219">
        <f>D101/B34</f>
        <v>15</v>
      </c>
      <c r="F102" s="152"/>
      <c r="H102" s="129"/>
      <c r="J102" s="220"/>
    </row>
    <row r="103" spans="1:10" ht="18.75" x14ac:dyDescent="0.3">
      <c r="C103" s="221" t="s">
        <v>105</v>
      </c>
      <c r="D103" s="222">
        <f>AVERAGE(E91:E94,G91:G94)</f>
        <v>3713108.0160780628</v>
      </c>
      <c r="F103" s="152"/>
      <c r="G103" s="217"/>
      <c r="H103" s="129"/>
      <c r="J103" s="223"/>
    </row>
    <row r="104" spans="1:10" ht="18.75" x14ac:dyDescent="0.3">
      <c r="C104" s="191" t="s">
        <v>71</v>
      </c>
      <c r="D104" s="224">
        <f>STDEV(E91:E94,G91:G94)/D103</f>
        <v>5.3529973754918017E-3</v>
      </c>
      <c r="F104" s="152"/>
      <c r="H104" s="129"/>
      <c r="J104" s="223"/>
    </row>
    <row r="105" spans="1:10" ht="19.5" customHeight="1" thickBot="1" x14ac:dyDescent="0.35">
      <c r="C105" s="193" t="s">
        <v>72</v>
      </c>
      <c r="D105" s="225">
        <f>COUNT(E91:E94,G91:G94)</f>
        <v>6</v>
      </c>
      <c r="F105" s="152"/>
      <c r="H105" s="129"/>
      <c r="J105" s="223"/>
    </row>
    <row r="106" spans="1:10" ht="19.5" customHeight="1" thickBot="1" x14ac:dyDescent="0.35">
      <c r="A106" s="156"/>
      <c r="B106" s="156"/>
      <c r="C106" s="156"/>
      <c r="D106" s="156"/>
      <c r="E106" s="156"/>
    </row>
    <row r="107" spans="1:10" ht="27" customHeight="1" thickBot="1" x14ac:dyDescent="0.45">
      <c r="A107" s="98" t="s">
        <v>106</v>
      </c>
      <c r="B107" s="99">
        <v>1000</v>
      </c>
      <c r="C107" s="162" t="s">
        <v>107</v>
      </c>
      <c r="D107" s="162" t="s">
        <v>50</v>
      </c>
      <c r="E107" s="162" t="s">
        <v>108</v>
      </c>
      <c r="F107" s="226" t="s">
        <v>109</v>
      </c>
    </row>
    <row r="108" spans="1:10" ht="26.25" customHeight="1" x14ac:dyDescent="0.4">
      <c r="A108" s="103" t="s">
        <v>110</v>
      </c>
      <c r="B108" s="104">
        <v>1</v>
      </c>
      <c r="C108" s="165">
        <v>1</v>
      </c>
      <c r="D108" s="227">
        <v>3633458</v>
      </c>
      <c r="E108" s="228">
        <f t="shared" ref="E108:E113" si="1">IF(ISBLANK(D108),"-",D108/$D$103*$D$100*$B$116)</f>
        <v>293.56468900986675</v>
      </c>
      <c r="F108" s="229">
        <f t="shared" ref="F108:F113" si="2">IF(ISBLANK(D108), "-", (E108/$B$56)*100)</f>
        <v>97.854896336622261</v>
      </c>
    </row>
    <row r="109" spans="1:10" ht="26.25" customHeight="1" x14ac:dyDescent="0.4">
      <c r="A109" s="103" t="s">
        <v>83</v>
      </c>
      <c r="B109" s="104">
        <v>1</v>
      </c>
      <c r="C109" s="171">
        <v>2</v>
      </c>
      <c r="D109" s="230">
        <v>3636232</v>
      </c>
      <c r="E109" s="231">
        <f t="shared" si="1"/>
        <v>293.78881391988733</v>
      </c>
      <c r="F109" s="232">
        <f t="shared" si="2"/>
        <v>97.929604639962449</v>
      </c>
    </row>
    <row r="110" spans="1:10" ht="26.25" customHeight="1" x14ac:dyDescent="0.4">
      <c r="A110" s="103" t="s">
        <v>84</v>
      </c>
      <c r="B110" s="104">
        <v>1</v>
      </c>
      <c r="C110" s="171">
        <v>3</v>
      </c>
      <c r="D110" s="230">
        <v>3635180</v>
      </c>
      <c r="E110" s="231">
        <f t="shared" si="1"/>
        <v>293.70381773915852</v>
      </c>
      <c r="F110" s="232">
        <f t="shared" si="2"/>
        <v>97.901272579719517</v>
      </c>
    </row>
    <row r="111" spans="1:10" ht="26.25" customHeight="1" x14ac:dyDescent="0.4">
      <c r="A111" s="103" t="s">
        <v>85</v>
      </c>
      <c r="B111" s="104">
        <v>1</v>
      </c>
      <c r="C111" s="171">
        <v>4</v>
      </c>
      <c r="D111" s="230">
        <v>3637640</v>
      </c>
      <c r="E111" s="231">
        <f t="shared" si="1"/>
        <v>293.90257306671822</v>
      </c>
      <c r="F111" s="232">
        <f t="shared" si="2"/>
        <v>97.967524355572749</v>
      </c>
    </row>
    <row r="112" spans="1:10" ht="26.25" customHeight="1" x14ac:dyDescent="0.4">
      <c r="A112" s="103" t="s">
        <v>86</v>
      </c>
      <c r="B112" s="104">
        <v>1</v>
      </c>
      <c r="C112" s="171">
        <v>5</v>
      </c>
      <c r="D112" s="230">
        <v>3630389</v>
      </c>
      <c r="E112" s="231">
        <f t="shared" si="1"/>
        <v>293.31672961950881</v>
      </c>
      <c r="F112" s="232">
        <f t="shared" si="2"/>
        <v>97.772243206502935</v>
      </c>
    </row>
    <row r="113" spans="1:10" ht="27" customHeight="1" thickBot="1" x14ac:dyDescent="0.45">
      <c r="A113" s="103" t="s">
        <v>88</v>
      </c>
      <c r="B113" s="104">
        <v>1</v>
      </c>
      <c r="C113" s="177">
        <v>6</v>
      </c>
      <c r="D113" s="233">
        <v>3621348</v>
      </c>
      <c r="E113" s="234">
        <f t="shared" si="1"/>
        <v>292.58626339330272</v>
      </c>
      <c r="F113" s="235">
        <f t="shared" si="2"/>
        <v>97.528754464434243</v>
      </c>
    </row>
    <row r="114" spans="1:10" ht="27" customHeight="1" thickBot="1" x14ac:dyDescent="0.45">
      <c r="A114" s="103" t="s">
        <v>89</v>
      </c>
      <c r="B114" s="104">
        <v>1</v>
      </c>
      <c r="C114" s="236"/>
      <c r="D114" s="134"/>
      <c r="E114" s="59"/>
      <c r="F114" s="232"/>
    </row>
    <row r="115" spans="1:10" ht="26.25" customHeight="1" x14ac:dyDescent="0.4">
      <c r="A115" s="103" t="s">
        <v>90</v>
      </c>
      <c r="B115" s="104">
        <v>1</v>
      </c>
      <c r="C115" s="236"/>
      <c r="D115" s="237" t="s">
        <v>58</v>
      </c>
      <c r="E115" s="238">
        <f>AVERAGE(E108:E113)</f>
        <v>293.47714779140705</v>
      </c>
      <c r="F115" s="239">
        <f>AVERAGE(F108:F113)</f>
        <v>97.825715930469016</v>
      </c>
    </row>
    <row r="116" spans="1:10" ht="27" customHeight="1" thickBot="1" x14ac:dyDescent="0.45">
      <c r="A116" s="103" t="s">
        <v>91</v>
      </c>
      <c r="B116" s="115">
        <f>(B115/B114)*(B113/B112)*(B111/B110)*(B109/B108)*B107</f>
        <v>1000</v>
      </c>
      <c r="C116" s="240"/>
      <c r="D116" s="241" t="s">
        <v>71</v>
      </c>
      <c r="E116" s="192">
        <f>STDEV(E108:E113)/E115</f>
        <v>1.6388056511199966E-3</v>
      </c>
      <c r="F116" s="242">
        <f>STDEV(F108:F113)/F115</f>
        <v>1.6388056511200146E-3</v>
      </c>
      <c r="I116" s="59"/>
    </row>
    <row r="117" spans="1:10" ht="27" customHeight="1" thickBot="1" x14ac:dyDescent="0.45">
      <c r="A117" s="137" t="s">
        <v>65</v>
      </c>
      <c r="B117" s="138"/>
      <c r="C117" s="243"/>
      <c r="D117" s="193" t="s">
        <v>72</v>
      </c>
      <c r="E117" s="244">
        <f>COUNT(E108:E113)</f>
        <v>6</v>
      </c>
      <c r="F117" s="245">
        <f>COUNT(F108:F113)</f>
        <v>6</v>
      </c>
      <c r="I117" s="59"/>
      <c r="J117" s="223"/>
    </row>
    <row r="118" spans="1:10" ht="26.25" customHeight="1" thickBot="1" x14ac:dyDescent="0.35">
      <c r="A118" s="142"/>
      <c r="B118" s="143"/>
      <c r="C118" s="59"/>
      <c r="D118" s="246"/>
      <c r="E118" s="247" t="s">
        <v>111</v>
      </c>
      <c r="F118" s="248"/>
      <c r="G118" s="59"/>
      <c r="H118" s="59"/>
      <c r="I118" s="59"/>
    </row>
    <row r="119" spans="1:10" ht="25.5" customHeight="1" x14ac:dyDescent="0.4">
      <c r="A119" s="249"/>
      <c r="B119" s="96"/>
      <c r="C119" s="59"/>
      <c r="D119" s="241" t="s">
        <v>112</v>
      </c>
      <c r="E119" s="250">
        <f>MIN(E108:E113)</f>
        <v>292.58626339330272</v>
      </c>
      <c r="F119" s="251">
        <f>MIN(F108:F113)</f>
        <v>97.528754464434243</v>
      </c>
      <c r="G119" s="59"/>
      <c r="H119" s="59"/>
      <c r="I119" s="59"/>
    </row>
    <row r="120" spans="1:10" ht="24" customHeight="1" thickBot="1" x14ac:dyDescent="0.45">
      <c r="A120" s="249"/>
      <c r="B120" s="96"/>
      <c r="C120" s="59"/>
      <c r="D120" s="149" t="s">
        <v>113</v>
      </c>
      <c r="E120" s="252">
        <f>MAX(E108:E113)</f>
        <v>293.90257306671822</v>
      </c>
      <c r="F120" s="253">
        <f>MAX(F108:F113)</f>
        <v>97.967524355572749</v>
      </c>
      <c r="G120" s="59"/>
      <c r="H120" s="59"/>
      <c r="I120" s="59"/>
    </row>
    <row r="121" spans="1:10" ht="27" customHeight="1" x14ac:dyDescent="0.3">
      <c r="A121" s="249"/>
      <c r="B121" s="96"/>
      <c r="C121" s="59"/>
      <c r="D121" s="59"/>
      <c r="E121" s="59"/>
      <c r="F121" s="134"/>
      <c r="G121" s="59"/>
      <c r="H121" s="59"/>
      <c r="I121" s="59"/>
    </row>
    <row r="122" spans="1:10" ht="25.5" customHeight="1" x14ac:dyDescent="0.3">
      <c r="A122" s="249"/>
      <c r="B122" s="96"/>
      <c r="C122" s="59"/>
      <c r="D122" s="59"/>
      <c r="E122" s="59"/>
      <c r="F122" s="134"/>
      <c r="G122" s="59"/>
      <c r="H122" s="59"/>
      <c r="I122" s="59"/>
    </row>
    <row r="123" spans="1:10" ht="18.75" x14ac:dyDescent="0.3">
      <c r="A123" s="249"/>
      <c r="B123" s="96"/>
      <c r="C123" s="59"/>
      <c r="D123" s="59"/>
      <c r="E123" s="59"/>
      <c r="F123" s="134"/>
      <c r="G123" s="59"/>
      <c r="H123" s="59"/>
      <c r="I123" s="59"/>
    </row>
    <row r="124" spans="1:10" ht="45.75" customHeight="1" x14ac:dyDescent="0.65">
      <c r="A124" s="76" t="s">
        <v>94</v>
      </c>
      <c r="B124" s="77" t="s">
        <v>114</v>
      </c>
      <c r="C124" s="195" t="str">
        <f>B26</f>
        <v>Lamivudine</v>
      </c>
      <c r="D124" s="195"/>
      <c r="E124" s="59" t="s">
        <v>115</v>
      </c>
      <c r="F124" s="59"/>
      <c r="G124" s="254">
        <f>F115</f>
        <v>97.825715930469016</v>
      </c>
      <c r="H124" s="59"/>
      <c r="I124" s="59"/>
    </row>
    <row r="125" spans="1:10" ht="45.75" customHeight="1" x14ac:dyDescent="0.65">
      <c r="A125" s="76"/>
      <c r="B125" s="77" t="s">
        <v>116</v>
      </c>
      <c r="C125" s="77" t="s">
        <v>117</v>
      </c>
      <c r="D125" s="254">
        <f>MIN(F108:F113)</f>
        <v>97.528754464434243</v>
      </c>
      <c r="E125" s="77" t="s">
        <v>118</v>
      </c>
      <c r="F125" s="254">
        <f>MAX(F108:F113)</f>
        <v>97.967524355572749</v>
      </c>
      <c r="G125" s="255"/>
      <c r="H125" s="59"/>
      <c r="I125" s="59"/>
    </row>
    <row r="126" spans="1:10" ht="19.5" customHeight="1" thickBot="1" x14ac:dyDescent="0.35">
      <c r="A126" s="256"/>
      <c r="B126" s="256"/>
      <c r="C126" s="257"/>
      <c r="D126" s="257"/>
      <c r="E126" s="257"/>
      <c r="F126" s="257"/>
      <c r="G126" s="257"/>
      <c r="H126" s="257"/>
    </row>
    <row r="127" spans="1:10" ht="18.75" x14ac:dyDescent="0.3">
      <c r="B127" s="258" t="s">
        <v>6</v>
      </c>
      <c r="C127" s="258"/>
      <c r="E127" s="200" t="s">
        <v>7</v>
      </c>
      <c r="F127" s="259"/>
      <c r="G127" s="258" t="s">
        <v>8</v>
      </c>
      <c r="H127" s="258"/>
    </row>
    <row r="128" spans="1:10" ht="69.95" customHeight="1" x14ac:dyDescent="0.3">
      <c r="A128" s="76" t="s">
        <v>9</v>
      </c>
      <c r="B128" s="260"/>
      <c r="C128" s="260"/>
      <c r="E128" s="260"/>
      <c r="F128" s="59"/>
      <c r="G128" s="260"/>
      <c r="H128" s="260"/>
    </row>
    <row r="129" spans="1:9" ht="69.95" customHeight="1" x14ac:dyDescent="0.3">
      <c r="A129" s="76" t="s">
        <v>10</v>
      </c>
      <c r="B129" s="261"/>
      <c r="C129" s="261"/>
      <c r="E129" s="261"/>
      <c r="F129" s="59"/>
      <c r="G129" s="262"/>
      <c r="H129" s="262"/>
    </row>
    <row r="130" spans="1:9" ht="18.75" x14ac:dyDescent="0.3">
      <c r="A130" s="134"/>
      <c r="B130" s="134"/>
      <c r="C130" s="134"/>
      <c r="D130" s="134"/>
      <c r="E130" s="134"/>
      <c r="F130" s="136"/>
      <c r="G130" s="134"/>
      <c r="H130" s="134"/>
      <c r="I130" s="59"/>
    </row>
    <row r="131" spans="1:9" ht="18.75" x14ac:dyDescent="0.3">
      <c r="A131" s="134"/>
      <c r="B131" s="134"/>
      <c r="C131" s="134"/>
      <c r="D131" s="134"/>
      <c r="E131" s="134"/>
      <c r="F131" s="136"/>
      <c r="G131" s="134"/>
      <c r="H131" s="134"/>
      <c r="I131" s="59"/>
    </row>
    <row r="132" spans="1:9" ht="18.75" x14ac:dyDescent="0.3">
      <c r="A132" s="134"/>
      <c r="B132" s="134"/>
      <c r="C132" s="134"/>
      <c r="D132" s="134"/>
      <c r="E132" s="134"/>
      <c r="F132" s="136"/>
      <c r="G132" s="134"/>
      <c r="H132" s="134"/>
      <c r="I132" s="59"/>
    </row>
    <row r="133" spans="1:9" ht="18.75" x14ac:dyDescent="0.3">
      <c r="A133" s="134"/>
      <c r="B133" s="134"/>
      <c r="C133" s="134"/>
      <c r="D133" s="134"/>
      <c r="E133" s="134"/>
      <c r="F133" s="136"/>
      <c r="G133" s="134"/>
      <c r="H133" s="134"/>
      <c r="I133" s="59"/>
    </row>
    <row r="134" spans="1:9" ht="18.75" x14ac:dyDescent="0.3">
      <c r="A134" s="134"/>
      <c r="B134" s="134"/>
      <c r="C134" s="134"/>
      <c r="D134" s="134"/>
      <c r="E134" s="134"/>
      <c r="F134" s="136"/>
      <c r="G134" s="134"/>
      <c r="H134" s="134"/>
      <c r="I134" s="59"/>
    </row>
    <row r="135" spans="1:9" ht="18.75" x14ac:dyDescent="0.3">
      <c r="A135" s="134"/>
      <c r="B135" s="134"/>
      <c r="C135" s="134"/>
      <c r="D135" s="134"/>
      <c r="E135" s="134"/>
      <c r="F135" s="136"/>
      <c r="G135" s="134"/>
      <c r="H135" s="134"/>
      <c r="I135" s="59"/>
    </row>
    <row r="136" spans="1:9" ht="18.75" x14ac:dyDescent="0.3">
      <c r="A136" s="134"/>
      <c r="B136" s="134"/>
      <c r="C136" s="134"/>
      <c r="D136" s="134"/>
      <c r="E136" s="134"/>
      <c r="F136" s="136"/>
      <c r="G136" s="134"/>
      <c r="H136" s="134"/>
      <c r="I136" s="59"/>
    </row>
    <row r="137" spans="1:9" ht="18.75" x14ac:dyDescent="0.3">
      <c r="A137" s="134"/>
      <c r="B137" s="134"/>
      <c r="C137" s="134"/>
      <c r="D137" s="134"/>
      <c r="E137" s="134"/>
      <c r="F137" s="136"/>
      <c r="G137" s="134"/>
      <c r="H137" s="134"/>
      <c r="I137" s="59"/>
    </row>
    <row r="138" spans="1:9" ht="18.75" x14ac:dyDescent="0.3">
      <c r="A138" s="134"/>
      <c r="B138" s="134"/>
      <c r="C138" s="134"/>
      <c r="D138" s="134"/>
      <c r="E138" s="134"/>
      <c r="F138" s="136"/>
      <c r="G138" s="134"/>
      <c r="H138" s="134"/>
      <c r="I138" s="59"/>
    </row>
    <row r="250" spans="1:1" x14ac:dyDescent="0.25">
      <c r="A250" s="57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20" sqref="B20:C20"/>
    </sheetView>
  </sheetViews>
  <sheetFormatPr defaultColWidth="9.140625" defaultRowHeight="13.5" x14ac:dyDescent="0.25"/>
  <cols>
    <col min="1" max="1" width="55.42578125" style="264" customWidth="1"/>
    <col min="2" max="2" width="33.7109375" style="264" customWidth="1"/>
    <col min="3" max="3" width="42.28515625" style="264" customWidth="1"/>
    <col min="4" max="4" width="30.5703125" style="264" customWidth="1"/>
    <col min="5" max="5" width="39.85546875" style="264" customWidth="1"/>
    <col min="6" max="6" width="30.7109375" style="264" customWidth="1"/>
    <col min="7" max="7" width="39.85546875" style="264" customWidth="1"/>
    <col min="8" max="8" width="30" style="264" customWidth="1"/>
    <col min="9" max="9" width="30.28515625" style="264" hidden="1" customWidth="1"/>
    <col min="10" max="10" width="30.42578125" style="264" customWidth="1"/>
    <col min="11" max="11" width="21.28515625" style="264" customWidth="1"/>
    <col min="12" max="12" width="9.140625" style="264"/>
    <col min="13" max="16384" width="9.140625" style="271"/>
  </cols>
  <sheetData>
    <row r="1" spans="1:9" ht="18.75" customHeight="1" x14ac:dyDescent="0.25">
      <c r="A1" s="263" t="s">
        <v>25</v>
      </c>
      <c r="B1" s="263"/>
      <c r="C1" s="263"/>
      <c r="D1" s="263"/>
      <c r="E1" s="263"/>
      <c r="F1" s="263"/>
      <c r="G1" s="263"/>
      <c r="H1" s="263"/>
      <c r="I1" s="263"/>
    </row>
    <row r="2" spans="1:9" ht="18.75" customHeight="1" x14ac:dyDescent="0.25">
      <c r="A2" s="263"/>
      <c r="B2" s="263"/>
      <c r="C2" s="263"/>
      <c r="D2" s="263"/>
      <c r="E2" s="263"/>
      <c r="F2" s="263"/>
      <c r="G2" s="263"/>
      <c r="H2" s="263"/>
      <c r="I2" s="263"/>
    </row>
    <row r="3" spans="1:9" ht="18.75" customHeight="1" x14ac:dyDescent="0.25">
      <c r="A3" s="263"/>
      <c r="B3" s="263"/>
      <c r="C3" s="263"/>
      <c r="D3" s="263"/>
      <c r="E3" s="263"/>
      <c r="F3" s="263"/>
      <c r="G3" s="263"/>
      <c r="H3" s="263"/>
      <c r="I3" s="263"/>
    </row>
    <row r="4" spans="1:9" ht="18.75" customHeight="1" x14ac:dyDescent="0.25">
      <c r="A4" s="263"/>
      <c r="B4" s="263"/>
      <c r="C4" s="263"/>
      <c r="D4" s="263"/>
      <c r="E4" s="263"/>
      <c r="F4" s="263"/>
      <c r="G4" s="263"/>
      <c r="H4" s="263"/>
      <c r="I4" s="263"/>
    </row>
    <row r="5" spans="1:9" ht="18.75" customHeight="1" x14ac:dyDescent="0.25">
      <c r="A5" s="263"/>
      <c r="B5" s="263"/>
      <c r="C5" s="263"/>
      <c r="D5" s="263"/>
      <c r="E5" s="263"/>
      <c r="F5" s="263"/>
      <c r="G5" s="263"/>
      <c r="H5" s="263"/>
      <c r="I5" s="263"/>
    </row>
    <row r="6" spans="1:9" ht="18.75" customHeight="1" x14ac:dyDescent="0.25">
      <c r="A6" s="263"/>
      <c r="B6" s="263"/>
      <c r="C6" s="263"/>
      <c r="D6" s="263"/>
      <c r="E6" s="263"/>
      <c r="F6" s="263"/>
      <c r="G6" s="263"/>
      <c r="H6" s="263"/>
      <c r="I6" s="263"/>
    </row>
    <row r="7" spans="1:9" ht="18.75" customHeight="1" x14ac:dyDescent="0.25">
      <c r="A7" s="263"/>
      <c r="B7" s="263"/>
      <c r="C7" s="263"/>
      <c r="D7" s="263"/>
      <c r="E7" s="263"/>
      <c r="F7" s="263"/>
      <c r="G7" s="263"/>
      <c r="H7" s="263"/>
      <c r="I7" s="263"/>
    </row>
    <row r="8" spans="1:9" x14ac:dyDescent="0.25">
      <c r="A8" s="265" t="s">
        <v>26</v>
      </c>
      <c r="B8" s="265"/>
      <c r="C8" s="265"/>
      <c r="D8" s="265"/>
      <c r="E8" s="265"/>
      <c r="F8" s="265"/>
      <c r="G8" s="265"/>
      <c r="H8" s="265"/>
      <c r="I8" s="265"/>
    </row>
    <row r="9" spans="1:9" x14ac:dyDescent="0.25">
      <c r="A9" s="265"/>
      <c r="B9" s="265"/>
      <c r="C9" s="265"/>
      <c r="D9" s="265"/>
      <c r="E9" s="265"/>
      <c r="F9" s="265"/>
      <c r="G9" s="265"/>
      <c r="H9" s="265"/>
      <c r="I9" s="265"/>
    </row>
    <row r="10" spans="1:9" x14ac:dyDescent="0.25">
      <c r="A10" s="265"/>
      <c r="B10" s="265"/>
      <c r="C10" s="265"/>
      <c r="D10" s="265"/>
      <c r="E10" s="265"/>
      <c r="F10" s="265"/>
      <c r="G10" s="265"/>
      <c r="H10" s="265"/>
      <c r="I10" s="265"/>
    </row>
    <row r="11" spans="1:9" x14ac:dyDescent="0.25">
      <c r="A11" s="265"/>
      <c r="B11" s="265"/>
      <c r="C11" s="265"/>
      <c r="D11" s="265"/>
      <c r="E11" s="265"/>
      <c r="F11" s="265"/>
      <c r="G11" s="265"/>
      <c r="H11" s="265"/>
      <c r="I11" s="265"/>
    </row>
    <row r="12" spans="1:9" x14ac:dyDescent="0.25">
      <c r="A12" s="265"/>
      <c r="B12" s="265"/>
      <c r="C12" s="265"/>
      <c r="D12" s="265"/>
      <c r="E12" s="265"/>
      <c r="F12" s="265"/>
      <c r="G12" s="265"/>
      <c r="H12" s="265"/>
      <c r="I12" s="265"/>
    </row>
    <row r="13" spans="1:9" x14ac:dyDescent="0.25">
      <c r="A13" s="265"/>
      <c r="B13" s="265"/>
      <c r="C13" s="265"/>
      <c r="D13" s="265"/>
      <c r="E13" s="265"/>
      <c r="F13" s="265"/>
      <c r="G13" s="265"/>
      <c r="H13" s="265"/>
      <c r="I13" s="265"/>
    </row>
    <row r="14" spans="1:9" x14ac:dyDescent="0.25">
      <c r="A14" s="265"/>
      <c r="B14" s="265"/>
      <c r="C14" s="265"/>
      <c r="D14" s="265"/>
      <c r="E14" s="265"/>
      <c r="F14" s="265"/>
      <c r="G14" s="265"/>
      <c r="H14" s="265"/>
      <c r="I14" s="265"/>
    </row>
    <row r="15" spans="1:9" ht="19.5" customHeight="1" thickBot="1" x14ac:dyDescent="0.35">
      <c r="A15" s="266"/>
    </row>
    <row r="16" spans="1:9" ht="19.5" customHeight="1" thickBot="1" x14ac:dyDescent="0.35">
      <c r="A16" s="267" t="s">
        <v>11</v>
      </c>
      <c r="B16" s="268"/>
      <c r="C16" s="268"/>
      <c r="D16" s="268"/>
      <c r="E16" s="268"/>
      <c r="F16" s="268"/>
      <c r="G16" s="268"/>
      <c r="H16" s="269"/>
    </row>
    <row r="17" spans="1:14" ht="20.25" customHeight="1" x14ac:dyDescent="0.25">
      <c r="A17" s="270" t="s">
        <v>27</v>
      </c>
      <c r="B17" s="270"/>
      <c r="C17" s="270"/>
      <c r="D17" s="270"/>
      <c r="E17" s="270"/>
      <c r="F17" s="270"/>
      <c r="G17" s="270"/>
      <c r="H17" s="270"/>
    </row>
    <row r="18" spans="1:14" ht="26.25" customHeight="1" x14ac:dyDescent="0.4">
      <c r="A18" s="272" t="s">
        <v>13</v>
      </c>
      <c r="B18" s="273" t="s">
        <v>28</v>
      </c>
      <c r="C18" s="273"/>
      <c r="D18" s="274"/>
      <c r="E18" s="275"/>
      <c r="F18" s="276"/>
      <c r="G18" s="276"/>
      <c r="H18" s="276"/>
    </row>
    <row r="19" spans="1:14" ht="26.25" customHeight="1" x14ac:dyDescent="0.4">
      <c r="A19" s="272" t="s">
        <v>14</v>
      </c>
      <c r="B19" s="277" t="s">
        <v>2</v>
      </c>
      <c r="C19" s="276">
        <v>1</v>
      </c>
      <c r="D19" s="276"/>
      <c r="E19" s="276"/>
      <c r="F19" s="276"/>
      <c r="G19" s="276"/>
      <c r="H19" s="276"/>
    </row>
    <row r="20" spans="1:14" ht="26.25" customHeight="1" x14ac:dyDescent="0.4">
      <c r="A20" s="272" t="s">
        <v>15</v>
      </c>
      <c r="B20" s="278" t="s">
        <v>119</v>
      </c>
      <c r="C20" s="278"/>
      <c r="D20" s="276"/>
      <c r="E20" s="276"/>
      <c r="F20" s="276"/>
      <c r="G20" s="276"/>
      <c r="H20" s="276"/>
    </row>
    <row r="21" spans="1:14" ht="26.25" customHeight="1" x14ac:dyDescent="0.4">
      <c r="A21" s="272" t="s">
        <v>16</v>
      </c>
      <c r="B21" s="278" t="s">
        <v>30</v>
      </c>
      <c r="C21" s="278"/>
      <c r="D21" s="278"/>
      <c r="E21" s="278"/>
      <c r="F21" s="278"/>
      <c r="G21" s="278"/>
      <c r="H21" s="278"/>
      <c r="I21" s="279"/>
    </row>
    <row r="22" spans="1:14" ht="26.25" customHeight="1" x14ac:dyDescent="0.4">
      <c r="A22" s="272" t="s">
        <v>17</v>
      </c>
      <c r="B22" s="280">
        <v>42985</v>
      </c>
      <c r="C22" s="276"/>
      <c r="D22" s="276"/>
      <c r="E22" s="276"/>
      <c r="F22" s="276"/>
      <c r="G22" s="276"/>
      <c r="H22" s="276"/>
    </row>
    <row r="23" spans="1:14" ht="26.25" customHeight="1" x14ac:dyDescent="0.4">
      <c r="A23" s="272" t="s">
        <v>18</v>
      </c>
      <c r="B23" s="280">
        <v>43006</v>
      </c>
      <c r="C23" s="276"/>
      <c r="D23" s="276"/>
      <c r="E23" s="276"/>
      <c r="F23" s="276"/>
      <c r="G23" s="276"/>
      <c r="H23" s="276"/>
    </row>
    <row r="24" spans="1:14" ht="18.75" x14ac:dyDescent="0.3">
      <c r="A24" s="272"/>
      <c r="B24" s="281"/>
    </row>
    <row r="25" spans="1:14" ht="18.75" x14ac:dyDescent="0.3">
      <c r="A25" s="282" t="s">
        <v>0</v>
      </c>
      <c r="B25" s="281"/>
    </row>
    <row r="26" spans="1:14" ht="26.25" customHeight="1" x14ac:dyDescent="0.4">
      <c r="A26" s="283" t="s">
        <v>31</v>
      </c>
      <c r="B26" s="273" t="s">
        <v>120</v>
      </c>
      <c r="C26" s="273"/>
    </row>
    <row r="27" spans="1:14" ht="26.25" customHeight="1" x14ac:dyDescent="0.4">
      <c r="A27" s="284" t="s">
        <v>33</v>
      </c>
      <c r="B27" s="285" t="s">
        <v>121</v>
      </c>
      <c r="C27" s="285"/>
    </row>
    <row r="28" spans="1:14" ht="27" customHeight="1" thickBot="1" x14ac:dyDescent="0.45">
      <c r="A28" s="284" t="s">
        <v>35</v>
      </c>
      <c r="B28" s="286">
        <v>99.54</v>
      </c>
    </row>
    <row r="29" spans="1:14" s="291" customFormat="1" ht="27" customHeight="1" thickBot="1" x14ac:dyDescent="0.45">
      <c r="A29" s="284" t="s">
        <v>36</v>
      </c>
      <c r="B29" s="287">
        <v>0</v>
      </c>
      <c r="C29" s="288" t="s">
        <v>37</v>
      </c>
      <c r="D29" s="289"/>
      <c r="E29" s="289"/>
      <c r="F29" s="289"/>
      <c r="G29" s="290"/>
      <c r="I29" s="292"/>
      <c r="J29" s="292"/>
      <c r="K29" s="292"/>
      <c r="L29" s="292"/>
    </row>
    <row r="30" spans="1:14" s="291" customFormat="1" ht="19.5" customHeight="1" thickBot="1" x14ac:dyDescent="0.35">
      <c r="A30" s="284" t="s">
        <v>38</v>
      </c>
      <c r="B30" s="293">
        <f>B28-B29</f>
        <v>99.54</v>
      </c>
      <c r="C30" s="294"/>
      <c r="D30" s="294"/>
      <c r="E30" s="294"/>
      <c r="F30" s="294"/>
      <c r="G30" s="295"/>
      <c r="I30" s="292"/>
      <c r="J30" s="292"/>
      <c r="K30" s="292"/>
      <c r="L30" s="292"/>
    </row>
    <row r="31" spans="1:14" s="291" customFormat="1" ht="27" customHeight="1" thickBot="1" x14ac:dyDescent="0.45">
      <c r="A31" s="284" t="s">
        <v>39</v>
      </c>
      <c r="B31" s="296">
        <v>1</v>
      </c>
      <c r="C31" s="297" t="s">
        <v>40</v>
      </c>
      <c r="D31" s="298"/>
      <c r="E31" s="298"/>
      <c r="F31" s="298"/>
      <c r="G31" s="298"/>
      <c r="H31" s="299"/>
      <c r="I31" s="292"/>
      <c r="J31" s="292"/>
      <c r="K31" s="292"/>
      <c r="L31" s="292"/>
    </row>
    <row r="32" spans="1:14" s="291" customFormat="1" ht="27" customHeight="1" thickBot="1" x14ac:dyDescent="0.45">
      <c r="A32" s="284" t="s">
        <v>41</v>
      </c>
      <c r="B32" s="296">
        <v>1</v>
      </c>
      <c r="C32" s="297" t="s">
        <v>42</v>
      </c>
      <c r="D32" s="298"/>
      <c r="E32" s="298"/>
      <c r="F32" s="298"/>
      <c r="G32" s="298"/>
      <c r="H32" s="299"/>
      <c r="I32" s="292"/>
      <c r="J32" s="292"/>
      <c r="K32" s="292"/>
      <c r="L32" s="300"/>
      <c r="M32" s="300"/>
      <c r="N32" s="301"/>
    </row>
    <row r="33" spans="1:14" s="291" customFormat="1" ht="17.25" customHeight="1" x14ac:dyDescent="0.3">
      <c r="A33" s="284"/>
      <c r="B33" s="302"/>
      <c r="C33" s="303"/>
      <c r="D33" s="303"/>
      <c r="E33" s="303"/>
      <c r="F33" s="303"/>
      <c r="G33" s="303"/>
      <c r="H33" s="303"/>
      <c r="I33" s="292"/>
      <c r="J33" s="292"/>
      <c r="K33" s="292"/>
      <c r="L33" s="300"/>
      <c r="M33" s="300"/>
      <c r="N33" s="301"/>
    </row>
    <row r="34" spans="1:14" s="291" customFormat="1" ht="18.75" x14ac:dyDescent="0.3">
      <c r="A34" s="284" t="s">
        <v>43</v>
      </c>
      <c r="B34" s="304">
        <f>B31/B32</f>
        <v>1</v>
      </c>
      <c r="C34" s="266" t="s">
        <v>44</v>
      </c>
      <c r="D34" s="266"/>
      <c r="E34" s="266"/>
      <c r="F34" s="266"/>
      <c r="G34" s="266"/>
      <c r="I34" s="292"/>
      <c r="J34" s="292"/>
      <c r="K34" s="292"/>
      <c r="L34" s="300"/>
      <c r="M34" s="300"/>
      <c r="N34" s="301"/>
    </row>
    <row r="35" spans="1:14" s="291" customFormat="1" ht="19.5" customHeight="1" thickBot="1" x14ac:dyDescent="0.35">
      <c r="A35" s="284"/>
      <c r="B35" s="293"/>
      <c r="G35" s="266"/>
      <c r="I35" s="292"/>
      <c r="J35" s="292"/>
      <c r="K35" s="292"/>
      <c r="L35" s="300"/>
      <c r="M35" s="300"/>
      <c r="N35" s="301"/>
    </row>
    <row r="36" spans="1:14" s="291" customFormat="1" ht="27" customHeight="1" thickBot="1" x14ac:dyDescent="0.45">
      <c r="A36" s="305" t="s">
        <v>45</v>
      </c>
      <c r="B36" s="306">
        <v>100</v>
      </c>
      <c r="C36" s="266"/>
      <c r="D36" s="307" t="s">
        <v>46</v>
      </c>
      <c r="E36" s="308"/>
      <c r="F36" s="307" t="s">
        <v>47</v>
      </c>
      <c r="G36" s="309"/>
      <c r="J36" s="292"/>
      <c r="K36" s="292"/>
      <c r="L36" s="300"/>
      <c r="M36" s="300"/>
      <c r="N36" s="301"/>
    </row>
    <row r="37" spans="1:14" s="291" customFormat="1" ht="27" customHeight="1" thickBot="1" x14ac:dyDescent="0.45">
      <c r="A37" s="310" t="s">
        <v>48</v>
      </c>
      <c r="B37" s="311">
        <v>1</v>
      </c>
      <c r="C37" s="312" t="s">
        <v>49</v>
      </c>
      <c r="D37" s="313" t="s">
        <v>50</v>
      </c>
      <c r="E37" s="314" t="s">
        <v>51</v>
      </c>
      <c r="F37" s="313" t="s">
        <v>50</v>
      </c>
      <c r="G37" s="315" t="s">
        <v>51</v>
      </c>
      <c r="I37" s="316" t="s">
        <v>52</v>
      </c>
      <c r="J37" s="292"/>
      <c r="K37" s="292"/>
      <c r="L37" s="300"/>
      <c r="M37" s="300"/>
      <c r="N37" s="301"/>
    </row>
    <row r="38" spans="1:14" s="291" customFormat="1" ht="26.25" customHeight="1" x14ac:dyDescent="0.4">
      <c r="A38" s="310" t="s">
        <v>53</v>
      </c>
      <c r="B38" s="311">
        <v>1</v>
      </c>
      <c r="C38" s="317">
        <v>1</v>
      </c>
      <c r="D38" s="318">
        <v>11537650</v>
      </c>
      <c r="E38" s="319">
        <f>IF(ISBLANK(D38),"-",$D$48/$D$45*D38)</f>
        <v>11857768.240299236</v>
      </c>
      <c r="F38" s="318">
        <v>13251908</v>
      </c>
      <c r="G38" s="320">
        <f>IF(ISBLANK(F38),"-",$D$48/$F$45*F38)</f>
        <v>11781547.330107875</v>
      </c>
      <c r="I38" s="321"/>
      <c r="J38" s="292"/>
      <c r="K38" s="292"/>
      <c r="L38" s="300"/>
      <c r="M38" s="300"/>
      <c r="N38" s="301"/>
    </row>
    <row r="39" spans="1:14" s="291" customFormat="1" ht="26.25" customHeight="1" x14ac:dyDescent="0.4">
      <c r="A39" s="310" t="s">
        <v>54</v>
      </c>
      <c r="B39" s="311">
        <v>1</v>
      </c>
      <c r="C39" s="322">
        <v>2</v>
      </c>
      <c r="D39" s="323">
        <v>11626860</v>
      </c>
      <c r="E39" s="324">
        <f>IF(ISBLANK(D39),"-",$D$48/$D$45*D39)</f>
        <v>11949453.419232301</v>
      </c>
      <c r="F39" s="323">
        <v>13213208</v>
      </c>
      <c r="G39" s="325">
        <f>IF(ISBLANK(F39),"-",$D$48/$F$45*F39)</f>
        <v>11747141.274642114</v>
      </c>
      <c r="I39" s="326">
        <f>ABS((F43/D43*D42)-F42)/D42</f>
        <v>1.199096461417007E-2</v>
      </c>
      <c r="J39" s="292"/>
      <c r="K39" s="292"/>
      <c r="L39" s="300"/>
      <c r="M39" s="300"/>
      <c r="N39" s="301"/>
    </row>
    <row r="40" spans="1:14" ht="26.25" customHeight="1" x14ac:dyDescent="0.4">
      <c r="A40" s="310" t="s">
        <v>55</v>
      </c>
      <c r="B40" s="311">
        <v>1</v>
      </c>
      <c r="C40" s="322">
        <v>3</v>
      </c>
      <c r="D40" s="323">
        <v>11476779</v>
      </c>
      <c r="E40" s="324">
        <f>IF(ISBLANK(D40),"-",$D$48/$D$45*D40)</f>
        <v>11795208.342004934</v>
      </c>
      <c r="F40" s="323">
        <v>13165186</v>
      </c>
      <c r="G40" s="325">
        <f>IF(ISBLANK(F40),"-",$D$48/$F$45*F40)</f>
        <v>11704447.5383223</v>
      </c>
      <c r="I40" s="326"/>
      <c r="L40" s="300"/>
      <c r="M40" s="300"/>
      <c r="N40" s="266"/>
    </row>
    <row r="41" spans="1:14" ht="27" customHeight="1" thickBot="1" x14ac:dyDescent="0.45">
      <c r="A41" s="310" t="s">
        <v>56</v>
      </c>
      <c r="B41" s="311">
        <v>1</v>
      </c>
      <c r="C41" s="327">
        <v>4</v>
      </c>
      <c r="D41" s="328"/>
      <c r="E41" s="329" t="str">
        <f>IF(ISBLANK(D41),"-",$D$48/$D$45*D41)</f>
        <v>-</v>
      </c>
      <c r="F41" s="328"/>
      <c r="G41" s="330" t="str">
        <f>IF(ISBLANK(F41),"-",$D$48/$F$45*F41)</f>
        <v>-</v>
      </c>
      <c r="I41" s="331"/>
      <c r="L41" s="300"/>
      <c r="M41" s="300"/>
      <c r="N41" s="266"/>
    </row>
    <row r="42" spans="1:14" ht="27" customHeight="1" thickBot="1" x14ac:dyDescent="0.45">
      <c r="A42" s="310" t="s">
        <v>57</v>
      </c>
      <c r="B42" s="311">
        <v>1</v>
      </c>
      <c r="C42" s="332" t="s">
        <v>58</v>
      </c>
      <c r="D42" s="333">
        <f>AVERAGE(D38:D41)</f>
        <v>11547096.333333334</v>
      </c>
      <c r="E42" s="334">
        <f>AVERAGE(E38:E41)</f>
        <v>11867476.667178825</v>
      </c>
      <c r="F42" s="333">
        <f>AVERAGE(F38:F41)</f>
        <v>13210100.666666666</v>
      </c>
      <c r="G42" s="335">
        <f>AVERAGE(G38:G41)</f>
        <v>11744378.71435743</v>
      </c>
      <c r="H42" s="336"/>
    </row>
    <row r="43" spans="1:14" ht="26.25" customHeight="1" x14ac:dyDescent="0.4">
      <c r="A43" s="310" t="s">
        <v>59</v>
      </c>
      <c r="B43" s="311">
        <v>1</v>
      </c>
      <c r="C43" s="337" t="s">
        <v>60</v>
      </c>
      <c r="D43" s="338">
        <v>11.73</v>
      </c>
      <c r="E43" s="266"/>
      <c r="F43" s="338">
        <v>13.56</v>
      </c>
      <c r="H43" s="336"/>
    </row>
    <row r="44" spans="1:14" ht="26.25" customHeight="1" x14ac:dyDescent="0.4">
      <c r="A44" s="310" t="s">
        <v>61</v>
      </c>
      <c r="B44" s="311">
        <v>1</v>
      </c>
      <c r="C44" s="339" t="s">
        <v>62</v>
      </c>
      <c r="D44" s="340">
        <f>D43*$B$34</f>
        <v>11.73</v>
      </c>
      <c r="E44" s="341"/>
      <c r="F44" s="340">
        <f>F43*$B$34</f>
        <v>13.56</v>
      </c>
      <c r="H44" s="336"/>
    </row>
    <row r="45" spans="1:14" ht="19.5" customHeight="1" thickBot="1" x14ac:dyDescent="0.35">
      <c r="A45" s="310" t="s">
        <v>63</v>
      </c>
      <c r="B45" s="322">
        <f>(B44/B43)*(B42/B41)*(B40/B39)*(B38/B37)*B36</f>
        <v>100</v>
      </c>
      <c r="C45" s="339" t="s">
        <v>64</v>
      </c>
      <c r="D45" s="342">
        <f>D44*$B$30/100</f>
        <v>11.676042000000002</v>
      </c>
      <c r="E45" s="343"/>
      <c r="F45" s="342">
        <f>F44*$B$30/100</f>
        <v>13.497624</v>
      </c>
      <c r="H45" s="336"/>
    </row>
    <row r="46" spans="1:14" ht="19.5" customHeight="1" thickBot="1" x14ac:dyDescent="0.35">
      <c r="A46" s="344" t="s">
        <v>65</v>
      </c>
      <c r="B46" s="345"/>
      <c r="C46" s="339" t="s">
        <v>66</v>
      </c>
      <c r="D46" s="346">
        <f>D45/$B$45</f>
        <v>0.11676042000000003</v>
      </c>
      <c r="E46" s="347"/>
      <c r="F46" s="348">
        <f>F45/$B$45</f>
        <v>0.13497624</v>
      </c>
      <c r="H46" s="336"/>
    </row>
    <row r="47" spans="1:14" ht="27" customHeight="1" thickBot="1" x14ac:dyDescent="0.45">
      <c r="A47" s="349"/>
      <c r="B47" s="350"/>
      <c r="C47" s="351" t="s">
        <v>67</v>
      </c>
      <c r="D47" s="352">
        <v>0.12</v>
      </c>
      <c r="E47" s="353"/>
      <c r="F47" s="347"/>
      <c r="H47" s="336"/>
    </row>
    <row r="48" spans="1:14" ht="18.75" x14ac:dyDescent="0.3">
      <c r="C48" s="354" t="s">
        <v>68</v>
      </c>
      <c r="D48" s="342">
        <f>D47*$B$45</f>
        <v>12</v>
      </c>
      <c r="F48" s="355"/>
      <c r="H48" s="336"/>
    </row>
    <row r="49" spans="1:12" ht="19.5" customHeight="1" thickBot="1" x14ac:dyDescent="0.35">
      <c r="C49" s="356" t="s">
        <v>69</v>
      </c>
      <c r="D49" s="357">
        <f>D48/B34</f>
        <v>12</v>
      </c>
      <c r="F49" s="355"/>
      <c r="H49" s="336"/>
    </row>
    <row r="50" spans="1:12" ht="18.75" x14ac:dyDescent="0.3">
      <c r="C50" s="305" t="s">
        <v>70</v>
      </c>
      <c r="D50" s="358">
        <f>AVERAGE(E38:E41,G38:G41)</f>
        <v>11805927.690768128</v>
      </c>
      <c r="F50" s="359"/>
      <c r="H50" s="336"/>
    </row>
    <row r="51" spans="1:12" ht="18.75" x14ac:dyDescent="0.3">
      <c r="C51" s="310" t="s">
        <v>71</v>
      </c>
      <c r="D51" s="360">
        <f>STDEV(E38:E41,G38:G41)/D50</f>
        <v>7.3599681117885877E-3</v>
      </c>
      <c r="F51" s="359"/>
      <c r="H51" s="336"/>
    </row>
    <row r="52" spans="1:12" ht="19.5" customHeight="1" thickBot="1" x14ac:dyDescent="0.35">
      <c r="C52" s="361" t="s">
        <v>72</v>
      </c>
      <c r="D52" s="362">
        <f>COUNT(E38:E41,G38:G41)</f>
        <v>6</v>
      </c>
      <c r="F52" s="359"/>
    </row>
    <row r="54" spans="1:12" ht="18.75" x14ac:dyDescent="0.3">
      <c r="A54" s="363" t="s">
        <v>0</v>
      </c>
      <c r="B54" s="364" t="s">
        <v>73</v>
      </c>
    </row>
    <row r="55" spans="1:12" ht="18.75" x14ac:dyDescent="0.3">
      <c r="A55" s="266" t="s">
        <v>74</v>
      </c>
      <c r="B55" s="365" t="str">
        <f>B21</f>
        <v>Each film coated tablet contains Efavirenz 600mg, lamivudine 300mg and Tenofovir Disoproxil Fumarate 300 mg equivalent to Tenofovir Disoproxil 245 mg.</v>
      </c>
    </row>
    <row r="56" spans="1:12" ht="26.25" customHeight="1" x14ac:dyDescent="0.4">
      <c r="A56" s="365" t="s">
        <v>75</v>
      </c>
      <c r="B56" s="366">
        <v>300</v>
      </c>
      <c r="C56" s="266" t="str">
        <f>B20</f>
        <v xml:space="preserve">Tenofovir Disoproxil Fumarate </v>
      </c>
      <c r="H56" s="341"/>
    </row>
    <row r="57" spans="1:12" ht="18.75" x14ac:dyDescent="0.3">
      <c r="A57" s="365" t="s">
        <v>76</v>
      </c>
      <c r="B57" s="367">
        <f>[1]Uniformity!C46</f>
        <v>1758.4325000000003</v>
      </c>
      <c r="H57" s="341"/>
    </row>
    <row r="58" spans="1:12" ht="19.5" customHeight="1" thickBot="1" x14ac:dyDescent="0.35">
      <c r="H58" s="341"/>
    </row>
    <row r="59" spans="1:12" s="291" customFormat="1" ht="27" customHeight="1" thickBot="1" x14ac:dyDescent="0.45">
      <c r="A59" s="305" t="s">
        <v>77</v>
      </c>
      <c r="B59" s="306">
        <v>200</v>
      </c>
      <c r="C59" s="266"/>
      <c r="D59" s="368" t="s">
        <v>78</v>
      </c>
      <c r="E59" s="369" t="s">
        <v>49</v>
      </c>
      <c r="F59" s="369" t="s">
        <v>50</v>
      </c>
      <c r="G59" s="369" t="s">
        <v>79</v>
      </c>
      <c r="H59" s="312" t="s">
        <v>80</v>
      </c>
      <c r="L59" s="292"/>
    </row>
    <row r="60" spans="1:12" s="291" customFormat="1" ht="26.25" customHeight="1" x14ac:dyDescent="0.4">
      <c r="A60" s="310" t="s">
        <v>81</v>
      </c>
      <c r="B60" s="311">
        <v>4</v>
      </c>
      <c r="C60" s="370" t="s">
        <v>82</v>
      </c>
      <c r="D60" s="371">
        <v>1733.49</v>
      </c>
      <c r="E60" s="372">
        <v>1</v>
      </c>
      <c r="F60" s="373">
        <v>11703264</v>
      </c>
      <c r="G60" s="374">
        <f>IF(ISBLANK(F60),"-",(F60/$D$50*$D$47*$B$68)*($B$57/$D$60))</f>
        <v>301.67026093349369</v>
      </c>
      <c r="H60" s="375">
        <f t="shared" ref="H60:H71" si="0">IF(ISBLANK(F60),"-",(G60/$B$56)*100)</f>
        <v>100.5567536444979</v>
      </c>
      <c r="L60" s="292"/>
    </row>
    <row r="61" spans="1:12" s="291" customFormat="1" ht="26.25" customHeight="1" x14ac:dyDescent="0.4">
      <c r="A61" s="310" t="s">
        <v>83</v>
      </c>
      <c r="B61" s="311">
        <v>50</v>
      </c>
      <c r="C61" s="376"/>
      <c r="D61" s="377"/>
      <c r="E61" s="378">
        <v>2</v>
      </c>
      <c r="F61" s="323">
        <v>11717870</v>
      </c>
      <c r="G61" s="379">
        <f>IF(ISBLANK(F61),"-",(F61/$D$50*$D$47*$B$68)*($B$57/$D$60))</f>
        <v>302.04675383591774</v>
      </c>
      <c r="H61" s="380">
        <f t="shared" si="0"/>
        <v>100.68225127863926</v>
      </c>
      <c r="L61" s="292"/>
    </row>
    <row r="62" spans="1:12" s="291" customFormat="1" ht="26.25" customHeight="1" x14ac:dyDescent="0.4">
      <c r="A62" s="310" t="s">
        <v>84</v>
      </c>
      <c r="B62" s="311">
        <v>1</v>
      </c>
      <c r="C62" s="376"/>
      <c r="D62" s="377"/>
      <c r="E62" s="378">
        <v>3</v>
      </c>
      <c r="F62" s="381">
        <v>11822034</v>
      </c>
      <c r="G62" s="379">
        <f>IF(ISBLANK(F62),"-",(F62/$D$50*$D$47*$B$68)*($B$57/$D$60))</f>
        <v>304.73174676266672</v>
      </c>
      <c r="H62" s="380">
        <f t="shared" si="0"/>
        <v>101.57724892088891</v>
      </c>
      <c r="L62" s="292"/>
    </row>
    <row r="63" spans="1:12" ht="27" customHeight="1" thickBot="1" x14ac:dyDescent="0.45">
      <c r="A63" s="310" t="s">
        <v>85</v>
      </c>
      <c r="B63" s="311">
        <v>1</v>
      </c>
      <c r="C63" s="382"/>
      <c r="D63" s="383"/>
      <c r="E63" s="384">
        <v>4</v>
      </c>
      <c r="F63" s="385"/>
      <c r="G63" s="379" t="str">
        <f>IF(ISBLANK(F63),"-",(F63/$D$50*$D$47*$B$68)*($B$57/$D$60))</f>
        <v>-</v>
      </c>
      <c r="H63" s="380" t="str">
        <f t="shared" si="0"/>
        <v>-</v>
      </c>
    </row>
    <row r="64" spans="1:12" ht="26.25" customHeight="1" x14ac:dyDescent="0.4">
      <c r="A64" s="310" t="s">
        <v>86</v>
      </c>
      <c r="B64" s="311">
        <v>1</v>
      </c>
      <c r="C64" s="370" t="s">
        <v>87</v>
      </c>
      <c r="D64" s="371">
        <v>1724.47</v>
      </c>
      <c r="E64" s="372">
        <v>1</v>
      </c>
      <c r="F64" s="373">
        <v>11752008</v>
      </c>
      <c r="G64" s="374">
        <f>IF(ISBLANK(F64),"-",(F64/$D$50*$D$47*$B$68)*($B$57/$D$64))</f>
        <v>304.51120136368809</v>
      </c>
      <c r="H64" s="375">
        <f t="shared" si="0"/>
        <v>101.50373378789604</v>
      </c>
    </row>
    <row r="65" spans="1:8" ht="26.25" customHeight="1" x14ac:dyDescent="0.4">
      <c r="A65" s="310" t="s">
        <v>88</v>
      </c>
      <c r="B65" s="311">
        <v>1</v>
      </c>
      <c r="C65" s="376"/>
      <c r="D65" s="377"/>
      <c r="E65" s="378">
        <v>2</v>
      </c>
      <c r="F65" s="323">
        <v>11792300</v>
      </c>
      <c r="G65" s="379">
        <f>IF(ISBLANK(F65),"-",(F65/$D$50*$D$47*$B$68)*($B$57/$D$64))</f>
        <v>305.55522425112537</v>
      </c>
      <c r="H65" s="380">
        <f t="shared" si="0"/>
        <v>101.85174141704178</v>
      </c>
    </row>
    <row r="66" spans="1:8" ht="26.25" customHeight="1" x14ac:dyDescent="0.4">
      <c r="A66" s="310" t="s">
        <v>89</v>
      </c>
      <c r="B66" s="311">
        <v>1</v>
      </c>
      <c r="C66" s="376"/>
      <c r="D66" s="377"/>
      <c r="E66" s="378">
        <v>3</v>
      </c>
      <c r="F66" s="323">
        <v>11843115</v>
      </c>
      <c r="G66" s="379">
        <f>IF(ISBLANK(F66),"-",(F66/$D$50*$D$47*$B$68)*($B$57/$D$64))</f>
        <v>306.87191299889474</v>
      </c>
      <c r="H66" s="380">
        <f t="shared" si="0"/>
        <v>102.29063766629824</v>
      </c>
    </row>
    <row r="67" spans="1:8" ht="27" customHeight="1" thickBot="1" x14ac:dyDescent="0.45">
      <c r="A67" s="310" t="s">
        <v>90</v>
      </c>
      <c r="B67" s="311">
        <v>1</v>
      </c>
      <c r="C67" s="382"/>
      <c r="D67" s="383"/>
      <c r="E67" s="384">
        <v>4</v>
      </c>
      <c r="F67" s="385"/>
      <c r="G67" s="386" t="str">
        <f>IF(ISBLANK(F67),"-",(F67/$D$50*$D$47*$B$68)*($B$57/$D$64))</f>
        <v>-</v>
      </c>
      <c r="H67" s="387" t="str">
        <f t="shared" si="0"/>
        <v>-</v>
      </c>
    </row>
    <row r="68" spans="1:8" ht="26.25" customHeight="1" x14ac:dyDescent="0.4">
      <c r="A68" s="310" t="s">
        <v>91</v>
      </c>
      <c r="B68" s="388">
        <f>(B67/B66)*(B65/B64)*(B63/B62)*(B61/B60)*B59</f>
        <v>2500</v>
      </c>
      <c r="C68" s="370" t="s">
        <v>92</v>
      </c>
      <c r="D68" s="371">
        <v>1715.94</v>
      </c>
      <c r="E68" s="372">
        <v>1</v>
      </c>
      <c r="F68" s="373">
        <v>11756226</v>
      </c>
      <c r="G68" s="374">
        <f>IF(ISBLANK(F68),"-",(F68/$D$50*$D$47*$B$68)*($B$57/$D$68))</f>
        <v>306.13477526521501</v>
      </c>
      <c r="H68" s="380">
        <f t="shared" si="0"/>
        <v>102.04492508840501</v>
      </c>
    </row>
    <row r="69" spans="1:8" ht="27" customHeight="1" thickBot="1" x14ac:dyDescent="0.45">
      <c r="A69" s="361" t="s">
        <v>93</v>
      </c>
      <c r="B69" s="389">
        <f>(D47*B68)/B56*B57</f>
        <v>1758.4325000000003</v>
      </c>
      <c r="C69" s="376"/>
      <c r="D69" s="377"/>
      <c r="E69" s="378">
        <v>2</v>
      </c>
      <c r="F69" s="323">
        <v>11764493</v>
      </c>
      <c r="G69" s="379">
        <f>IF(ISBLANK(F69),"-",(F69/$D$50*$D$47*$B$68)*($B$57/$D$68))</f>
        <v>306.35004980885833</v>
      </c>
      <c r="H69" s="380">
        <f t="shared" si="0"/>
        <v>102.11668326961944</v>
      </c>
    </row>
    <row r="70" spans="1:8" ht="26.25" customHeight="1" x14ac:dyDescent="0.4">
      <c r="A70" s="390" t="s">
        <v>65</v>
      </c>
      <c r="B70" s="391"/>
      <c r="C70" s="376"/>
      <c r="D70" s="377"/>
      <c r="E70" s="378">
        <v>3</v>
      </c>
      <c r="F70" s="323">
        <v>11823912</v>
      </c>
      <c r="G70" s="379">
        <f>IF(ISBLANK(F70),"-",(F70/$D$50*$D$47*$B$68)*($B$57/$D$68))</f>
        <v>307.8973339637804</v>
      </c>
      <c r="H70" s="380">
        <f t="shared" si="0"/>
        <v>102.63244465459347</v>
      </c>
    </row>
    <row r="71" spans="1:8" ht="27" customHeight="1" thickBot="1" x14ac:dyDescent="0.45">
      <c r="A71" s="392"/>
      <c r="B71" s="393"/>
      <c r="C71" s="394"/>
      <c r="D71" s="383"/>
      <c r="E71" s="384">
        <v>4</v>
      </c>
      <c r="F71" s="385"/>
      <c r="G71" s="386" t="str">
        <f>IF(ISBLANK(F71),"-",(F71/$D$50*$D$47*$B$68)*($B$57/$D$68))</f>
        <v>-</v>
      </c>
      <c r="H71" s="387" t="str">
        <f t="shared" si="0"/>
        <v>-</v>
      </c>
    </row>
    <row r="72" spans="1:8" ht="26.25" customHeight="1" x14ac:dyDescent="0.4">
      <c r="A72" s="341"/>
      <c r="B72" s="341"/>
      <c r="C72" s="341"/>
      <c r="D72" s="341"/>
      <c r="E72" s="341"/>
      <c r="F72" s="395" t="s">
        <v>58</v>
      </c>
      <c r="G72" s="396">
        <f>AVERAGE(G60:G71)</f>
        <v>305.08547324262668</v>
      </c>
      <c r="H72" s="397">
        <f>AVERAGE(H60:H71)</f>
        <v>101.69515774754223</v>
      </c>
    </row>
    <row r="73" spans="1:8" ht="26.25" customHeight="1" x14ac:dyDescent="0.4">
      <c r="C73" s="341"/>
      <c r="D73" s="341"/>
      <c r="E73" s="341"/>
      <c r="F73" s="398" t="s">
        <v>71</v>
      </c>
      <c r="G73" s="399">
        <f>STDEV(G60:G71)/G72</f>
        <v>6.8922063955210097E-3</v>
      </c>
      <c r="H73" s="399">
        <f>STDEV(H60:H71)/H72</f>
        <v>6.8922063955209785E-3</v>
      </c>
    </row>
    <row r="74" spans="1:8" ht="27" customHeight="1" thickBot="1" x14ac:dyDescent="0.45">
      <c r="A74" s="341"/>
      <c r="B74" s="341"/>
      <c r="C74" s="341"/>
      <c r="D74" s="341"/>
      <c r="E74" s="343"/>
      <c r="F74" s="400" t="s">
        <v>72</v>
      </c>
      <c r="G74" s="401">
        <f>COUNT(G60:G71)</f>
        <v>9</v>
      </c>
      <c r="H74" s="401">
        <f>COUNT(H60:H71)</f>
        <v>9</v>
      </c>
    </row>
    <row r="76" spans="1:8" ht="26.25" customHeight="1" x14ac:dyDescent="0.4">
      <c r="A76" s="283" t="s">
        <v>94</v>
      </c>
      <c r="B76" s="284" t="s">
        <v>95</v>
      </c>
      <c r="C76" s="402" t="str">
        <f>B26</f>
        <v>TENOFOVIR DISOPROXIL FUMARATE</v>
      </c>
      <c r="D76" s="402"/>
      <c r="E76" s="266" t="s">
        <v>96</v>
      </c>
      <c r="F76" s="266"/>
      <c r="G76" s="403">
        <f>H72</f>
        <v>101.69515774754223</v>
      </c>
      <c r="H76" s="293"/>
    </row>
    <row r="77" spans="1:8" ht="18.75" x14ac:dyDescent="0.3">
      <c r="A77" s="282" t="s">
        <v>97</v>
      </c>
      <c r="B77" s="282" t="s">
        <v>98</v>
      </c>
    </row>
    <row r="78" spans="1:8" ht="18.75" x14ac:dyDescent="0.3">
      <c r="A78" s="282"/>
      <c r="B78" s="282"/>
    </row>
    <row r="79" spans="1:8" ht="26.25" customHeight="1" x14ac:dyDescent="0.4">
      <c r="A79" s="283" t="s">
        <v>31</v>
      </c>
      <c r="B79" s="404" t="str">
        <f>B26</f>
        <v>TENOFOVIR DISOPROXIL FUMARATE</v>
      </c>
      <c r="C79" s="404"/>
    </row>
    <row r="80" spans="1:8" ht="26.25" customHeight="1" x14ac:dyDescent="0.4">
      <c r="A80" s="284" t="s">
        <v>33</v>
      </c>
      <c r="B80" s="404" t="str">
        <f>B27</f>
        <v>T11-10</v>
      </c>
      <c r="C80" s="404"/>
    </row>
    <row r="81" spans="1:12" ht="27" customHeight="1" thickBot="1" x14ac:dyDescent="0.45">
      <c r="A81" s="284" t="s">
        <v>35</v>
      </c>
      <c r="B81" s="286">
        <f>B28</f>
        <v>99.54</v>
      </c>
    </row>
    <row r="82" spans="1:12" s="291" customFormat="1" ht="27" customHeight="1" thickBot="1" x14ac:dyDescent="0.45">
      <c r="A82" s="284" t="s">
        <v>36</v>
      </c>
      <c r="B82" s="287">
        <v>0</v>
      </c>
      <c r="C82" s="288" t="s">
        <v>37</v>
      </c>
      <c r="D82" s="289"/>
      <c r="E82" s="289"/>
      <c r="F82" s="289"/>
      <c r="G82" s="290"/>
      <c r="I82" s="292"/>
      <c r="J82" s="292"/>
      <c r="K82" s="292"/>
      <c r="L82" s="292"/>
    </row>
    <row r="83" spans="1:12" s="291" customFormat="1" ht="19.5" customHeight="1" thickBot="1" x14ac:dyDescent="0.35">
      <c r="A83" s="284" t="s">
        <v>38</v>
      </c>
      <c r="B83" s="293">
        <f>B81-B82</f>
        <v>99.54</v>
      </c>
      <c r="C83" s="294"/>
      <c r="D83" s="294"/>
      <c r="E83" s="294"/>
      <c r="F83" s="294"/>
      <c r="G83" s="295"/>
      <c r="I83" s="292"/>
      <c r="J83" s="292"/>
      <c r="K83" s="292"/>
      <c r="L83" s="292"/>
    </row>
    <row r="84" spans="1:12" s="291" customFormat="1" ht="27" customHeight="1" thickBot="1" x14ac:dyDescent="0.45">
      <c r="A84" s="284" t="s">
        <v>39</v>
      </c>
      <c r="B84" s="296">
        <v>1</v>
      </c>
      <c r="C84" s="297" t="s">
        <v>99</v>
      </c>
      <c r="D84" s="298"/>
      <c r="E84" s="298"/>
      <c r="F84" s="298"/>
      <c r="G84" s="298"/>
      <c r="H84" s="299"/>
      <c r="I84" s="292"/>
      <c r="J84" s="292"/>
      <c r="K84" s="292"/>
      <c r="L84" s="292"/>
    </row>
    <row r="85" spans="1:12" s="291" customFormat="1" ht="27" customHeight="1" thickBot="1" x14ac:dyDescent="0.45">
      <c r="A85" s="284" t="s">
        <v>41</v>
      </c>
      <c r="B85" s="296">
        <v>1</v>
      </c>
      <c r="C85" s="297" t="s">
        <v>100</v>
      </c>
      <c r="D85" s="298"/>
      <c r="E85" s="298"/>
      <c r="F85" s="298"/>
      <c r="G85" s="298"/>
      <c r="H85" s="299"/>
      <c r="I85" s="292"/>
      <c r="J85" s="292"/>
      <c r="K85" s="292"/>
      <c r="L85" s="292"/>
    </row>
    <row r="86" spans="1:12" s="291" customFormat="1" ht="18.75" x14ac:dyDescent="0.3">
      <c r="A86" s="284"/>
      <c r="B86" s="302"/>
      <c r="C86" s="303"/>
      <c r="D86" s="303"/>
      <c r="E86" s="303"/>
      <c r="F86" s="303"/>
      <c r="G86" s="303"/>
      <c r="H86" s="303"/>
      <c r="I86" s="292"/>
      <c r="J86" s="292"/>
      <c r="K86" s="292"/>
      <c r="L86" s="292"/>
    </row>
    <row r="87" spans="1:12" s="291" customFormat="1" ht="18.75" x14ac:dyDescent="0.3">
      <c r="A87" s="284" t="s">
        <v>43</v>
      </c>
      <c r="B87" s="304">
        <f>B84/B85</f>
        <v>1</v>
      </c>
      <c r="C87" s="266" t="s">
        <v>44</v>
      </c>
      <c r="D87" s="266"/>
      <c r="E87" s="266"/>
      <c r="F87" s="266"/>
      <c r="G87" s="266"/>
      <c r="I87" s="292"/>
      <c r="J87" s="292"/>
      <c r="K87" s="292"/>
      <c r="L87" s="292"/>
    </row>
    <row r="88" spans="1:12" ht="19.5" customHeight="1" thickBot="1" x14ac:dyDescent="0.35">
      <c r="A88" s="282"/>
      <c r="B88" s="282"/>
    </row>
    <row r="89" spans="1:12" ht="27" customHeight="1" thickBot="1" x14ac:dyDescent="0.45">
      <c r="A89" s="305" t="s">
        <v>45</v>
      </c>
      <c r="B89" s="306">
        <v>50</v>
      </c>
      <c r="D89" s="405" t="s">
        <v>46</v>
      </c>
      <c r="E89" s="406"/>
      <c r="F89" s="307" t="s">
        <v>47</v>
      </c>
      <c r="G89" s="309"/>
    </row>
    <row r="90" spans="1:12" ht="27" customHeight="1" thickBot="1" x14ac:dyDescent="0.45">
      <c r="A90" s="310" t="s">
        <v>48</v>
      </c>
      <c r="B90" s="311">
        <v>1</v>
      </c>
      <c r="C90" s="407" t="s">
        <v>49</v>
      </c>
      <c r="D90" s="313" t="s">
        <v>50</v>
      </c>
      <c r="E90" s="314" t="s">
        <v>51</v>
      </c>
      <c r="F90" s="313" t="s">
        <v>50</v>
      </c>
      <c r="G90" s="408" t="s">
        <v>51</v>
      </c>
      <c r="I90" s="316" t="s">
        <v>52</v>
      </c>
    </row>
    <row r="91" spans="1:12" ht="26.25" customHeight="1" x14ac:dyDescent="0.4">
      <c r="A91" s="310" t="s">
        <v>53</v>
      </c>
      <c r="B91" s="311">
        <v>1</v>
      </c>
      <c r="C91" s="409">
        <v>1</v>
      </c>
      <c r="D91" s="318">
        <v>3625163</v>
      </c>
      <c r="E91" s="319">
        <f>IF(ISBLANK(D91),"-",$D$101/$D$98*D91)</f>
        <v>3605857.2403352447</v>
      </c>
      <c r="F91" s="318">
        <v>3471667</v>
      </c>
      <c r="G91" s="320">
        <f>IF(ISBLANK(F91),"-",$D$101/$F$98*F91)</f>
        <v>3590642.21155131</v>
      </c>
      <c r="I91" s="321"/>
    </row>
    <row r="92" spans="1:12" ht="26.25" customHeight="1" x14ac:dyDescent="0.4">
      <c r="A92" s="310" t="s">
        <v>54</v>
      </c>
      <c r="B92" s="311">
        <v>1</v>
      </c>
      <c r="C92" s="341">
        <v>2</v>
      </c>
      <c r="D92" s="323">
        <v>3632049</v>
      </c>
      <c r="E92" s="324">
        <f>IF(ISBLANK(D92),"-",$D$101/$D$98*D92)</f>
        <v>3612706.569029416</v>
      </c>
      <c r="F92" s="323">
        <v>3471397</v>
      </c>
      <c r="G92" s="325">
        <f>IF(ISBLANK(F92),"-",$D$101/$F$98*F92)</f>
        <v>3590362.9585592691</v>
      </c>
      <c r="I92" s="326">
        <f>ABS((F96/D96*D95)-F95)/D95</f>
        <v>5.3356914765098646E-3</v>
      </c>
    </row>
    <row r="93" spans="1:12" ht="26.25" customHeight="1" x14ac:dyDescent="0.4">
      <c r="A93" s="310" t="s">
        <v>55</v>
      </c>
      <c r="B93" s="311">
        <v>1</v>
      </c>
      <c r="C93" s="341">
        <v>3</v>
      </c>
      <c r="D93" s="323">
        <v>3631514</v>
      </c>
      <c r="E93" s="324">
        <f>IF(ISBLANK(D93),"-",$D$101/$D$98*D93)</f>
        <v>3612174.4181651431</v>
      </c>
      <c r="F93" s="323">
        <v>3470701</v>
      </c>
      <c r="G93" s="325">
        <f>IF(ISBLANK(F93),"-",$D$101/$F$98*F93)</f>
        <v>3589643.1064020088</v>
      </c>
      <c r="I93" s="326"/>
    </row>
    <row r="94" spans="1:12" ht="27" customHeight="1" thickBot="1" x14ac:dyDescent="0.45">
      <c r="A94" s="310" t="s">
        <v>56</v>
      </c>
      <c r="B94" s="311">
        <v>1</v>
      </c>
      <c r="C94" s="410">
        <v>4</v>
      </c>
      <c r="D94" s="328"/>
      <c r="E94" s="329" t="str">
        <f>IF(ISBLANK(D94),"-",$D$101/$D$98*D94)</f>
        <v>-</v>
      </c>
      <c r="F94" s="411"/>
      <c r="G94" s="330" t="str">
        <f>IF(ISBLANK(F94),"-",$D$101/$F$98*F94)</f>
        <v>-</v>
      </c>
      <c r="I94" s="331"/>
    </row>
    <row r="95" spans="1:12" ht="27" customHeight="1" thickBot="1" x14ac:dyDescent="0.45">
      <c r="A95" s="310" t="s">
        <v>57</v>
      </c>
      <c r="B95" s="311">
        <v>1</v>
      </c>
      <c r="C95" s="284" t="s">
        <v>58</v>
      </c>
      <c r="D95" s="412">
        <f>AVERAGE(D91:D94)</f>
        <v>3629575.3333333335</v>
      </c>
      <c r="E95" s="334">
        <f>AVERAGE(E91:E94)</f>
        <v>3610246.0758432676</v>
      </c>
      <c r="F95" s="413">
        <f>AVERAGE(F91:F94)</f>
        <v>3471255</v>
      </c>
      <c r="G95" s="414">
        <f>AVERAGE(G91:G94)</f>
        <v>3590216.0921708629</v>
      </c>
    </row>
    <row r="96" spans="1:12" ht="26.25" customHeight="1" x14ac:dyDescent="0.4">
      <c r="A96" s="310" t="s">
        <v>59</v>
      </c>
      <c r="B96" s="286">
        <v>1</v>
      </c>
      <c r="C96" s="415" t="s">
        <v>101</v>
      </c>
      <c r="D96" s="416">
        <v>15.15</v>
      </c>
      <c r="E96" s="266"/>
      <c r="F96" s="338">
        <v>14.57</v>
      </c>
    </row>
    <row r="97" spans="1:10" ht="26.25" customHeight="1" x14ac:dyDescent="0.4">
      <c r="A97" s="310" t="s">
        <v>61</v>
      </c>
      <c r="B97" s="286">
        <v>1</v>
      </c>
      <c r="C97" s="417" t="s">
        <v>102</v>
      </c>
      <c r="D97" s="418">
        <f>D96*$B$87</f>
        <v>15.15</v>
      </c>
      <c r="E97" s="341"/>
      <c r="F97" s="340">
        <f>F96*$B$87</f>
        <v>14.57</v>
      </c>
    </row>
    <row r="98" spans="1:10" ht="19.5" customHeight="1" thickBot="1" x14ac:dyDescent="0.35">
      <c r="A98" s="310" t="s">
        <v>63</v>
      </c>
      <c r="B98" s="341">
        <f>(B97/B96)*(B95/B94)*(B93/B92)*(B91/B90)*B89</f>
        <v>50</v>
      </c>
      <c r="C98" s="417" t="s">
        <v>103</v>
      </c>
      <c r="D98" s="419">
        <f>D97*$B$83/100</f>
        <v>15.080310000000003</v>
      </c>
      <c r="E98" s="343"/>
      <c r="F98" s="342">
        <f>F97*$B$83/100</f>
        <v>14.502978000000001</v>
      </c>
    </row>
    <row r="99" spans="1:10" ht="19.5" customHeight="1" thickBot="1" x14ac:dyDescent="0.35">
      <c r="A99" s="344" t="s">
        <v>65</v>
      </c>
      <c r="B99" s="420"/>
      <c r="C99" s="417" t="s">
        <v>104</v>
      </c>
      <c r="D99" s="421">
        <f>D98/$B$98</f>
        <v>0.30160620000000005</v>
      </c>
      <c r="E99" s="343"/>
      <c r="F99" s="348">
        <f>F98/$B$98</f>
        <v>0.29005955999999999</v>
      </c>
      <c r="H99" s="336"/>
    </row>
    <row r="100" spans="1:10" ht="19.5" customHeight="1" thickBot="1" x14ac:dyDescent="0.35">
      <c r="A100" s="349"/>
      <c r="B100" s="422"/>
      <c r="C100" s="417" t="s">
        <v>67</v>
      </c>
      <c r="D100" s="423">
        <f>$B$56/$B$116</f>
        <v>0.3</v>
      </c>
      <c r="F100" s="355"/>
      <c r="G100" s="424"/>
      <c r="H100" s="336"/>
    </row>
    <row r="101" spans="1:10" ht="18.75" x14ac:dyDescent="0.3">
      <c r="C101" s="417" t="s">
        <v>68</v>
      </c>
      <c r="D101" s="418">
        <f>D100*$B$98</f>
        <v>15</v>
      </c>
      <c r="F101" s="355"/>
      <c r="H101" s="336"/>
    </row>
    <row r="102" spans="1:10" ht="19.5" customHeight="1" thickBot="1" x14ac:dyDescent="0.35">
      <c r="C102" s="425" t="s">
        <v>69</v>
      </c>
      <c r="D102" s="426">
        <f>D101/B34</f>
        <v>15</v>
      </c>
      <c r="F102" s="359"/>
      <c r="H102" s="336"/>
      <c r="J102" s="427"/>
    </row>
    <row r="103" spans="1:10" ht="18.75" x14ac:dyDescent="0.3">
      <c r="C103" s="428" t="s">
        <v>105</v>
      </c>
      <c r="D103" s="429">
        <f>AVERAGE(E91:E94,G91:G94)</f>
        <v>3600231.0840070657</v>
      </c>
      <c r="F103" s="359"/>
      <c r="G103" s="424"/>
      <c r="H103" s="336"/>
      <c r="J103" s="430"/>
    </row>
    <row r="104" spans="1:10" ht="18.75" x14ac:dyDescent="0.3">
      <c r="C104" s="398" t="s">
        <v>71</v>
      </c>
      <c r="D104" s="431">
        <f>STDEV(E91:E94,G91:G94)/D103</f>
        <v>3.1212265859601107E-3</v>
      </c>
      <c r="F104" s="359"/>
      <c r="H104" s="336"/>
      <c r="J104" s="430"/>
    </row>
    <row r="105" spans="1:10" ht="19.5" customHeight="1" thickBot="1" x14ac:dyDescent="0.35">
      <c r="C105" s="400" t="s">
        <v>72</v>
      </c>
      <c r="D105" s="432">
        <f>COUNT(E91:E94,G91:G94)</f>
        <v>6</v>
      </c>
      <c r="F105" s="359"/>
      <c r="H105" s="336"/>
      <c r="J105" s="430"/>
    </row>
    <row r="106" spans="1:10" ht="19.5" customHeight="1" thickBot="1" x14ac:dyDescent="0.35">
      <c r="A106" s="363"/>
      <c r="B106" s="363"/>
      <c r="C106" s="363"/>
      <c r="D106" s="363"/>
      <c r="E106" s="363"/>
    </row>
    <row r="107" spans="1:10" ht="27" customHeight="1" thickBot="1" x14ac:dyDescent="0.45">
      <c r="A107" s="305" t="s">
        <v>106</v>
      </c>
      <c r="B107" s="306">
        <v>1000</v>
      </c>
      <c r="C107" s="369" t="s">
        <v>107</v>
      </c>
      <c r="D107" s="369" t="s">
        <v>50</v>
      </c>
      <c r="E107" s="369" t="s">
        <v>108</v>
      </c>
      <c r="F107" s="433" t="s">
        <v>109</v>
      </c>
    </row>
    <row r="108" spans="1:10" ht="26.25" customHeight="1" x14ac:dyDescent="0.4">
      <c r="A108" s="310" t="s">
        <v>110</v>
      </c>
      <c r="B108" s="311">
        <v>1</v>
      </c>
      <c r="C108" s="372">
        <v>1</v>
      </c>
      <c r="D108" s="434">
        <v>3640655</v>
      </c>
      <c r="E108" s="435">
        <f t="shared" ref="E108:E113" si="1">IF(ISBLANK(D108),"-",D108/$D$103*$D$100*$B$116)</f>
        <v>303.36844344568641</v>
      </c>
      <c r="F108" s="436">
        <f t="shared" ref="F108:F113" si="2">IF(ISBLANK(D108), "-", (E108/$B$56)*100)</f>
        <v>101.12281448189546</v>
      </c>
    </row>
    <row r="109" spans="1:10" ht="26.25" customHeight="1" x14ac:dyDescent="0.4">
      <c r="A109" s="310" t="s">
        <v>83</v>
      </c>
      <c r="B109" s="311">
        <v>1</v>
      </c>
      <c r="C109" s="378">
        <v>2</v>
      </c>
      <c r="D109" s="437">
        <v>3638393</v>
      </c>
      <c r="E109" s="438">
        <f t="shared" si="1"/>
        <v>303.17995554472515</v>
      </c>
      <c r="F109" s="439">
        <f t="shared" si="2"/>
        <v>101.05998518157504</v>
      </c>
    </row>
    <row r="110" spans="1:10" ht="26.25" customHeight="1" x14ac:dyDescent="0.4">
      <c r="A110" s="310" t="s">
        <v>84</v>
      </c>
      <c r="B110" s="311">
        <v>1</v>
      </c>
      <c r="C110" s="378">
        <v>3</v>
      </c>
      <c r="D110" s="437">
        <v>3635362</v>
      </c>
      <c r="E110" s="438">
        <f t="shared" si="1"/>
        <v>302.92738842367589</v>
      </c>
      <c r="F110" s="439">
        <f t="shared" si="2"/>
        <v>100.97579614122529</v>
      </c>
    </row>
    <row r="111" spans="1:10" ht="26.25" customHeight="1" x14ac:dyDescent="0.4">
      <c r="A111" s="310" t="s">
        <v>85</v>
      </c>
      <c r="B111" s="311">
        <v>1</v>
      </c>
      <c r="C111" s="378">
        <v>4</v>
      </c>
      <c r="D111" s="437">
        <v>3628953</v>
      </c>
      <c r="E111" s="438">
        <f t="shared" si="1"/>
        <v>302.39333937095233</v>
      </c>
      <c r="F111" s="439">
        <f t="shared" si="2"/>
        <v>100.79777979031745</v>
      </c>
    </row>
    <row r="112" spans="1:10" ht="26.25" customHeight="1" x14ac:dyDescent="0.4">
      <c r="A112" s="310" t="s">
        <v>86</v>
      </c>
      <c r="B112" s="311">
        <v>1</v>
      </c>
      <c r="C112" s="378">
        <v>5</v>
      </c>
      <c r="D112" s="437">
        <v>3588712</v>
      </c>
      <c r="E112" s="438">
        <f t="shared" si="1"/>
        <v>299.04013794629162</v>
      </c>
      <c r="F112" s="439">
        <f t="shared" si="2"/>
        <v>99.680045982097212</v>
      </c>
    </row>
    <row r="113" spans="1:10" ht="27" customHeight="1" thickBot="1" x14ac:dyDescent="0.45">
      <c r="A113" s="310" t="s">
        <v>88</v>
      </c>
      <c r="B113" s="311">
        <v>1</v>
      </c>
      <c r="C113" s="384">
        <v>6</v>
      </c>
      <c r="D113" s="440">
        <v>3629809</v>
      </c>
      <c r="E113" s="441">
        <f t="shared" si="1"/>
        <v>302.46466812569275</v>
      </c>
      <c r="F113" s="442">
        <f t="shared" si="2"/>
        <v>100.82155604189758</v>
      </c>
    </row>
    <row r="114" spans="1:10" ht="27" customHeight="1" thickBot="1" x14ac:dyDescent="0.45">
      <c r="A114" s="310" t="s">
        <v>89</v>
      </c>
      <c r="B114" s="311">
        <v>1</v>
      </c>
      <c r="C114" s="443"/>
      <c r="D114" s="341"/>
      <c r="E114" s="266"/>
      <c r="F114" s="439"/>
    </row>
    <row r="115" spans="1:10" ht="26.25" customHeight="1" x14ac:dyDescent="0.4">
      <c r="A115" s="310" t="s">
        <v>90</v>
      </c>
      <c r="B115" s="311">
        <v>1</v>
      </c>
      <c r="C115" s="443"/>
      <c r="D115" s="444" t="s">
        <v>58</v>
      </c>
      <c r="E115" s="445">
        <f>AVERAGE(E108:E113)</f>
        <v>302.22898880950402</v>
      </c>
      <c r="F115" s="446">
        <f>AVERAGE(F108:F113)</f>
        <v>100.74299626983468</v>
      </c>
    </row>
    <row r="116" spans="1:10" ht="27" customHeight="1" thickBot="1" x14ac:dyDescent="0.45">
      <c r="A116" s="310" t="s">
        <v>91</v>
      </c>
      <c r="B116" s="322">
        <f>(B115/B114)*(B113/B112)*(B111/B110)*(B109/B108)*B107</f>
        <v>1000</v>
      </c>
      <c r="C116" s="447"/>
      <c r="D116" s="448" t="s">
        <v>71</v>
      </c>
      <c r="E116" s="399">
        <f>STDEV(E108:E113)/E115</f>
        <v>5.3232385018102081E-3</v>
      </c>
      <c r="F116" s="449">
        <f>STDEV(F108:F113)/F115</f>
        <v>5.3232385018101621E-3</v>
      </c>
      <c r="I116" s="266"/>
    </row>
    <row r="117" spans="1:10" ht="27" customHeight="1" thickBot="1" x14ac:dyDescent="0.45">
      <c r="A117" s="344" t="s">
        <v>65</v>
      </c>
      <c r="B117" s="345"/>
      <c r="C117" s="450"/>
      <c r="D117" s="400" t="s">
        <v>72</v>
      </c>
      <c r="E117" s="451">
        <f>COUNT(E108:E113)</f>
        <v>6</v>
      </c>
      <c r="F117" s="452">
        <f>COUNT(F108:F113)</f>
        <v>6</v>
      </c>
      <c r="I117" s="266"/>
      <c r="J117" s="430"/>
    </row>
    <row r="118" spans="1:10" ht="26.25" customHeight="1" thickBot="1" x14ac:dyDescent="0.35">
      <c r="A118" s="349"/>
      <c r="B118" s="350"/>
      <c r="C118" s="266"/>
      <c r="D118" s="453"/>
      <c r="E118" s="454" t="s">
        <v>111</v>
      </c>
      <c r="F118" s="455"/>
      <c r="G118" s="266"/>
      <c r="H118" s="266"/>
      <c r="I118" s="266"/>
    </row>
    <row r="119" spans="1:10" ht="25.5" customHeight="1" x14ac:dyDescent="0.4">
      <c r="A119" s="456"/>
      <c r="B119" s="303"/>
      <c r="C119" s="266"/>
      <c r="D119" s="448" t="s">
        <v>112</v>
      </c>
      <c r="E119" s="457">
        <f>MIN(E108:E113)</f>
        <v>299.04013794629162</v>
      </c>
      <c r="F119" s="458">
        <f>MIN(F108:F113)</f>
        <v>99.680045982097212</v>
      </c>
      <c r="G119" s="266"/>
      <c r="H119" s="266"/>
      <c r="I119" s="266"/>
    </row>
    <row r="120" spans="1:10" ht="24" customHeight="1" thickBot="1" x14ac:dyDescent="0.45">
      <c r="A120" s="456"/>
      <c r="B120" s="303"/>
      <c r="C120" s="266"/>
      <c r="D120" s="356" t="s">
        <v>113</v>
      </c>
      <c r="E120" s="459">
        <f>MAX(E108:E113)</f>
        <v>303.36844344568641</v>
      </c>
      <c r="F120" s="460">
        <f>MAX(F108:F113)</f>
        <v>101.12281448189546</v>
      </c>
      <c r="G120" s="266"/>
      <c r="H120" s="266"/>
      <c r="I120" s="266"/>
    </row>
    <row r="121" spans="1:10" ht="27" customHeight="1" x14ac:dyDescent="0.3">
      <c r="A121" s="456"/>
      <c r="B121" s="303"/>
      <c r="C121" s="266"/>
      <c r="D121" s="266"/>
      <c r="E121" s="266"/>
      <c r="F121" s="341"/>
      <c r="G121" s="266"/>
      <c r="H121" s="266"/>
      <c r="I121" s="266"/>
    </row>
    <row r="122" spans="1:10" ht="25.5" customHeight="1" x14ac:dyDescent="0.3">
      <c r="A122" s="456"/>
      <c r="B122" s="303"/>
      <c r="C122" s="266"/>
      <c r="D122" s="266"/>
      <c r="E122" s="266"/>
      <c r="F122" s="341"/>
      <c r="G122" s="266"/>
      <c r="H122" s="266"/>
      <c r="I122" s="266"/>
    </row>
    <row r="123" spans="1:10" ht="18.75" x14ac:dyDescent="0.3">
      <c r="A123" s="456"/>
      <c r="B123" s="303"/>
      <c r="C123" s="266"/>
      <c r="D123" s="266"/>
      <c r="E123" s="266"/>
      <c r="F123" s="341"/>
      <c r="G123" s="266"/>
      <c r="H123" s="266"/>
      <c r="I123" s="266"/>
    </row>
    <row r="124" spans="1:10" ht="45.75" customHeight="1" x14ac:dyDescent="0.65">
      <c r="A124" s="283" t="s">
        <v>94</v>
      </c>
      <c r="B124" s="284" t="s">
        <v>114</v>
      </c>
      <c r="C124" s="402" t="str">
        <f>B26</f>
        <v>TENOFOVIR DISOPROXIL FUMARATE</v>
      </c>
      <c r="D124" s="402"/>
      <c r="E124" s="266" t="s">
        <v>115</v>
      </c>
      <c r="F124" s="266"/>
      <c r="G124" s="461">
        <f>F115</f>
        <v>100.74299626983468</v>
      </c>
      <c r="H124" s="266"/>
      <c r="I124" s="266"/>
    </row>
    <row r="125" spans="1:10" ht="45.75" customHeight="1" x14ac:dyDescent="0.65">
      <c r="A125" s="283"/>
      <c r="B125" s="284" t="s">
        <v>116</v>
      </c>
      <c r="C125" s="284" t="s">
        <v>117</v>
      </c>
      <c r="D125" s="461">
        <f>MIN(F108:F113)</f>
        <v>99.680045982097212</v>
      </c>
      <c r="E125" s="284" t="s">
        <v>118</v>
      </c>
      <c r="F125" s="461">
        <f>MAX(F108:F113)</f>
        <v>101.12281448189546</v>
      </c>
      <c r="G125" s="462"/>
      <c r="H125" s="266"/>
      <c r="I125" s="266"/>
    </row>
    <row r="126" spans="1:10" ht="19.5" customHeight="1" thickBot="1" x14ac:dyDescent="0.35">
      <c r="A126" s="463"/>
      <c r="B126" s="463"/>
      <c r="C126" s="464"/>
      <c r="D126" s="464"/>
      <c r="E126" s="464"/>
      <c r="F126" s="464"/>
      <c r="G126" s="464"/>
      <c r="H126" s="464"/>
    </row>
    <row r="127" spans="1:10" ht="18.75" x14ac:dyDescent="0.3">
      <c r="B127" s="465" t="s">
        <v>6</v>
      </c>
      <c r="C127" s="465"/>
      <c r="E127" s="407" t="s">
        <v>7</v>
      </c>
      <c r="F127" s="466"/>
      <c r="G127" s="465" t="s">
        <v>8</v>
      </c>
      <c r="H127" s="465"/>
    </row>
    <row r="128" spans="1:10" ht="69.95" customHeight="1" x14ac:dyDescent="0.3">
      <c r="A128" s="283" t="s">
        <v>9</v>
      </c>
      <c r="B128" s="467"/>
      <c r="C128" s="467"/>
      <c r="E128" s="467"/>
      <c r="F128" s="266"/>
      <c r="G128" s="467"/>
      <c r="H128" s="467"/>
    </row>
    <row r="129" spans="1:9" ht="69.95" customHeight="1" x14ac:dyDescent="0.3">
      <c r="A129" s="283" t="s">
        <v>10</v>
      </c>
      <c r="B129" s="468"/>
      <c r="C129" s="468"/>
      <c r="E129" s="468"/>
      <c r="F129" s="266"/>
      <c r="G129" s="469"/>
      <c r="H129" s="469"/>
    </row>
    <row r="130" spans="1:9" ht="18.75" x14ac:dyDescent="0.3">
      <c r="A130" s="341"/>
      <c r="B130" s="341"/>
      <c r="C130" s="341"/>
      <c r="D130" s="341"/>
      <c r="E130" s="341"/>
      <c r="F130" s="343"/>
      <c r="G130" s="341"/>
      <c r="H130" s="341"/>
      <c r="I130" s="266"/>
    </row>
    <row r="131" spans="1:9" ht="18.75" x14ac:dyDescent="0.3">
      <c r="A131" s="341"/>
      <c r="B131" s="341"/>
      <c r="C131" s="341"/>
      <c r="D131" s="341"/>
      <c r="E131" s="341"/>
      <c r="F131" s="343"/>
      <c r="G131" s="341"/>
      <c r="H131" s="341"/>
      <c r="I131" s="266"/>
    </row>
    <row r="132" spans="1:9" ht="18.75" x14ac:dyDescent="0.3">
      <c r="A132" s="341"/>
      <c r="B132" s="341"/>
      <c r="C132" s="341"/>
      <c r="D132" s="341"/>
      <c r="E132" s="341"/>
      <c r="F132" s="343"/>
      <c r="G132" s="341"/>
      <c r="H132" s="341"/>
      <c r="I132" s="266"/>
    </row>
    <row r="133" spans="1:9" ht="18.75" x14ac:dyDescent="0.3">
      <c r="A133" s="341"/>
      <c r="B133" s="341"/>
      <c r="C133" s="341"/>
      <c r="D133" s="341"/>
      <c r="E133" s="341"/>
      <c r="F133" s="343"/>
      <c r="G133" s="341"/>
      <c r="H133" s="341"/>
      <c r="I133" s="266"/>
    </row>
    <row r="134" spans="1:9" ht="18.75" x14ac:dyDescent="0.3">
      <c r="A134" s="341"/>
      <c r="B134" s="341"/>
      <c r="C134" s="341"/>
      <c r="D134" s="341"/>
      <c r="E134" s="341"/>
      <c r="F134" s="343"/>
      <c r="G134" s="341"/>
      <c r="H134" s="341"/>
      <c r="I134" s="266"/>
    </row>
    <row r="135" spans="1:9" ht="18.75" x14ac:dyDescent="0.3">
      <c r="A135" s="341"/>
      <c r="B135" s="341"/>
      <c r="C135" s="341"/>
      <c r="D135" s="341"/>
      <c r="E135" s="341"/>
      <c r="F135" s="343"/>
      <c r="G135" s="341"/>
      <c r="H135" s="341"/>
      <c r="I135" s="266"/>
    </row>
    <row r="136" spans="1:9" ht="18.75" x14ac:dyDescent="0.3">
      <c r="A136" s="341"/>
      <c r="B136" s="341"/>
      <c r="C136" s="341"/>
      <c r="D136" s="341"/>
      <c r="E136" s="341"/>
      <c r="F136" s="343"/>
      <c r="G136" s="341"/>
      <c r="H136" s="341"/>
      <c r="I136" s="266"/>
    </row>
    <row r="137" spans="1:9" ht="18.75" x14ac:dyDescent="0.3">
      <c r="A137" s="341"/>
      <c r="B137" s="341"/>
      <c r="C137" s="341"/>
      <c r="D137" s="341"/>
      <c r="E137" s="341"/>
      <c r="F137" s="343"/>
      <c r="G137" s="341"/>
      <c r="H137" s="341"/>
      <c r="I137" s="266"/>
    </row>
    <row r="138" spans="1:9" ht="18.75" x14ac:dyDescent="0.3">
      <c r="A138" s="341"/>
      <c r="B138" s="341"/>
      <c r="C138" s="341"/>
      <c r="D138" s="341"/>
      <c r="E138" s="341"/>
      <c r="F138" s="343"/>
      <c r="G138" s="341"/>
      <c r="H138" s="341"/>
      <c r="I138" s="266"/>
    </row>
    <row r="250" spans="1:1" x14ac:dyDescent="0.25">
      <c r="A250" s="264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3" zoomScale="50" zoomScaleNormal="40" zoomScalePageLayoutView="50" workbookViewId="0">
      <selection activeCell="B20" sqref="B20:C20"/>
    </sheetView>
  </sheetViews>
  <sheetFormatPr defaultColWidth="9.140625" defaultRowHeight="13.5" x14ac:dyDescent="0.25"/>
  <cols>
    <col min="1" max="1" width="55.42578125" style="471" customWidth="1"/>
    <col min="2" max="2" width="33.7109375" style="471" customWidth="1"/>
    <col min="3" max="3" width="42.28515625" style="471" customWidth="1"/>
    <col min="4" max="4" width="30.5703125" style="471" customWidth="1"/>
    <col min="5" max="5" width="39.85546875" style="471" customWidth="1"/>
    <col min="6" max="6" width="30.7109375" style="471" customWidth="1"/>
    <col min="7" max="7" width="39.85546875" style="471" customWidth="1"/>
    <col min="8" max="8" width="30" style="471" customWidth="1"/>
    <col min="9" max="9" width="30.28515625" style="471" hidden="1" customWidth="1"/>
    <col min="10" max="10" width="30.42578125" style="471" customWidth="1"/>
    <col min="11" max="11" width="21.28515625" style="471" customWidth="1"/>
    <col min="12" max="12" width="9.140625" style="471"/>
    <col min="13" max="16384" width="9.140625" style="478"/>
  </cols>
  <sheetData>
    <row r="1" spans="1:9" ht="18.75" customHeight="1" x14ac:dyDescent="0.25">
      <c r="A1" s="470" t="s">
        <v>25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2" t="s">
        <v>26</v>
      </c>
      <c r="B8" s="472"/>
      <c r="C8" s="472"/>
      <c r="D8" s="472"/>
      <c r="E8" s="472"/>
      <c r="F8" s="472"/>
      <c r="G8" s="472"/>
      <c r="H8" s="472"/>
      <c r="I8" s="472"/>
    </row>
    <row r="9" spans="1:9" x14ac:dyDescent="0.25">
      <c r="A9" s="472"/>
      <c r="B9" s="472"/>
      <c r="C9" s="472"/>
      <c r="D9" s="472"/>
      <c r="E9" s="472"/>
      <c r="F9" s="472"/>
      <c r="G9" s="472"/>
      <c r="H9" s="472"/>
      <c r="I9" s="472"/>
    </row>
    <row r="10" spans="1:9" x14ac:dyDescent="0.25">
      <c r="A10" s="472"/>
      <c r="B10" s="472"/>
      <c r="C10" s="472"/>
      <c r="D10" s="472"/>
      <c r="E10" s="472"/>
      <c r="F10" s="472"/>
      <c r="G10" s="472"/>
      <c r="H10" s="472"/>
      <c r="I10" s="472"/>
    </row>
    <row r="11" spans="1:9" x14ac:dyDescent="0.25">
      <c r="A11" s="472"/>
      <c r="B11" s="472"/>
      <c r="C11" s="472"/>
      <c r="D11" s="472"/>
      <c r="E11" s="472"/>
      <c r="F11" s="472"/>
      <c r="G11" s="472"/>
      <c r="H11" s="472"/>
      <c r="I11" s="472"/>
    </row>
    <row r="12" spans="1:9" x14ac:dyDescent="0.25">
      <c r="A12" s="472"/>
      <c r="B12" s="472"/>
      <c r="C12" s="472"/>
      <c r="D12" s="472"/>
      <c r="E12" s="472"/>
      <c r="F12" s="472"/>
      <c r="G12" s="472"/>
      <c r="H12" s="472"/>
      <c r="I12" s="472"/>
    </row>
    <row r="13" spans="1:9" x14ac:dyDescent="0.25">
      <c r="A13" s="472"/>
      <c r="B13" s="472"/>
      <c r="C13" s="472"/>
      <c r="D13" s="472"/>
      <c r="E13" s="472"/>
      <c r="F13" s="472"/>
      <c r="G13" s="472"/>
      <c r="H13" s="472"/>
      <c r="I13" s="472"/>
    </row>
    <row r="14" spans="1:9" x14ac:dyDescent="0.25">
      <c r="A14" s="472"/>
      <c r="B14" s="472"/>
      <c r="C14" s="472"/>
      <c r="D14" s="472"/>
      <c r="E14" s="472"/>
      <c r="F14" s="472"/>
      <c r="G14" s="472"/>
      <c r="H14" s="472"/>
      <c r="I14" s="472"/>
    </row>
    <row r="15" spans="1:9" ht="19.5" customHeight="1" thickBot="1" x14ac:dyDescent="0.35">
      <c r="A15" s="473"/>
    </row>
    <row r="16" spans="1:9" ht="19.5" customHeight="1" thickBot="1" x14ac:dyDescent="0.35">
      <c r="A16" s="474" t="s">
        <v>11</v>
      </c>
      <c r="B16" s="475"/>
      <c r="C16" s="475"/>
      <c r="D16" s="475"/>
      <c r="E16" s="475"/>
      <c r="F16" s="475"/>
      <c r="G16" s="475"/>
      <c r="H16" s="476"/>
    </row>
    <row r="17" spans="1:14" ht="20.25" customHeight="1" x14ac:dyDescent="0.25">
      <c r="A17" s="477" t="s">
        <v>27</v>
      </c>
      <c r="B17" s="477"/>
      <c r="C17" s="477"/>
      <c r="D17" s="477"/>
      <c r="E17" s="477"/>
      <c r="F17" s="477"/>
      <c r="G17" s="477"/>
      <c r="H17" s="477"/>
    </row>
    <row r="18" spans="1:14" ht="26.25" customHeight="1" x14ac:dyDescent="0.4">
      <c r="A18" s="479" t="s">
        <v>13</v>
      </c>
      <c r="B18" s="480" t="s">
        <v>28</v>
      </c>
      <c r="C18" s="480"/>
      <c r="D18" s="481"/>
      <c r="E18" s="482"/>
      <c r="F18" s="483"/>
      <c r="G18" s="483"/>
      <c r="H18" s="483"/>
    </row>
    <row r="19" spans="1:14" ht="26.25" customHeight="1" x14ac:dyDescent="0.4">
      <c r="A19" s="479" t="s">
        <v>14</v>
      </c>
      <c r="B19" s="484" t="s">
        <v>2</v>
      </c>
      <c r="C19" s="483">
        <v>1</v>
      </c>
      <c r="D19" s="483"/>
      <c r="E19" s="483"/>
      <c r="F19" s="483"/>
      <c r="G19" s="483"/>
      <c r="H19" s="483"/>
    </row>
    <row r="20" spans="1:14" ht="26.25" customHeight="1" x14ac:dyDescent="0.4">
      <c r="A20" s="479" t="s">
        <v>15</v>
      </c>
      <c r="B20" s="485" t="s">
        <v>122</v>
      </c>
      <c r="C20" s="485"/>
      <c r="D20" s="483"/>
      <c r="E20" s="483"/>
      <c r="F20" s="483"/>
      <c r="G20" s="483"/>
      <c r="H20" s="483"/>
    </row>
    <row r="21" spans="1:14" ht="26.25" customHeight="1" x14ac:dyDescent="0.4">
      <c r="A21" s="479" t="s">
        <v>16</v>
      </c>
      <c r="B21" s="485" t="s">
        <v>30</v>
      </c>
      <c r="C21" s="485"/>
      <c r="D21" s="485"/>
      <c r="E21" s="485"/>
      <c r="F21" s="485"/>
      <c r="G21" s="485"/>
      <c r="H21" s="485"/>
      <c r="I21" s="486"/>
    </row>
    <row r="22" spans="1:14" ht="26.25" customHeight="1" x14ac:dyDescent="0.4">
      <c r="A22" s="479" t="s">
        <v>17</v>
      </c>
      <c r="B22" s="487">
        <v>42985</v>
      </c>
      <c r="C22" s="483"/>
      <c r="D22" s="483"/>
      <c r="E22" s="483"/>
      <c r="F22" s="483"/>
      <c r="G22" s="483"/>
      <c r="H22" s="483"/>
    </row>
    <row r="23" spans="1:14" ht="26.25" customHeight="1" x14ac:dyDescent="0.4">
      <c r="A23" s="479" t="s">
        <v>18</v>
      </c>
      <c r="B23" s="487">
        <v>43006</v>
      </c>
      <c r="C23" s="483"/>
      <c r="D23" s="483"/>
      <c r="E23" s="483"/>
      <c r="F23" s="483"/>
      <c r="G23" s="483"/>
      <c r="H23" s="483"/>
    </row>
    <row r="24" spans="1:14" ht="18.75" x14ac:dyDescent="0.3">
      <c r="A24" s="479"/>
      <c r="B24" s="488"/>
    </row>
    <row r="25" spans="1:14" ht="18.75" x14ac:dyDescent="0.3">
      <c r="A25" s="489" t="s">
        <v>0</v>
      </c>
      <c r="B25" s="488"/>
    </row>
    <row r="26" spans="1:14" ht="26.25" customHeight="1" x14ac:dyDescent="0.4">
      <c r="A26" s="490" t="s">
        <v>31</v>
      </c>
      <c r="B26" s="480" t="s">
        <v>123</v>
      </c>
      <c r="C26" s="480"/>
    </row>
    <row r="27" spans="1:14" ht="26.25" customHeight="1" x14ac:dyDescent="0.4">
      <c r="A27" s="491" t="s">
        <v>33</v>
      </c>
      <c r="B27" s="492" t="s">
        <v>124</v>
      </c>
      <c r="C27" s="492"/>
    </row>
    <row r="28" spans="1:14" ht="27" customHeight="1" thickBot="1" x14ac:dyDescent="0.45">
      <c r="A28" s="491" t="s">
        <v>35</v>
      </c>
      <c r="B28" s="493">
        <v>97.21</v>
      </c>
    </row>
    <row r="29" spans="1:14" s="498" customFormat="1" ht="27" customHeight="1" thickBot="1" x14ac:dyDescent="0.45">
      <c r="A29" s="491" t="s">
        <v>36</v>
      </c>
      <c r="B29" s="494">
        <v>0</v>
      </c>
      <c r="C29" s="495" t="s">
        <v>37</v>
      </c>
      <c r="D29" s="496"/>
      <c r="E29" s="496"/>
      <c r="F29" s="496"/>
      <c r="G29" s="497"/>
      <c r="I29" s="499"/>
      <c r="J29" s="499"/>
      <c r="K29" s="499"/>
      <c r="L29" s="499"/>
    </row>
    <row r="30" spans="1:14" s="498" customFormat="1" ht="19.5" customHeight="1" thickBot="1" x14ac:dyDescent="0.35">
      <c r="A30" s="491" t="s">
        <v>38</v>
      </c>
      <c r="B30" s="500">
        <f>B28-B29</f>
        <v>97.21</v>
      </c>
      <c r="C30" s="501"/>
      <c r="D30" s="501"/>
      <c r="E30" s="501"/>
      <c r="F30" s="501"/>
      <c r="G30" s="502"/>
      <c r="I30" s="499"/>
      <c r="J30" s="499"/>
      <c r="K30" s="499"/>
      <c r="L30" s="499"/>
    </row>
    <row r="31" spans="1:14" s="498" customFormat="1" ht="27" customHeight="1" thickBot="1" x14ac:dyDescent="0.45">
      <c r="A31" s="491" t="s">
        <v>39</v>
      </c>
      <c r="B31" s="503">
        <v>1</v>
      </c>
      <c r="C31" s="504" t="s">
        <v>40</v>
      </c>
      <c r="D31" s="505"/>
      <c r="E31" s="505"/>
      <c r="F31" s="505"/>
      <c r="G31" s="505"/>
      <c r="H31" s="506"/>
      <c r="I31" s="499"/>
      <c r="J31" s="499"/>
      <c r="K31" s="499"/>
      <c r="L31" s="499"/>
    </row>
    <row r="32" spans="1:14" s="498" customFormat="1" ht="27" customHeight="1" thickBot="1" x14ac:dyDescent="0.45">
      <c r="A32" s="491" t="s">
        <v>41</v>
      </c>
      <c r="B32" s="503">
        <v>1</v>
      </c>
      <c r="C32" s="504" t="s">
        <v>42</v>
      </c>
      <c r="D32" s="505"/>
      <c r="E32" s="505"/>
      <c r="F32" s="505"/>
      <c r="G32" s="505"/>
      <c r="H32" s="506"/>
      <c r="I32" s="499"/>
      <c r="J32" s="499"/>
      <c r="K32" s="499"/>
      <c r="L32" s="507"/>
      <c r="M32" s="507"/>
      <c r="N32" s="508"/>
    </row>
    <row r="33" spans="1:14" s="498" customFormat="1" ht="17.25" customHeight="1" x14ac:dyDescent="0.3">
      <c r="A33" s="491"/>
      <c r="B33" s="509"/>
      <c r="C33" s="510"/>
      <c r="D33" s="510"/>
      <c r="E33" s="510"/>
      <c r="F33" s="510"/>
      <c r="G33" s="510"/>
      <c r="H33" s="510"/>
      <c r="I33" s="499"/>
      <c r="J33" s="499"/>
      <c r="K33" s="499"/>
      <c r="L33" s="507"/>
      <c r="M33" s="507"/>
      <c r="N33" s="508"/>
    </row>
    <row r="34" spans="1:14" s="498" customFormat="1" ht="18.75" x14ac:dyDescent="0.3">
      <c r="A34" s="491" t="s">
        <v>43</v>
      </c>
      <c r="B34" s="511">
        <f>B31/B32</f>
        <v>1</v>
      </c>
      <c r="C34" s="473" t="s">
        <v>44</v>
      </c>
      <c r="D34" s="473"/>
      <c r="E34" s="473"/>
      <c r="F34" s="473"/>
      <c r="G34" s="473"/>
      <c r="I34" s="499"/>
      <c r="J34" s="499"/>
      <c r="K34" s="499"/>
      <c r="L34" s="507"/>
      <c r="M34" s="507"/>
      <c r="N34" s="508"/>
    </row>
    <row r="35" spans="1:14" s="498" customFormat="1" ht="19.5" customHeight="1" thickBot="1" x14ac:dyDescent="0.35">
      <c r="A35" s="491"/>
      <c r="B35" s="500"/>
      <c r="G35" s="473"/>
      <c r="I35" s="499"/>
      <c r="J35" s="499"/>
      <c r="K35" s="499"/>
      <c r="L35" s="507"/>
      <c r="M35" s="507"/>
      <c r="N35" s="508"/>
    </row>
    <row r="36" spans="1:14" s="498" customFormat="1" ht="27" customHeight="1" thickBot="1" x14ac:dyDescent="0.45">
      <c r="A36" s="512" t="s">
        <v>45</v>
      </c>
      <c r="B36" s="513">
        <v>100</v>
      </c>
      <c r="C36" s="473"/>
      <c r="D36" s="514" t="s">
        <v>46</v>
      </c>
      <c r="E36" s="515"/>
      <c r="F36" s="514" t="s">
        <v>47</v>
      </c>
      <c r="G36" s="516"/>
      <c r="J36" s="499"/>
      <c r="K36" s="499"/>
      <c r="L36" s="507"/>
      <c r="M36" s="507"/>
      <c r="N36" s="508"/>
    </row>
    <row r="37" spans="1:14" s="498" customFormat="1" ht="27" customHeight="1" thickBot="1" x14ac:dyDescent="0.45">
      <c r="A37" s="517" t="s">
        <v>48</v>
      </c>
      <c r="B37" s="518">
        <v>1</v>
      </c>
      <c r="C37" s="519" t="s">
        <v>49</v>
      </c>
      <c r="D37" s="520" t="s">
        <v>50</v>
      </c>
      <c r="E37" s="521" t="s">
        <v>51</v>
      </c>
      <c r="F37" s="520" t="s">
        <v>50</v>
      </c>
      <c r="G37" s="522" t="s">
        <v>51</v>
      </c>
      <c r="I37" s="523" t="s">
        <v>52</v>
      </c>
      <c r="J37" s="499"/>
      <c r="K37" s="499"/>
      <c r="L37" s="507"/>
      <c r="M37" s="507"/>
      <c r="N37" s="508"/>
    </row>
    <row r="38" spans="1:14" s="498" customFormat="1" ht="26.25" customHeight="1" x14ac:dyDescent="0.4">
      <c r="A38" s="517" t="s">
        <v>53</v>
      </c>
      <c r="B38" s="518">
        <v>1</v>
      </c>
      <c r="C38" s="524">
        <v>1</v>
      </c>
      <c r="D38" s="525">
        <v>4702262</v>
      </c>
      <c r="E38" s="526">
        <f>IF(ISBLANK(D38),"-",$D$48/$D$45*D38)</f>
        <v>4984684.0194805628</v>
      </c>
      <c r="F38" s="525">
        <v>4858045</v>
      </c>
      <c r="G38" s="527">
        <f>IF(ISBLANK(F38),"-",$D$48/$F$45*F38)</f>
        <v>4903490.9628681093</v>
      </c>
      <c r="I38" s="528"/>
      <c r="J38" s="499"/>
      <c r="K38" s="499"/>
      <c r="L38" s="507"/>
      <c r="M38" s="507"/>
      <c r="N38" s="508"/>
    </row>
    <row r="39" spans="1:14" s="498" customFormat="1" ht="26.25" customHeight="1" x14ac:dyDescent="0.4">
      <c r="A39" s="517" t="s">
        <v>54</v>
      </c>
      <c r="B39" s="518">
        <v>1</v>
      </c>
      <c r="C39" s="529">
        <v>2</v>
      </c>
      <c r="D39" s="530">
        <v>4734941</v>
      </c>
      <c r="E39" s="531">
        <f>IF(ISBLANK(D39),"-",$D$48/$D$45*D39)</f>
        <v>5019325.7491571745</v>
      </c>
      <c r="F39" s="530">
        <v>4845485</v>
      </c>
      <c r="G39" s="532">
        <f>IF(ISBLANK(F39),"-",$D$48/$F$45*F39)</f>
        <v>4890813.4667778872</v>
      </c>
      <c r="I39" s="533">
        <f>ABS((F43/D43*D42)-F42)/D42</f>
        <v>2.107182672906293E-2</v>
      </c>
      <c r="J39" s="499"/>
      <c r="K39" s="499"/>
      <c r="L39" s="507"/>
      <c r="M39" s="507"/>
      <c r="N39" s="508"/>
    </row>
    <row r="40" spans="1:14" ht="26.25" customHeight="1" x14ac:dyDescent="0.4">
      <c r="A40" s="517" t="s">
        <v>55</v>
      </c>
      <c r="B40" s="518">
        <v>1</v>
      </c>
      <c r="C40" s="529">
        <v>3</v>
      </c>
      <c r="D40" s="530">
        <v>4679907</v>
      </c>
      <c r="E40" s="531">
        <f>IF(ISBLANK(D40),"-",$D$48/$D$45*D40)</f>
        <v>4960986.3583856495</v>
      </c>
      <c r="F40" s="530">
        <v>4825296</v>
      </c>
      <c r="G40" s="532">
        <f>IF(ISBLANK(F40),"-",$D$48/$F$45*F40)</f>
        <v>4870435.603038596</v>
      </c>
      <c r="I40" s="533"/>
      <c r="L40" s="507"/>
      <c r="M40" s="507"/>
      <c r="N40" s="473"/>
    </row>
    <row r="41" spans="1:14" ht="27" customHeight="1" thickBot="1" x14ac:dyDescent="0.45">
      <c r="A41" s="517" t="s">
        <v>56</v>
      </c>
      <c r="B41" s="518">
        <v>1</v>
      </c>
      <c r="C41" s="534">
        <v>4</v>
      </c>
      <c r="D41" s="535"/>
      <c r="E41" s="536" t="str">
        <f>IF(ISBLANK(D41),"-",$D$48/$D$45*D41)</f>
        <v>-</v>
      </c>
      <c r="F41" s="535"/>
      <c r="G41" s="537" t="str">
        <f>IF(ISBLANK(F41),"-",$D$48/$F$45*F41)</f>
        <v>-</v>
      </c>
      <c r="I41" s="538"/>
      <c r="L41" s="507"/>
      <c r="M41" s="507"/>
      <c r="N41" s="473"/>
    </row>
    <row r="42" spans="1:14" ht="27" customHeight="1" thickBot="1" x14ac:dyDescent="0.45">
      <c r="A42" s="517" t="s">
        <v>57</v>
      </c>
      <c r="B42" s="518">
        <v>1</v>
      </c>
      <c r="C42" s="539" t="s">
        <v>58</v>
      </c>
      <c r="D42" s="540">
        <f>AVERAGE(D38:D41)</f>
        <v>4705703.333333333</v>
      </c>
      <c r="E42" s="541">
        <f>AVERAGE(E38:E41)</f>
        <v>4988332.0423411289</v>
      </c>
      <c r="F42" s="540">
        <f>AVERAGE(F38:F41)</f>
        <v>4842942</v>
      </c>
      <c r="G42" s="542">
        <f>AVERAGE(G38:G41)</f>
        <v>4888246.6775615308</v>
      </c>
      <c r="H42" s="543"/>
    </row>
    <row r="43" spans="1:14" ht="26.25" customHeight="1" x14ac:dyDescent="0.4">
      <c r="A43" s="517" t="s">
        <v>59</v>
      </c>
      <c r="B43" s="518">
        <v>1</v>
      </c>
      <c r="C43" s="544" t="s">
        <v>60</v>
      </c>
      <c r="D43" s="545">
        <v>23.29</v>
      </c>
      <c r="E43" s="473"/>
      <c r="F43" s="545">
        <v>24.46</v>
      </c>
      <c r="H43" s="543"/>
    </row>
    <row r="44" spans="1:14" ht="26.25" customHeight="1" x14ac:dyDescent="0.4">
      <c r="A44" s="517" t="s">
        <v>61</v>
      </c>
      <c r="B44" s="518">
        <v>1</v>
      </c>
      <c r="C44" s="546" t="s">
        <v>62</v>
      </c>
      <c r="D44" s="547">
        <f>D43*$B$34</f>
        <v>23.29</v>
      </c>
      <c r="E44" s="548"/>
      <c r="F44" s="547">
        <f>F43*$B$34</f>
        <v>24.46</v>
      </c>
      <c r="H44" s="543"/>
    </row>
    <row r="45" spans="1:14" ht="19.5" customHeight="1" thickBot="1" x14ac:dyDescent="0.35">
      <c r="A45" s="517" t="s">
        <v>63</v>
      </c>
      <c r="B45" s="529">
        <f>(B44/B43)*(B42/B41)*(B40/B39)*(B38/B37)*B36</f>
        <v>100</v>
      </c>
      <c r="C45" s="546" t="s">
        <v>64</v>
      </c>
      <c r="D45" s="549">
        <f>D44*$B$30/100</f>
        <v>22.640208999999999</v>
      </c>
      <c r="E45" s="550"/>
      <c r="F45" s="549">
        <f>F44*$B$30/100</f>
        <v>23.777565999999997</v>
      </c>
      <c r="H45" s="543"/>
    </row>
    <row r="46" spans="1:14" ht="19.5" customHeight="1" thickBot="1" x14ac:dyDescent="0.35">
      <c r="A46" s="551" t="s">
        <v>65</v>
      </c>
      <c r="B46" s="552"/>
      <c r="C46" s="546" t="s">
        <v>66</v>
      </c>
      <c r="D46" s="553">
        <f>D45/$B$45</f>
        <v>0.22640209</v>
      </c>
      <c r="E46" s="554"/>
      <c r="F46" s="555">
        <f>F45/$B$45</f>
        <v>0.23777565999999997</v>
      </c>
      <c r="H46" s="543"/>
    </row>
    <row r="47" spans="1:14" ht="27" customHeight="1" thickBot="1" x14ac:dyDescent="0.45">
      <c r="A47" s="556"/>
      <c r="B47" s="557"/>
      <c r="C47" s="558" t="s">
        <v>67</v>
      </c>
      <c r="D47" s="559">
        <v>0.24</v>
      </c>
      <c r="E47" s="560"/>
      <c r="F47" s="554"/>
      <c r="H47" s="543"/>
    </row>
    <row r="48" spans="1:14" ht="18.75" x14ac:dyDescent="0.3">
      <c r="C48" s="561" t="s">
        <v>68</v>
      </c>
      <c r="D48" s="549">
        <f>D47*$B$45</f>
        <v>24</v>
      </c>
      <c r="F48" s="562"/>
      <c r="H48" s="543"/>
    </row>
    <row r="49" spans="1:12" ht="19.5" customHeight="1" thickBot="1" x14ac:dyDescent="0.35">
      <c r="C49" s="563" t="s">
        <v>69</v>
      </c>
      <c r="D49" s="564">
        <f>D48/B34</f>
        <v>24</v>
      </c>
      <c r="F49" s="562"/>
      <c r="H49" s="543"/>
    </row>
    <row r="50" spans="1:12" ht="18.75" x14ac:dyDescent="0.3">
      <c r="C50" s="512" t="s">
        <v>70</v>
      </c>
      <c r="D50" s="565">
        <f>AVERAGE(E38:E41,G38:G41)</f>
        <v>4938289.3599513294</v>
      </c>
      <c r="F50" s="566"/>
      <c r="H50" s="543"/>
    </row>
    <row r="51" spans="1:12" ht="18.75" x14ac:dyDescent="0.3">
      <c r="C51" s="517" t="s">
        <v>71</v>
      </c>
      <c r="D51" s="567">
        <f>STDEV(E38:E41,G38:G41)/D50</f>
        <v>1.1912581671966044E-2</v>
      </c>
      <c r="F51" s="566"/>
      <c r="H51" s="543"/>
    </row>
    <row r="52" spans="1:12" ht="19.5" customHeight="1" thickBot="1" x14ac:dyDescent="0.35">
      <c r="C52" s="568" t="s">
        <v>72</v>
      </c>
      <c r="D52" s="569">
        <f>COUNT(E38:E41,G38:G41)</f>
        <v>6</v>
      </c>
      <c r="F52" s="566"/>
    </row>
    <row r="54" spans="1:12" ht="18.75" x14ac:dyDescent="0.3">
      <c r="A54" s="570" t="s">
        <v>0</v>
      </c>
      <c r="B54" s="571" t="s">
        <v>73</v>
      </c>
    </row>
    <row r="55" spans="1:12" ht="18.75" x14ac:dyDescent="0.3">
      <c r="A55" s="473" t="s">
        <v>74</v>
      </c>
      <c r="B55" s="572" t="str">
        <f>B21</f>
        <v>Each film coated tablet contains Efavirenz 600mg, lamivudine 300mg and Tenofovir Disoproxil Fumarate 300 mg equivalent to Tenofovir Disoproxil 245 mg.</v>
      </c>
    </row>
    <row r="56" spans="1:12" ht="26.25" customHeight="1" x14ac:dyDescent="0.4">
      <c r="A56" s="572" t="s">
        <v>75</v>
      </c>
      <c r="B56" s="573">
        <v>600</v>
      </c>
      <c r="C56" s="473" t="str">
        <f>B20</f>
        <v xml:space="preserve">Efavirenz </v>
      </c>
      <c r="H56" s="548"/>
    </row>
    <row r="57" spans="1:12" ht="18.75" x14ac:dyDescent="0.3">
      <c r="A57" s="572" t="s">
        <v>76</v>
      </c>
      <c r="B57" s="574">
        <f>[1]Uniformity!C46</f>
        <v>1758.4325000000003</v>
      </c>
      <c r="H57" s="548"/>
    </row>
    <row r="58" spans="1:12" ht="19.5" customHeight="1" thickBot="1" x14ac:dyDescent="0.35">
      <c r="H58" s="548"/>
    </row>
    <row r="59" spans="1:12" s="498" customFormat="1" ht="27" customHeight="1" thickBot="1" x14ac:dyDescent="0.45">
      <c r="A59" s="512" t="s">
        <v>77</v>
      </c>
      <c r="B59" s="513">
        <v>200</v>
      </c>
      <c r="C59" s="473"/>
      <c r="D59" s="575" t="s">
        <v>78</v>
      </c>
      <c r="E59" s="576" t="s">
        <v>49</v>
      </c>
      <c r="F59" s="576" t="s">
        <v>50</v>
      </c>
      <c r="G59" s="576" t="s">
        <v>79</v>
      </c>
      <c r="H59" s="519" t="s">
        <v>80</v>
      </c>
      <c r="L59" s="499"/>
    </row>
    <row r="60" spans="1:12" s="498" customFormat="1" ht="26.25" customHeight="1" x14ac:dyDescent="0.4">
      <c r="A60" s="517" t="s">
        <v>81</v>
      </c>
      <c r="B60" s="518">
        <v>4</v>
      </c>
      <c r="C60" s="577" t="s">
        <v>82</v>
      </c>
      <c r="D60" s="578">
        <v>1733.49</v>
      </c>
      <c r="E60" s="579">
        <v>1</v>
      </c>
      <c r="F60" s="580">
        <v>4752717</v>
      </c>
      <c r="G60" s="581">
        <f>IF(ISBLANK(F60),"-",(F60/$D$50*$D$47*$B$68)*($B$57/$D$60))</f>
        <v>585.76178206016073</v>
      </c>
      <c r="H60" s="582">
        <f t="shared" ref="H60:H71" si="0">IF(ISBLANK(F60),"-",(G60/$B$56)*100)</f>
        <v>97.626963676693464</v>
      </c>
      <c r="L60" s="499"/>
    </row>
    <row r="61" spans="1:12" s="498" customFormat="1" ht="26.25" customHeight="1" x14ac:dyDescent="0.4">
      <c r="A61" s="517" t="s">
        <v>83</v>
      </c>
      <c r="B61" s="518">
        <v>50</v>
      </c>
      <c r="C61" s="583"/>
      <c r="D61" s="584"/>
      <c r="E61" s="585">
        <v>2</v>
      </c>
      <c r="F61" s="530">
        <v>4752276</v>
      </c>
      <c r="G61" s="586">
        <f>IF(ISBLANK(F61),"-",(F61/$D$50*$D$47*$B$68)*($B$57/$D$60))</f>
        <v>585.70742979262843</v>
      </c>
      <c r="H61" s="587">
        <f t="shared" si="0"/>
        <v>97.617904965438072</v>
      </c>
      <c r="L61" s="499"/>
    </row>
    <row r="62" spans="1:12" s="498" customFormat="1" ht="26.25" customHeight="1" x14ac:dyDescent="0.4">
      <c r="A62" s="517" t="s">
        <v>84</v>
      </c>
      <c r="B62" s="518">
        <v>1</v>
      </c>
      <c r="C62" s="583"/>
      <c r="D62" s="584"/>
      <c r="E62" s="585">
        <v>3</v>
      </c>
      <c r="F62" s="588">
        <v>4789168</v>
      </c>
      <c r="G62" s="586">
        <f>IF(ISBLANK(F62),"-",(F62/$D$50*$D$47*$B$68)*($B$57/$D$60))</f>
        <v>590.2542866039563</v>
      </c>
      <c r="H62" s="587">
        <f t="shared" si="0"/>
        <v>98.375714433992727</v>
      </c>
      <c r="L62" s="499"/>
    </row>
    <row r="63" spans="1:12" ht="27" customHeight="1" thickBot="1" x14ac:dyDescent="0.45">
      <c r="A63" s="517" t="s">
        <v>85</v>
      </c>
      <c r="B63" s="518">
        <v>1</v>
      </c>
      <c r="C63" s="589"/>
      <c r="D63" s="590"/>
      <c r="E63" s="591">
        <v>4</v>
      </c>
      <c r="F63" s="592"/>
      <c r="G63" s="586" t="str">
        <f>IF(ISBLANK(F63),"-",(F63/$D$50*$D$47*$B$68)*($B$57/$D$60))</f>
        <v>-</v>
      </c>
      <c r="H63" s="587" t="str">
        <f t="shared" si="0"/>
        <v>-</v>
      </c>
    </row>
    <row r="64" spans="1:12" ht="26.25" customHeight="1" x14ac:dyDescent="0.4">
      <c r="A64" s="517" t="s">
        <v>86</v>
      </c>
      <c r="B64" s="518">
        <v>1</v>
      </c>
      <c r="C64" s="577" t="s">
        <v>87</v>
      </c>
      <c r="D64" s="578">
        <v>1724.47</v>
      </c>
      <c r="E64" s="579">
        <v>1</v>
      </c>
      <c r="F64" s="580">
        <v>4780241</v>
      </c>
      <c r="G64" s="581">
        <f>IF(ISBLANK(F64),"-",(F64/$D$50*$D$47*$B$68)*($B$57/$D$64))</f>
        <v>592.23567856830368</v>
      </c>
      <c r="H64" s="582">
        <f t="shared" si="0"/>
        <v>98.705946428050623</v>
      </c>
    </row>
    <row r="65" spans="1:8" ht="26.25" customHeight="1" x14ac:dyDescent="0.4">
      <c r="A65" s="517" t="s">
        <v>88</v>
      </c>
      <c r="B65" s="518">
        <v>1</v>
      </c>
      <c r="C65" s="583"/>
      <c r="D65" s="584"/>
      <c r="E65" s="585">
        <v>2</v>
      </c>
      <c r="F65" s="530">
        <v>4793496</v>
      </c>
      <c r="G65" s="586">
        <f>IF(ISBLANK(F65),"-",(F65/$D$50*$D$47*$B$68)*($B$57/$D$64))</f>
        <v>593.87787274207494</v>
      </c>
      <c r="H65" s="587">
        <f t="shared" si="0"/>
        <v>98.979645457012495</v>
      </c>
    </row>
    <row r="66" spans="1:8" ht="26.25" customHeight="1" x14ac:dyDescent="0.4">
      <c r="A66" s="517" t="s">
        <v>89</v>
      </c>
      <c r="B66" s="518">
        <v>1</v>
      </c>
      <c r="C66" s="583"/>
      <c r="D66" s="584"/>
      <c r="E66" s="585">
        <v>3</v>
      </c>
      <c r="F66" s="530">
        <v>4814103</v>
      </c>
      <c r="G66" s="586">
        <f>IF(ISBLANK(F66),"-",(F66/$D$50*$D$47*$B$68)*($B$57/$D$64))</f>
        <v>596.43092406903884</v>
      </c>
      <c r="H66" s="587">
        <f t="shared" si="0"/>
        <v>99.405154011506468</v>
      </c>
    </row>
    <row r="67" spans="1:8" ht="27" customHeight="1" thickBot="1" x14ac:dyDescent="0.45">
      <c r="A67" s="517" t="s">
        <v>90</v>
      </c>
      <c r="B67" s="518">
        <v>1</v>
      </c>
      <c r="C67" s="589"/>
      <c r="D67" s="590"/>
      <c r="E67" s="591">
        <v>4</v>
      </c>
      <c r="F67" s="592"/>
      <c r="G67" s="593" t="str">
        <f>IF(ISBLANK(F67),"-",(F67/$D$50*$D$47*$B$68)*($B$57/$D$64))</f>
        <v>-</v>
      </c>
      <c r="H67" s="594" t="str">
        <f t="shared" si="0"/>
        <v>-</v>
      </c>
    </row>
    <row r="68" spans="1:8" ht="26.25" customHeight="1" x14ac:dyDescent="0.4">
      <c r="A68" s="517" t="s">
        <v>91</v>
      </c>
      <c r="B68" s="595">
        <f>(B67/B66)*(B65/B64)*(B63/B62)*(B61/B60)*B59</f>
        <v>2500</v>
      </c>
      <c r="C68" s="577" t="s">
        <v>92</v>
      </c>
      <c r="D68" s="578">
        <v>1715.94</v>
      </c>
      <c r="E68" s="579">
        <v>1</v>
      </c>
      <c r="F68" s="580">
        <v>4741628</v>
      </c>
      <c r="G68" s="581">
        <f>IF(ISBLANK(F68),"-",(F68/$D$50*$D$47*$B$68)*($B$57/$D$68))</f>
        <v>590.3720644401335</v>
      </c>
      <c r="H68" s="587">
        <f t="shared" si="0"/>
        <v>98.395344073355588</v>
      </c>
    </row>
    <row r="69" spans="1:8" ht="27" customHeight="1" thickBot="1" x14ac:dyDescent="0.45">
      <c r="A69" s="568" t="s">
        <v>93</v>
      </c>
      <c r="B69" s="596">
        <f>(D47*B68)/B56*B57</f>
        <v>1758.4325000000003</v>
      </c>
      <c r="C69" s="583"/>
      <c r="D69" s="584"/>
      <c r="E69" s="585">
        <v>2</v>
      </c>
      <c r="F69" s="530">
        <v>4743264</v>
      </c>
      <c r="G69" s="586">
        <f>IF(ISBLANK(F69),"-",(F69/$D$50*$D$47*$B$68)*($B$57/$D$68))</f>
        <v>590.57576002684414</v>
      </c>
      <c r="H69" s="587">
        <f t="shared" si="0"/>
        <v>98.429293337807351</v>
      </c>
    </row>
    <row r="70" spans="1:8" ht="26.25" customHeight="1" x14ac:dyDescent="0.4">
      <c r="A70" s="597" t="s">
        <v>65</v>
      </c>
      <c r="B70" s="598"/>
      <c r="C70" s="583"/>
      <c r="D70" s="584"/>
      <c r="E70" s="585">
        <v>3</v>
      </c>
      <c r="F70" s="530">
        <v>4766032</v>
      </c>
      <c r="G70" s="586">
        <f>IF(ISBLANK(F70),"-",(F70/$D$50*$D$47*$B$68)*($B$57/$D$68))</f>
        <v>593.41056511133695</v>
      </c>
      <c r="H70" s="587">
        <f t="shared" si="0"/>
        <v>98.901760851889492</v>
      </c>
    </row>
    <row r="71" spans="1:8" ht="27" customHeight="1" thickBot="1" x14ac:dyDescent="0.45">
      <c r="A71" s="599"/>
      <c r="B71" s="600"/>
      <c r="C71" s="601"/>
      <c r="D71" s="590"/>
      <c r="E71" s="591">
        <v>4</v>
      </c>
      <c r="F71" s="592"/>
      <c r="G71" s="593" t="str">
        <f>IF(ISBLANK(F71),"-",(F71/$D$50*$D$47*$B$68)*($B$57/$D$68))</f>
        <v>-</v>
      </c>
      <c r="H71" s="594" t="str">
        <f t="shared" si="0"/>
        <v>-</v>
      </c>
    </row>
    <row r="72" spans="1:8" ht="26.25" customHeight="1" x14ac:dyDescent="0.4">
      <c r="A72" s="548"/>
      <c r="B72" s="548"/>
      <c r="C72" s="548"/>
      <c r="D72" s="548"/>
      <c r="E72" s="548"/>
      <c r="F72" s="602" t="s">
        <v>58</v>
      </c>
      <c r="G72" s="603">
        <f>AVERAGE(G60:G71)</f>
        <v>590.95848482383087</v>
      </c>
      <c r="H72" s="604">
        <f>AVERAGE(H60:H71)</f>
        <v>98.493080803971807</v>
      </c>
    </row>
    <row r="73" spans="1:8" ht="26.25" customHeight="1" x14ac:dyDescent="0.4">
      <c r="C73" s="548"/>
      <c r="D73" s="548"/>
      <c r="E73" s="548"/>
      <c r="F73" s="605" t="s">
        <v>71</v>
      </c>
      <c r="G73" s="606">
        <f>STDEV(G60:G71)/G72</f>
        <v>6.0327536099864685E-3</v>
      </c>
      <c r="H73" s="606">
        <f>STDEV(H60:H71)/H72</f>
        <v>6.0327536099864494E-3</v>
      </c>
    </row>
    <row r="74" spans="1:8" ht="27" customHeight="1" thickBot="1" x14ac:dyDescent="0.45">
      <c r="A74" s="548"/>
      <c r="B74" s="548"/>
      <c r="C74" s="548"/>
      <c r="D74" s="548"/>
      <c r="E74" s="550"/>
      <c r="F74" s="607" t="s">
        <v>72</v>
      </c>
      <c r="G74" s="608">
        <f>COUNT(G60:G71)</f>
        <v>9</v>
      </c>
      <c r="H74" s="608">
        <f>COUNT(H60:H71)</f>
        <v>9</v>
      </c>
    </row>
    <row r="76" spans="1:8" ht="26.25" customHeight="1" x14ac:dyDescent="0.4">
      <c r="A76" s="490" t="s">
        <v>94</v>
      </c>
      <c r="B76" s="491" t="s">
        <v>95</v>
      </c>
      <c r="C76" s="609" t="str">
        <f>B26</f>
        <v>Efavirenz</v>
      </c>
      <c r="D76" s="609"/>
      <c r="E76" s="473" t="s">
        <v>96</v>
      </c>
      <c r="F76" s="473"/>
      <c r="G76" s="610">
        <f>H72</f>
        <v>98.493080803971807</v>
      </c>
      <c r="H76" s="500"/>
    </row>
    <row r="77" spans="1:8" ht="18.75" x14ac:dyDescent="0.3">
      <c r="A77" s="489" t="s">
        <v>97</v>
      </c>
      <c r="B77" s="489" t="s">
        <v>98</v>
      </c>
    </row>
    <row r="78" spans="1:8" ht="18.75" x14ac:dyDescent="0.3">
      <c r="A78" s="489"/>
      <c r="B78" s="489"/>
    </row>
    <row r="79" spans="1:8" ht="26.25" customHeight="1" x14ac:dyDescent="0.4">
      <c r="A79" s="490" t="s">
        <v>31</v>
      </c>
      <c r="B79" s="611" t="str">
        <f>B26</f>
        <v>Efavirenz</v>
      </c>
      <c r="C79" s="611"/>
    </row>
    <row r="80" spans="1:8" ht="26.25" customHeight="1" x14ac:dyDescent="0.4">
      <c r="A80" s="491" t="s">
        <v>33</v>
      </c>
      <c r="B80" s="611" t="str">
        <f>B27</f>
        <v>E15-6</v>
      </c>
      <c r="C80" s="611"/>
    </row>
    <row r="81" spans="1:12" ht="27" customHeight="1" thickBot="1" x14ac:dyDescent="0.45">
      <c r="A81" s="491" t="s">
        <v>35</v>
      </c>
      <c r="B81" s="493">
        <v>97.21</v>
      </c>
    </row>
    <row r="82" spans="1:12" s="498" customFormat="1" ht="27" customHeight="1" thickBot="1" x14ac:dyDescent="0.45">
      <c r="A82" s="491" t="s">
        <v>36</v>
      </c>
      <c r="B82" s="494">
        <v>0</v>
      </c>
      <c r="C82" s="495" t="s">
        <v>37</v>
      </c>
      <c r="D82" s="496"/>
      <c r="E82" s="496"/>
      <c r="F82" s="496"/>
      <c r="G82" s="497"/>
      <c r="I82" s="499"/>
      <c r="J82" s="499"/>
      <c r="K82" s="499"/>
      <c r="L82" s="499"/>
    </row>
    <row r="83" spans="1:12" s="498" customFormat="1" ht="19.5" customHeight="1" thickBot="1" x14ac:dyDescent="0.35">
      <c r="A83" s="491" t="s">
        <v>38</v>
      </c>
      <c r="B83" s="500">
        <f>B81-B82</f>
        <v>97.21</v>
      </c>
      <c r="C83" s="501"/>
      <c r="D83" s="501"/>
      <c r="E83" s="501"/>
      <c r="F83" s="501"/>
      <c r="G83" s="502"/>
      <c r="I83" s="499"/>
      <c r="J83" s="499"/>
      <c r="K83" s="499"/>
      <c r="L83" s="499"/>
    </row>
    <row r="84" spans="1:12" s="498" customFormat="1" ht="27" customHeight="1" thickBot="1" x14ac:dyDescent="0.45">
      <c r="A84" s="491" t="s">
        <v>39</v>
      </c>
      <c r="B84" s="503">
        <v>1</v>
      </c>
      <c r="C84" s="504" t="s">
        <v>99</v>
      </c>
      <c r="D84" s="505"/>
      <c r="E84" s="505"/>
      <c r="F84" s="505"/>
      <c r="G84" s="505"/>
      <c r="H84" s="506"/>
      <c r="I84" s="499"/>
      <c r="J84" s="499"/>
      <c r="K84" s="499"/>
      <c r="L84" s="499"/>
    </row>
    <row r="85" spans="1:12" s="498" customFormat="1" ht="27" customHeight="1" thickBot="1" x14ac:dyDescent="0.45">
      <c r="A85" s="491" t="s">
        <v>41</v>
      </c>
      <c r="B85" s="503">
        <v>1</v>
      </c>
      <c r="C85" s="504" t="s">
        <v>100</v>
      </c>
      <c r="D85" s="505"/>
      <c r="E85" s="505"/>
      <c r="F85" s="505"/>
      <c r="G85" s="505"/>
      <c r="H85" s="506"/>
      <c r="I85" s="499"/>
      <c r="J85" s="499"/>
      <c r="K85" s="499"/>
      <c r="L85" s="499"/>
    </row>
    <row r="86" spans="1:12" s="498" customFormat="1" ht="18.75" x14ac:dyDescent="0.3">
      <c r="A86" s="491"/>
      <c r="B86" s="509"/>
      <c r="C86" s="510"/>
      <c r="D86" s="510"/>
      <c r="E86" s="510"/>
      <c r="F86" s="510"/>
      <c r="G86" s="510"/>
      <c r="H86" s="510"/>
      <c r="I86" s="499"/>
      <c r="J86" s="499"/>
      <c r="K86" s="499"/>
      <c r="L86" s="499"/>
    </row>
    <row r="87" spans="1:12" s="498" customFormat="1" ht="18.75" x14ac:dyDescent="0.3">
      <c r="A87" s="491" t="s">
        <v>43</v>
      </c>
      <c r="B87" s="511">
        <f>B84/B85</f>
        <v>1</v>
      </c>
      <c r="C87" s="473" t="s">
        <v>44</v>
      </c>
      <c r="D87" s="473"/>
      <c r="E87" s="473"/>
      <c r="F87" s="473"/>
      <c r="G87" s="473"/>
      <c r="I87" s="499"/>
      <c r="J87" s="499"/>
      <c r="K87" s="499"/>
      <c r="L87" s="499"/>
    </row>
    <row r="88" spans="1:12" ht="19.5" customHeight="1" thickBot="1" x14ac:dyDescent="0.35">
      <c r="A88" s="489"/>
      <c r="B88" s="489"/>
    </row>
    <row r="89" spans="1:12" ht="27" customHeight="1" thickBot="1" x14ac:dyDescent="0.45">
      <c r="A89" s="512" t="s">
        <v>45</v>
      </c>
      <c r="B89" s="513">
        <v>50</v>
      </c>
      <c r="D89" s="612" t="s">
        <v>46</v>
      </c>
      <c r="E89" s="613"/>
      <c r="F89" s="514" t="s">
        <v>47</v>
      </c>
      <c r="G89" s="516"/>
    </row>
    <row r="90" spans="1:12" ht="27" customHeight="1" thickBot="1" x14ac:dyDescent="0.45">
      <c r="A90" s="517" t="s">
        <v>48</v>
      </c>
      <c r="B90" s="518">
        <v>1</v>
      </c>
      <c r="C90" s="614" t="s">
        <v>49</v>
      </c>
      <c r="D90" s="520" t="s">
        <v>50</v>
      </c>
      <c r="E90" s="521" t="s">
        <v>51</v>
      </c>
      <c r="F90" s="520" t="s">
        <v>50</v>
      </c>
      <c r="G90" s="615" t="s">
        <v>51</v>
      </c>
      <c r="I90" s="523" t="s">
        <v>52</v>
      </c>
    </row>
    <row r="91" spans="1:12" ht="26.25" customHeight="1" x14ac:dyDescent="0.4">
      <c r="A91" s="517" t="s">
        <v>53</v>
      </c>
      <c r="B91" s="518">
        <v>1</v>
      </c>
      <c r="C91" s="616">
        <v>1</v>
      </c>
      <c r="D91" s="525">
        <v>2093756</v>
      </c>
      <c r="E91" s="526">
        <f>IF(ISBLANK(D91),"-",$D$101/$D$98*D91)</f>
        <v>2269597.8603891567</v>
      </c>
      <c r="F91" s="525">
        <v>2167442</v>
      </c>
      <c r="G91" s="527">
        <f>IF(ISBLANK(F91),"-",$D$101/$F$98*F91)</f>
        <v>2245366.7805074779</v>
      </c>
      <c r="I91" s="528"/>
    </row>
    <row r="92" spans="1:12" ht="26.25" customHeight="1" x14ac:dyDescent="0.4">
      <c r="A92" s="517" t="s">
        <v>54</v>
      </c>
      <c r="B92" s="518">
        <v>1</v>
      </c>
      <c r="C92" s="548">
        <v>2</v>
      </c>
      <c r="D92" s="530">
        <v>2095309</v>
      </c>
      <c r="E92" s="531">
        <f>IF(ISBLANK(D92),"-",$D$101/$D$98*D92)</f>
        <v>2271281.2874347079</v>
      </c>
      <c r="F92" s="530">
        <v>2167529</v>
      </c>
      <c r="G92" s="532">
        <f>IF(ISBLANK(F92),"-",$D$101/$F$98*F92)</f>
        <v>2245456.9083678331</v>
      </c>
      <c r="I92" s="533">
        <f>ABS((F96/D96*D95)-F95)/D95</f>
        <v>1.2160740467381385E-2</v>
      </c>
    </row>
    <row r="93" spans="1:12" ht="26.25" customHeight="1" x14ac:dyDescent="0.4">
      <c r="A93" s="517" t="s">
        <v>55</v>
      </c>
      <c r="B93" s="518">
        <v>1</v>
      </c>
      <c r="C93" s="548">
        <v>3</v>
      </c>
      <c r="D93" s="530">
        <v>2095987</v>
      </c>
      <c r="E93" s="531">
        <f>IF(ISBLANK(D93),"-",$D$101/$D$98*D93)</f>
        <v>2272016.2285402347</v>
      </c>
      <c r="F93" s="530">
        <v>2165054</v>
      </c>
      <c r="G93" s="532">
        <f>IF(ISBLANK(F93),"-",$D$101/$F$98*F93)</f>
        <v>2242892.9261335884</v>
      </c>
      <c r="I93" s="533"/>
    </row>
    <row r="94" spans="1:12" ht="27" customHeight="1" thickBot="1" x14ac:dyDescent="0.45">
      <c r="A94" s="517" t="s">
        <v>56</v>
      </c>
      <c r="B94" s="518">
        <v>1</v>
      </c>
      <c r="C94" s="617">
        <v>4</v>
      </c>
      <c r="D94" s="535"/>
      <c r="E94" s="536" t="str">
        <f>IF(ISBLANK(D94),"-",$D$101/$D$98*D94)</f>
        <v>-</v>
      </c>
      <c r="F94" s="618"/>
      <c r="G94" s="537" t="str">
        <f>IF(ISBLANK(F94),"-",$D$101/$F$98*F94)</f>
        <v>-</v>
      </c>
      <c r="I94" s="538"/>
    </row>
    <row r="95" spans="1:12" ht="27" customHeight="1" thickBot="1" x14ac:dyDescent="0.45">
      <c r="A95" s="517" t="s">
        <v>57</v>
      </c>
      <c r="B95" s="518">
        <v>1</v>
      </c>
      <c r="C95" s="491" t="s">
        <v>58</v>
      </c>
      <c r="D95" s="619">
        <f>AVERAGE(D91:D94)</f>
        <v>2095017.3333333333</v>
      </c>
      <c r="E95" s="541">
        <f>AVERAGE(E91:E94)</f>
        <v>2270965.1254546996</v>
      </c>
      <c r="F95" s="620">
        <f>AVERAGE(F91:F94)</f>
        <v>2166675</v>
      </c>
      <c r="G95" s="621">
        <f>AVERAGE(G91:G94)</f>
        <v>2244572.2050029668</v>
      </c>
    </row>
    <row r="96" spans="1:12" ht="26.25" customHeight="1" x14ac:dyDescent="0.4">
      <c r="A96" s="517" t="s">
        <v>59</v>
      </c>
      <c r="B96" s="493">
        <v>1</v>
      </c>
      <c r="C96" s="622" t="s">
        <v>101</v>
      </c>
      <c r="D96" s="623">
        <v>28.47</v>
      </c>
      <c r="E96" s="473"/>
      <c r="F96" s="545">
        <v>29.79</v>
      </c>
    </row>
    <row r="97" spans="1:10" ht="26.25" customHeight="1" x14ac:dyDescent="0.4">
      <c r="A97" s="517" t="s">
        <v>61</v>
      </c>
      <c r="B97" s="493">
        <v>1</v>
      </c>
      <c r="C97" s="624" t="s">
        <v>102</v>
      </c>
      <c r="D97" s="625">
        <f>D96*$B$87</f>
        <v>28.47</v>
      </c>
      <c r="E97" s="548"/>
      <c r="F97" s="547">
        <f>F96*$B$87</f>
        <v>29.79</v>
      </c>
    </row>
    <row r="98" spans="1:10" ht="19.5" customHeight="1" thickBot="1" x14ac:dyDescent="0.35">
      <c r="A98" s="517" t="s">
        <v>63</v>
      </c>
      <c r="B98" s="548">
        <f>(B97/B96)*(B95/B94)*(B93/B92)*(B91/B90)*B89</f>
        <v>50</v>
      </c>
      <c r="C98" s="624" t="s">
        <v>103</v>
      </c>
      <c r="D98" s="626">
        <f>D97*$B$83/100</f>
        <v>27.675686999999996</v>
      </c>
      <c r="E98" s="550"/>
      <c r="F98" s="549">
        <f>F97*$B$83/100</f>
        <v>28.958858999999997</v>
      </c>
    </row>
    <row r="99" spans="1:10" ht="19.5" customHeight="1" thickBot="1" x14ac:dyDescent="0.35">
      <c r="A99" s="551" t="s">
        <v>65</v>
      </c>
      <c r="B99" s="627"/>
      <c r="C99" s="624" t="s">
        <v>104</v>
      </c>
      <c r="D99" s="628">
        <f>D98/$B$98</f>
        <v>0.55351373999999998</v>
      </c>
      <c r="E99" s="550"/>
      <c r="F99" s="555">
        <f>F98/$B$98</f>
        <v>0.57917717999999996</v>
      </c>
      <c r="H99" s="543"/>
    </row>
    <row r="100" spans="1:10" ht="19.5" customHeight="1" thickBot="1" x14ac:dyDescent="0.35">
      <c r="A100" s="556"/>
      <c r="B100" s="629"/>
      <c r="C100" s="624" t="s">
        <v>67</v>
      </c>
      <c r="D100" s="630">
        <f>$B$56/$B$116</f>
        <v>0.6</v>
      </c>
      <c r="F100" s="562"/>
      <c r="G100" s="631"/>
      <c r="H100" s="543"/>
    </row>
    <row r="101" spans="1:10" ht="18.75" x14ac:dyDescent="0.3">
      <c r="C101" s="624" t="s">
        <v>68</v>
      </c>
      <c r="D101" s="625">
        <f>D100*$B$98</f>
        <v>30</v>
      </c>
      <c r="F101" s="562"/>
      <c r="H101" s="543"/>
    </row>
    <row r="102" spans="1:10" ht="19.5" customHeight="1" thickBot="1" x14ac:dyDescent="0.35">
      <c r="C102" s="632" t="s">
        <v>69</v>
      </c>
      <c r="D102" s="633">
        <f>D101/B34</f>
        <v>30</v>
      </c>
      <c r="F102" s="566"/>
      <c r="H102" s="543"/>
      <c r="J102" s="634"/>
    </row>
    <row r="103" spans="1:10" ht="18.75" x14ac:dyDescent="0.3">
      <c r="C103" s="635" t="s">
        <v>105</v>
      </c>
      <c r="D103" s="636">
        <f>AVERAGE(E91:E94,G91:G94)</f>
        <v>2257768.665228833</v>
      </c>
      <c r="F103" s="566"/>
      <c r="G103" s="631"/>
      <c r="H103" s="543"/>
      <c r="J103" s="637"/>
    </row>
    <row r="104" spans="1:10" ht="18.75" x14ac:dyDescent="0.3">
      <c r="C104" s="605" t="s">
        <v>71</v>
      </c>
      <c r="D104" s="638">
        <f>STDEV(E91:E94,G91:G94)/D103</f>
        <v>6.4251333354940947E-3</v>
      </c>
      <c r="F104" s="566"/>
      <c r="H104" s="543"/>
      <c r="J104" s="637"/>
    </row>
    <row r="105" spans="1:10" ht="19.5" customHeight="1" thickBot="1" x14ac:dyDescent="0.35">
      <c r="C105" s="607" t="s">
        <v>72</v>
      </c>
      <c r="D105" s="639">
        <f>COUNT(E91:E94,G91:G94)</f>
        <v>6</v>
      </c>
      <c r="F105" s="566"/>
      <c r="H105" s="543"/>
      <c r="J105" s="637"/>
    </row>
    <row r="106" spans="1:10" ht="19.5" customHeight="1" thickBot="1" x14ac:dyDescent="0.35">
      <c r="A106" s="570"/>
      <c r="B106" s="570"/>
      <c r="C106" s="570"/>
      <c r="D106" s="570"/>
      <c r="E106" s="570"/>
    </row>
    <row r="107" spans="1:10" ht="27" customHeight="1" thickBot="1" x14ac:dyDescent="0.45">
      <c r="A107" s="512" t="s">
        <v>106</v>
      </c>
      <c r="B107" s="513">
        <v>1000</v>
      </c>
      <c r="C107" s="576" t="s">
        <v>107</v>
      </c>
      <c r="D107" s="576" t="s">
        <v>50</v>
      </c>
      <c r="E107" s="576" t="s">
        <v>108</v>
      </c>
      <c r="F107" s="640" t="s">
        <v>109</v>
      </c>
    </row>
    <row r="108" spans="1:10" ht="26.25" customHeight="1" x14ac:dyDescent="0.4">
      <c r="A108" s="517" t="s">
        <v>110</v>
      </c>
      <c r="B108" s="518">
        <v>1</v>
      </c>
      <c r="C108" s="579">
        <v>1</v>
      </c>
      <c r="D108" s="641">
        <v>2162279</v>
      </c>
      <c r="E108" s="642">
        <f t="shared" ref="E108:E113" si="1">IF(ISBLANK(D108),"-",D108/$D$103*$D$100*$B$116)</f>
        <v>574.62370701672705</v>
      </c>
      <c r="F108" s="643">
        <f t="shared" ref="F108:F113" si="2">IF(ISBLANK(D108), "-", (E108/$B$56)*100)</f>
        <v>95.770617836121176</v>
      </c>
    </row>
    <row r="109" spans="1:10" ht="26.25" customHeight="1" x14ac:dyDescent="0.4">
      <c r="A109" s="517" t="s">
        <v>83</v>
      </c>
      <c r="B109" s="518">
        <v>1</v>
      </c>
      <c r="C109" s="585">
        <v>2</v>
      </c>
      <c r="D109" s="644">
        <v>2161796</v>
      </c>
      <c r="E109" s="645">
        <f t="shared" si="1"/>
        <v>574.49535019945745</v>
      </c>
      <c r="F109" s="646">
        <f t="shared" si="2"/>
        <v>95.749225033242908</v>
      </c>
    </row>
    <row r="110" spans="1:10" ht="26.25" customHeight="1" x14ac:dyDescent="0.4">
      <c r="A110" s="517" t="s">
        <v>84</v>
      </c>
      <c r="B110" s="518">
        <v>1</v>
      </c>
      <c r="C110" s="585">
        <v>3</v>
      </c>
      <c r="D110" s="644">
        <v>2157606</v>
      </c>
      <c r="E110" s="645">
        <f t="shared" si="1"/>
        <v>573.38186145337045</v>
      </c>
      <c r="F110" s="646">
        <f t="shared" si="2"/>
        <v>95.563643575561741</v>
      </c>
    </row>
    <row r="111" spans="1:10" ht="26.25" customHeight="1" x14ac:dyDescent="0.4">
      <c r="A111" s="517" t="s">
        <v>85</v>
      </c>
      <c r="B111" s="518">
        <v>1</v>
      </c>
      <c r="C111" s="585">
        <v>4</v>
      </c>
      <c r="D111" s="644">
        <v>2154648</v>
      </c>
      <c r="E111" s="645">
        <f t="shared" si="1"/>
        <v>572.59577560350772</v>
      </c>
      <c r="F111" s="646">
        <f t="shared" si="2"/>
        <v>95.432629267251286</v>
      </c>
    </row>
    <row r="112" spans="1:10" ht="26.25" customHeight="1" x14ac:dyDescent="0.4">
      <c r="A112" s="517" t="s">
        <v>86</v>
      </c>
      <c r="B112" s="518">
        <v>1</v>
      </c>
      <c r="C112" s="585">
        <v>5</v>
      </c>
      <c r="D112" s="644">
        <v>2143909</v>
      </c>
      <c r="E112" s="645">
        <f t="shared" si="1"/>
        <v>569.74189597481381</v>
      </c>
      <c r="F112" s="646">
        <f t="shared" si="2"/>
        <v>94.956982662468974</v>
      </c>
    </row>
    <row r="113" spans="1:10" ht="27" customHeight="1" thickBot="1" x14ac:dyDescent="0.45">
      <c r="A113" s="517" t="s">
        <v>88</v>
      </c>
      <c r="B113" s="518">
        <v>1</v>
      </c>
      <c r="C113" s="591">
        <v>6</v>
      </c>
      <c r="D113" s="647">
        <v>2138343</v>
      </c>
      <c r="E113" s="648">
        <f t="shared" si="1"/>
        <v>568.26273646151549</v>
      </c>
      <c r="F113" s="649">
        <f t="shared" si="2"/>
        <v>94.710456076919243</v>
      </c>
    </row>
    <row r="114" spans="1:10" ht="27" customHeight="1" thickBot="1" x14ac:dyDescent="0.45">
      <c r="A114" s="517" t="s">
        <v>89</v>
      </c>
      <c r="B114" s="518">
        <v>1</v>
      </c>
      <c r="C114" s="650"/>
      <c r="D114" s="548"/>
      <c r="E114" s="473"/>
      <c r="F114" s="646"/>
    </row>
    <row r="115" spans="1:10" ht="26.25" customHeight="1" x14ac:dyDescent="0.4">
      <c r="A115" s="517" t="s">
        <v>90</v>
      </c>
      <c r="B115" s="518">
        <v>1</v>
      </c>
      <c r="C115" s="650"/>
      <c r="D115" s="651" t="s">
        <v>58</v>
      </c>
      <c r="E115" s="652">
        <f>AVERAGE(E108:E113)</f>
        <v>572.18355445156533</v>
      </c>
      <c r="F115" s="653">
        <f>AVERAGE(F108:F113)</f>
        <v>95.363925741927559</v>
      </c>
    </row>
    <row r="116" spans="1:10" ht="27" customHeight="1" thickBot="1" x14ac:dyDescent="0.45">
      <c r="A116" s="517" t="s">
        <v>91</v>
      </c>
      <c r="B116" s="529">
        <f>(B115/B114)*(B113/B112)*(B111/B110)*(B109/B108)*B107</f>
        <v>1000</v>
      </c>
      <c r="C116" s="654"/>
      <c r="D116" s="655" t="s">
        <v>71</v>
      </c>
      <c r="E116" s="606">
        <f>STDEV(E108:E113)/E115</f>
        <v>4.5734182762815611E-3</v>
      </c>
      <c r="F116" s="656">
        <f>STDEV(F108:F113)/F115</f>
        <v>4.5734182762815654E-3</v>
      </c>
      <c r="I116" s="473"/>
    </row>
    <row r="117" spans="1:10" ht="27" customHeight="1" thickBot="1" x14ac:dyDescent="0.45">
      <c r="A117" s="551" t="s">
        <v>65</v>
      </c>
      <c r="B117" s="552"/>
      <c r="C117" s="657"/>
      <c r="D117" s="607" t="s">
        <v>72</v>
      </c>
      <c r="E117" s="658">
        <f>COUNT(E108:E113)</f>
        <v>6</v>
      </c>
      <c r="F117" s="659">
        <f>COUNT(F108:F113)</f>
        <v>6</v>
      </c>
      <c r="I117" s="473"/>
      <c r="J117" s="637"/>
    </row>
    <row r="118" spans="1:10" ht="26.25" customHeight="1" thickBot="1" x14ac:dyDescent="0.35">
      <c r="A118" s="556"/>
      <c r="B118" s="557"/>
      <c r="C118" s="473"/>
      <c r="D118" s="660"/>
      <c r="E118" s="661" t="s">
        <v>111</v>
      </c>
      <c r="F118" s="662"/>
      <c r="G118" s="473"/>
      <c r="H118" s="473"/>
      <c r="I118" s="473"/>
    </row>
    <row r="119" spans="1:10" ht="25.5" customHeight="1" x14ac:dyDescent="0.4">
      <c r="A119" s="663"/>
      <c r="B119" s="510"/>
      <c r="C119" s="473"/>
      <c r="D119" s="655" t="s">
        <v>112</v>
      </c>
      <c r="E119" s="664">
        <f>MIN(E108:E113)</f>
        <v>568.26273646151549</v>
      </c>
      <c r="F119" s="665">
        <f>MIN(F108:F113)</f>
        <v>94.710456076919243</v>
      </c>
      <c r="G119" s="473"/>
      <c r="H119" s="473"/>
      <c r="I119" s="473"/>
    </row>
    <row r="120" spans="1:10" ht="24" customHeight="1" thickBot="1" x14ac:dyDescent="0.45">
      <c r="A120" s="663"/>
      <c r="B120" s="510"/>
      <c r="C120" s="473"/>
      <c r="D120" s="563" t="s">
        <v>113</v>
      </c>
      <c r="E120" s="666">
        <f>MAX(E108:E113)</f>
        <v>574.62370701672705</v>
      </c>
      <c r="F120" s="667">
        <f>MAX(F108:F113)</f>
        <v>95.770617836121176</v>
      </c>
      <c r="G120" s="473"/>
      <c r="H120" s="473"/>
      <c r="I120" s="473"/>
    </row>
    <row r="121" spans="1:10" ht="27" customHeight="1" x14ac:dyDescent="0.3">
      <c r="A121" s="663"/>
      <c r="B121" s="510"/>
      <c r="C121" s="473"/>
      <c r="D121" s="473"/>
      <c r="E121" s="473"/>
      <c r="F121" s="548"/>
      <c r="G121" s="473"/>
      <c r="H121" s="473"/>
      <c r="I121" s="473"/>
    </row>
    <row r="122" spans="1:10" ht="25.5" customHeight="1" x14ac:dyDescent="0.3">
      <c r="A122" s="663"/>
      <c r="B122" s="510"/>
      <c r="C122" s="473"/>
      <c r="D122" s="473"/>
      <c r="E122" s="473"/>
      <c r="F122" s="548"/>
      <c r="G122" s="473"/>
      <c r="H122" s="473"/>
      <c r="I122" s="473"/>
    </row>
    <row r="123" spans="1:10" ht="18.75" x14ac:dyDescent="0.3">
      <c r="A123" s="663"/>
      <c r="B123" s="510"/>
      <c r="C123" s="473"/>
      <c r="D123" s="473"/>
      <c r="E123" s="473"/>
      <c r="F123" s="548"/>
      <c r="G123" s="473"/>
      <c r="H123" s="473"/>
      <c r="I123" s="473"/>
    </row>
    <row r="124" spans="1:10" ht="45.75" customHeight="1" x14ac:dyDescent="0.65">
      <c r="A124" s="490" t="s">
        <v>94</v>
      </c>
      <c r="B124" s="491" t="s">
        <v>114</v>
      </c>
      <c r="C124" s="609" t="str">
        <f>B26</f>
        <v>Efavirenz</v>
      </c>
      <c r="D124" s="609"/>
      <c r="E124" s="473" t="s">
        <v>115</v>
      </c>
      <c r="F124" s="473"/>
      <c r="G124" s="668">
        <f>F115</f>
        <v>95.363925741927559</v>
      </c>
      <c r="H124" s="473"/>
      <c r="I124" s="473"/>
    </row>
    <row r="125" spans="1:10" ht="45.75" customHeight="1" x14ac:dyDescent="0.65">
      <c r="A125" s="490"/>
      <c r="B125" s="491" t="s">
        <v>116</v>
      </c>
      <c r="C125" s="491" t="s">
        <v>117</v>
      </c>
      <c r="D125" s="668">
        <f>MIN(F108:F113)</f>
        <v>94.710456076919243</v>
      </c>
      <c r="E125" s="491" t="s">
        <v>118</v>
      </c>
      <c r="F125" s="668">
        <f>MAX(F108:F113)</f>
        <v>95.770617836121176</v>
      </c>
      <c r="G125" s="669"/>
      <c r="H125" s="473"/>
      <c r="I125" s="473"/>
    </row>
    <row r="126" spans="1:10" ht="19.5" customHeight="1" thickBot="1" x14ac:dyDescent="0.35">
      <c r="A126" s="670"/>
      <c r="B126" s="670"/>
      <c r="C126" s="671"/>
      <c r="D126" s="671"/>
      <c r="E126" s="671"/>
      <c r="F126" s="671"/>
      <c r="G126" s="671"/>
      <c r="H126" s="671"/>
    </row>
    <row r="127" spans="1:10" ht="18.75" x14ac:dyDescent="0.3">
      <c r="B127" s="672" t="s">
        <v>6</v>
      </c>
      <c r="C127" s="672"/>
      <c r="E127" s="614" t="s">
        <v>7</v>
      </c>
      <c r="F127" s="673"/>
      <c r="G127" s="672" t="s">
        <v>8</v>
      </c>
      <c r="H127" s="672"/>
    </row>
    <row r="128" spans="1:10" ht="69.95" customHeight="1" x14ac:dyDescent="0.3">
      <c r="A128" s="490" t="s">
        <v>9</v>
      </c>
      <c r="B128" s="674"/>
      <c r="C128" s="674"/>
      <c r="E128" s="674"/>
      <c r="F128" s="473"/>
      <c r="G128" s="674"/>
      <c r="H128" s="674"/>
    </row>
    <row r="129" spans="1:9" ht="69.95" customHeight="1" x14ac:dyDescent="0.3">
      <c r="A129" s="490" t="s">
        <v>10</v>
      </c>
      <c r="B129" s="675"/>
      <c r="C129" s="675"/>
      <c r="E129" s="675"/>
      <c r="F129" s="473"/>
      <c r="G129" s="676"/>
      <c r="H129" s="676"/>
    </row>
    <row r="130" spans="1:9" ht="18.75" x14ac:dyDescent="0.3">
      <c r="A130" s="548"/>
      <c r="B130" s="548"/>
      <c r="C130" s="548"/>
      <c r="D130" s="548"/>
      <c r="E130" s="548"/>
      <c r="F130" s="550"/>
      <c r="G130" s="548"/>
      <c r="H130" s="548"/>
      <c r="I130" s="473"/>
    </row>
    <row r="131" spans="1:9" ht="18.75" x14ac:dyDescent="0.3">
      <c r="A131" s="548"/>
      <c r="B131" s="548"/>
      <c r="C131" s="548"/>
      <c r="D131" s="548"/>
      <c r="E131" s="548"/>
      <c r="F131" s="550"/>
      <c r="G131" s="548"/>
      <c r="H131" s="548"/>
      <c r="I131" s="473"/>
    </row>
    <row r="132" spans="1:9" ht="18.75" x14ac:dyDescent="0.3">
      <c r="A132" s="548"/>
      <c r="B132" s="548"/>
      <c r="C132" s="548"/>
      <c r="D132" s="548"/>
      <c r="E132" s="548"/>
      <c r="F132" s="550"/>
      <c r="G132" s="548"/>
      <c r="H132" s="548"/>
      <c r="I132" s="473"/>
    </row>
    <row r="133" spans="1:9" ht="18.75" x14ac:dyDescent="0.3">
      <c r="A133" s="548"/>
      <c r="B133" s="548"/>
      <c r="C133" s="548"/>
      <c r="D133" s="548"/>
      <c r="E133" s="548"/>
      <c r="F133" s="550"/>
      <c r="G133" s="548"/>
      <c r="H133" s="548"/>
      <c r="I133" s="473"/>
    </row>
    <row r="134" spans="1:9" ht="18.75" x14ac:dyDescent="0.3">
      <c r="A134" s="548"/>
      <c r="B134" s="548"/>
      <c r="C134" s="548"/>
      <c r="D134" s="548"/>
      <c r="E134" s="548"/>
      <c r="F134" s="550"/>
      <c r="G134" s="548"/>
      <c r="H134" s="548"/>
      <c r="I134" s="473"/>
    </row>
    <row r="135" spans="1:9" ht="18.75" x14ac:dyDescent="0.3">
      <c r="A135" s="548"/>
      <c r="B135" s="548"/>
      <c r="C135" s="548"/>
      <c r="D135" s="548"/>
      <c r="E135" s="548"/>
      <c r="F135" s="550"/>
      <c r="G135" s="548"/>
      <c r="H135" s="548"/>
      <c r="I135" s="473"/>
    </row>
    <row r="136" spans="1:9" ht="18.75" x14ac:dyDescent="0.3">
      <c r="A136" s="548"/>
      <c r="B136" s="548"/>
      <c r="C136" s="548"/>
      <c r="D136" s="548"/>
      <c r="E136" s="548"/>
      <c r="F136" s="550"/>
      <c r="G136" s="548"/>
      <c r="H136" s="548"/>
      <c r="I136" s="473"/>
    </row>
    <row r="137" spans="1:9" ht="18.75" x14ac:dyDescent="0.3">
      <c r="A137" s="548"/>
      <c r="B137" s="548"/>
      <c r="C137" s="548"/>
      <c r="D137" s="548"/>
      <c r="E137" s="548"/>
      <c r="F137" s="550"/>
      <c r="G137" s="548"/>
      <c r="H137" s="548"/>
      <c r="I137" s="473"/>
    </row>
    <row r="138" spans="1:9" ht="18.75" x14ac:dyDescent="0.3">
      <c r="A138" s="548"/>
      <c r="B138" s="548"/>
      <c r="C138" s="548"/>
      <c r="D138" s="548"/>
      <c r="E138" s="548"/>
      <c r="F138" s="550"/>
      <c r="G138" s="548"/>
      <c r="H138" s="548"/>
      <c r="I138" s="473"/>
    </row>
    <row r="250" spans="1:1" x14ac:dyDescent="0.25">
      <c r="A250" s="471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</vt:lpstr>
      <vt:lpstr>SST TDF</vt:lpstr>
      <vt:lpstr>SST EFV</vt:lpstr>
      <vt:lpstr>Uniformity</vt:lpstr>
      <vt:lpstr>Lamivudine</vt:lpstr>
      <vt:lpstr>tenofovir disoproxil</vt:lpstr>
      <vt:lpstr>efavirenz</vt:lpstr>
      <vt:lpstr>efavirenz!Print_Area</vt:lpstr>
      <vt:lpstr>Lamivudine!Print_Area</vt:lpstr>
      <vt:lpstr>'SST EFV'!Print_Area</vt:lpstr>
      <vt:lpstr>'SST LAM'!Print_Area</vt:lpstr>
      <vt:lpstr>'SST TDF'!Print_Area</vt:lpstr>
      <vt:lpstr>'tenofovir disoproxil'!Print_Area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2017-09-28T08:37:09Z</cp:lastPrinted>
  <dcterms:created xsi:type="dcterms:W3CDTF">2005-07-05T10:19:27Z</dcterms:created>
  <dcterms:modified xsi:type="dcterms:W3CDTF">2017-09-28T08:55:32Z</dcterms:modified>
</cp:coreProperties>
</file>