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4055" windowHeight="8640" activeTab="2"/>
  </bookViews>
  <sheets>
    <sheet name="SST SULFAMETHOXAZOLE" sheetId="1" r:id="rId1"/>
    <sheet name="Sulfamethoxazole" sheetId="2" r:id="rId2"/>
    <sheet name="Sulfamethoxazole 1" sheetId="4" r:id="rId3"/>
    <sheet name="Trimethoprim 1" sheetId="5" r:id="rId4"/>
    <sheet name="SST TRIMETHOPRIM" sheetId="6" r:id="rId5"/>
  </sheets>
  <definedNames>
    <definedName name="_xlnm.Print_Area" localSheetId="2">'Sulfamethoxazole 1'!$A$1:$H$81</definedName>
    <definedName name="_xlnm.Print_Area" localSheetId="3">'Trimethoprim 1'!$A$1:$H$81</definedName>
  </definedNames>
  <calcPr calcId="145621"/>
</workbook>
</file>

<file path=xl/calcChain.xml><?xml version="1.0" encoding="utf-8"?>
<calcChain xmlns="http://schemas.openxmlformats.org/spreadsheetml/2006/main">
  <c r="D69" i="5" l="1"/>
  <c r="D65" i="5"/>
  <c r="D61" i="5"/>
  <c r="B21" i="6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D44" i="5"/>
  <c r="F42" i="5"/>
  <c r="D42" i="5"/>
  <c r="G41" i="5"/>
  <c r="E41" i="5"/>
  <c r="B34" i="5"/>
  <c r="F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5" l="1"/>
  <c r="D45" i="5"/>
  <c r="D45" i="4"/>
  <c r="D46" i="4" s="1"/>
  <c r="D50" i="4"/>
  <c r="D51" i="4" s="1"/>
  <c r="D52" i="4"/>
  <c r="C35" i="2"/>
  <c r="C37" i="2"/>
  <c r="E42" i="4"/>
  <c r="F44" i="4"/>
  <c r="F45" i="4" s="1"/>
  <c r="F46" i="4" s="1"/>
  <c r="G42" i="4"/>
  <c r="C39" i="2" l="1"/>
  <c r="F46" i="5"/>
  <c r="G38" i="5"/>
  <c r="G40" i="5"/>
  <c r="G39" i="5"/>
  <c r="D46" i="5"/>
  <c r="E38" i="5"/>
  <c r="E39" i="5"/>
  <c r="E40" i="5"/>
  <c r="B57" i="5" l="1"/>
  <c r="D58" i="5" s="1"/>
  <c r="B57" i="4"/>
  <c r="D58" i="4" s="1"/>
  <c r="G42" i="5"/>
  <c r="D52" i="5"/>
  <c r="E42" i="5"/>
  <c r="D50" i="5"/>
  <c r="D51" i="5" s="1"/>
  <c r="G66" i="4" l="1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G69" i="4"/>
  <c r="H69" i="4" s="1"/>
  <c r="G67" i="4"/>
  <c r="H67" i="4" s="1"/>
  <c r="B70" i="4"/>
  <c r="G71" i="5"/>
  <c r="H71" i="5" s="1"/>
  <c r="G65" i="5"/>
  <c r="H65" i="5" s="1"/>
  <c r="G62" i="5"/>
  <c r="H62" i="5" s="1"/>
  <c r="G70" i="5"/>
  <c r="H70" i="5" s="1"/>
  <c r="G61" i="5"/>
  <c r="H61" i="5" s="1"/>
  <c r="G67" i="5"/>
  <c r="H67" i="5" s="1"/>
  <c r="G66" i="5"/>
  <c r="H66" i="5" s="1"/>
  <c r="G63" i="5"/>
  <c r="H63" i="5" s="1"/>
  <c r="G69" i="5"/>
  <c r="H69" i="5" s="1"/>
  <c r="B70" i="5"/>
  <c r="H75" i="5" l="1"/>
  <c r="H73" i="5"/>
  <c r="G77" i="5" s="1"/>
  <c r="H74" i="5"/>
  <c r="H75" i="4"/>
  <c r="H73" i="4"/>
  <c r="H74" i="4" l="1"/>
  <c r="G77" i="4"/>
</calcChain>
</file>

<file path=xl/sharedStrings.xml><?xml version="1.0" encoding="utf-8"?>
<sst xmlns="http://schemas.openxmlformats.org/spreadsheetml/2006/main" count="315" uniqueCount="124">
  <si>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</si>
  <si>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</si>
  <si>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</si>
  <si>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</si>
  <si>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</si>
  <si>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</si>
  <si>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</si>
  <si>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NDQB201709130</t>
  </si>
  <si>
    <t>Weight (mg):</t>
  </si>
  <si>
    <t>Trimethoprim BP 40mg, Sulphamethoxazole BP 200mg</t>
  </si>
  <si>
    <t>Standard Conc (mg/mL):</t>
  </si>
  <si>
    <t xml:space="preserve">Each 5ml contains: Trimethoprim BP 40 mg, Sulphamethoxazole BP 200 mg.
each 5ml contains trimethoprim BP 40mg, sulphamethoxazole BP 200 mg
</t>
  </si>
  <si>
    <t>2017-09-19 07:43:16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</si>
  <si>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</si>
  <si>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</si>
  <si>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</si>
  <si>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</si>
  <si>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</si>
  <si>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</si>
  <si>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</si>
  <si>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</si>
  <si>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</si>
  <si>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</si>
  <si>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</si>
  <si>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</si>
  <si>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</si>
  <si>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</si>
  <si>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</si>
  <si>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</si>
  <si>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</si>
  <si>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</si>
  <si>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</si>
  <si>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</si>
  <si>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</si>
  <si>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</si>
  <si>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</si>
  <si>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</si>
  <si>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</si>
  <si>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</si>
  <si>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</si>
  <si>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</si>
  <si>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</si>
  <si>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</si>
  <si>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</si>
  <si>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</si>
  <si>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</si>
  <si>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</si>
  <si>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</si>
  <si>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</si>
  <si>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</si>
  <si>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</si>
  <si>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</si>
  <si>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</si>
  <si>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</si>
  <si>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</si>
  <si>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</si>
  <si>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</si>
  <si>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</si>
  <si>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</si>
  <si>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</si>
  <si>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</si>
  <si>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</si>
  <si>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</si>
  <si>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</si>
  <si>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</si>
  <si>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</si>
  <si>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</si>
  <si>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</si>
  <si>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</si>
  <si>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</si>
  <si>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</si>
  <si>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</si>
  <si>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</si>
  <si>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</si>
  <si>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</si>
  <si>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</si>
  <si>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</si>
  <si>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</si>
  <si>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</si>
  <si>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</si>
  <si>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</si>
  <si>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</si>
  <si>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</si>
  <si>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</si>
  <si>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</si>
  <si>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</si>
  <si>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</si>
  <si>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</si>
  <si>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</si>
  <si>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</si>
  <si>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</si>
  <si>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</si>
  <si>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</si>
  <si>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</si>
  <si>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</si>
  <si>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</si>
  <si>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</si>
  <si>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</si>
  <si>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</si>
  <si>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</si>
  <si>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</si>
  <si>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</si>
  <si>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</si>
  <si>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</si>
  <si>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</si>
  <si>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</si>
  <si>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</si>
  <si>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</si>
  <si>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</si>
  <si>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</si>
  <si>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</si>
  <si>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</si>
  <si>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</si>
  <si>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>LECOTRIM PAEDRIATIC SUSPENSION</t>
  </si>
  <si>
    <t>NDQB201709131</t>
  </si>
  <si>
    <t>Each 5ml contains 200mg sulfamethoxazole &amp;40mg Trimethoprim</t>
  </si>
  <si>
    <t>25/9/2017</t>
  </si>
  <si>
    <t>Sulfamethoxazole</t>
  </si>
  <si>
    <t>s12-6</t>
  </si>
  <si>
    <t>Trimethoprim</t>
  </si>
  <si>
    <t>Each 5ml contains 200mg Sulfamethoxazole &amp;40mg Trimethoprim</t>
  </si>
  <si>
    <t>25-09-2017</t>
  </si>
  <si>
    <t>22-09-2017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</si>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</sst>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164" fontId="13" fillId="6" borderId="4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zoomScale="87" zoomScaleNormal="87" workbookViewId="0">
      <selection activeCell="D53" sqref="D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15.31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0.15310000000000001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38122015</v>
      </c>
      <c r="C24" s="18">
        <v>9531.7999999999993</v>
      </c>
      <c r="D24" s="19">
        <v>1.1000000000000001</v>
      </c>
      <c r="E24" s="20">
        <v>10.199999999999999</v>
      </c>
    </row>
    <row r="25" spans="1:6" ht="16.5" customHeight="1" x14ac:dyDescent="0.3">
      <c r="A25" s="17">
        <v>2</v>
      </c>
      <c r="B25" s="18">
        <v>38119901</v>
      </c>
      <c r="C25" s="18">
        <v>9996.2999999999993</v>
      </c>
      <c r="D25" s="19">
        <v>1.1000000000000001</v>
      </c>
      <c r="E25" s="19">
        <v>10.199999999999999</v>
      </c>
    </row>
    <row r="26" spans="1:6" ht="16.5" customHeight="1" x14ac:dyDescent="0.3">
      <c r="A26" s="17">
        <v>3</v>
      </c>
      <c r="B26" s="18">
        <v>38185028</v>
      </c>
      <c r="C26" s="18">
        <v>9904</v>
      </c>
      <c r="D26" s="19">
        <v>1.1000000000000001</v>
      </c>
      <c r="E26" s="19">
        <v>10.199999999999999</v>
      </c>
    </row>
    <row r="27" spans="1:6" ht="16.5" customHeight="1" x14ac:dyDescent="0.3">
      <c r="A27" s="17">
        <v>4</v>
      </c>
      <c r="B27" s="18">
        <v>38139063</v>
      </c>
      <c r="C27" s="18">
        <v>9952.2000000000007</v>
      </c>
      <c r="D27" s="19">
        <v>1.1000000000000001</v>
      </c>
      <c r="E27" s="19">
        <v>10.199999999999999</v>
      </c>
    </row>
    <row r="28" spans="1:6" ht="16.5" customHeight="1" x14ac:dyDescent="0.3">
      <c r="A28" s="17">
        <v>5</v>
      </c>
      <c r="B28" s="18">
        <v>38354787</v>
      </c>
      <c r="C28" s="18">
        <v>10064.299999999999</v>
      </c>
      <c r="D28" s="19">
        <v>1.1000000000000001</v>
      </c>
      <c r="E28" s="19">
        <v>10.199999999999999</v>
      </c>
    </row>
    <row r="29" spans="1:6" ht="16.5" customHeight="1" x14ac:dyDescent="0.3">
      <c r="A29" s="17">
        <v>6</v>
      </c>
      <c r="B29" s="21">
        <v>38462324</v>
      </c>
      <c r="C29" s="21">
        <v>9954.5</v>
      </c>
      <c r="D29" s="22">
        <v>1.1000000000000001</v>
      </c>
      <c r="E29" s="22">
        <v>10.199999999999999</v>
      </c>
    </row>
    <row r="30" spans="1:6" ht="16.5" customHeight="1" x14ac:dyDescent="0.3">
      <c r="A30" s="23" t="s">
        <v>18</v>
      </c>
      <c r="B30" s="24">
        <f>AVERAGE(B24:B29)</f>
        <v>38230519.666666664</v>
      </c>
      <c r="C30" s="25">
        <f>AVERAGE(C24:C29)</f>
        <v>9900.5166666666682</v>
      </c>
      <c r="D30" s="26">
        <f>AVERAGE(D24:D29)</f>
        <v>1.0999999999999999</v>
      </c>
      <c r="E30" s="26">
        <f>AVERAGE(E24:E29)</f>
        <v>10.200000000000001</v>
      </c>
    </row>
    <row r="31" spans="1:6" ht="16.5" customHeight="1" x14ac:dyDescent="0.3">
      <c r="A31" s="27" t="s">
        <v>19</v>
      </c>
      <c r="B31" s="28">
        <f>(STDEV(B24:B29)/B30)</f>
        <v>3.7655193359863318E-3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4" t="s">
        <v>26</v>
      </c>
      <c r="C59" s="3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I44" sqref="I4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0" t="s">
        <v>31</v>
      </c>
      <c r="B1" s="380"/>
      <c r="C1" s="380"/>
      <c r="D1" s="380"/>
      <c r="E1" s="380"/>
      <c r="F1" s="380"/>
      <c r="G1" s="105"/>
    </row>
    <row r="2" spans="1:7" ht="12.75" customHeight="1" x14ac:dyDescent="0.3">
      <c r="A2" s="380"/>
      <c r="B2" s="380"/>
      <c r="C2" s="380"/>
      <c r="D2" s="380"/>
      <c r="E2" s="380"/>
      <c r="F2" s="380"/>
      <c r="G2" s="105"/>
    </row>
    <row r="3" spans="1:7" ht="12.75" customHeight="1" x14ac:dyDescent="0.3">
      <c r="A3" s="380"/>
      <c r="B3" s="380"/>
      <c r="C3" s="380"/>
      <c r="D3" s="380"/>
      <c r="E3" s="380"/>
      <c r="F3" s="380"/>
      <c r="G3" s="105"/>
    </row>
    <row r="4" spans="1:7" ht="12.75" customHeight="1" x14ac:dyDescent="0.3">
      <c r="A4" s="380"/>
      <c r="B4" s="380"/>
      <c r="C4" s="380"/>
      <c r="D4" s="380"/>
      <c r="E4" s="380"/>
      <c r="F4" s="380"/>
      <c r="G4" s="105"/>
    </row>
    <row r="5" spans="1:7" ht="12.75" customHeight="1" x14ac:dyDescent="0.3">
      <c r="A5" s="380"/>
      <c r="B5" s="380"/>
      <c r="C5" s="380"/>
      <c r="D5" s="380"/>
      <c r="E5" s="380"/>
      <c r="F5" s="380"/>
      <c r="G5" s="105"/>
    </row>
    <row r="6" spans="1:7" ht="12.75" customHeight="1" x14ac:dyDescent="0.3">
      <c r="A6" s="380"/>
      <c r="B6" s="380"/>
      <c r="C6" s="380"/>
      <c r="D6" s="380"/>
      <c r="E6" s="380"/>
      <c r="F6" s="380"/>
      <c r="G6" s="105"/>
    </row>
    <row r="7" spans="1:7" ht="12.75" customHeight="1" x14ac:dyDescent="0.3">
      <c r="A7" s="380"/>
      <c r="B7" s="380"/>
      <c r="C7" s="380"/>
      <c r="D7" s="380"/>
      <c r="E7" s="380"/>
      <c r="F7" s="380"/>
      <c r="G7" s="105"/>
    </row>
    <row r="8" spans="1:7" ht="15" customHeight="1" x14ac:dyDescent="0.3">
      <c r="A8" s="379" t="s">
        <v>32</v>
      </c>
      <c r="B8" s="379"/>
      <c r="C8" s="379"/>
      <c r="D8" s="379"/>
      <c r="E8" s="379"/>
      <c r="F8" s="379"/>
      <c r="G8" s="106"/>
    </row>
    <row r="9" spans="1:7" ht="12.75" customHeight="1" x14ac:dyDescent="0.3">
      <c r="A9" s="379"/>
      <c r="B9" s="379"/>
      <c r="C9" s="379"/>
      <c r="D9" s="379"/>
      <c r="E9" s="379"/>
      <c r="F9" s="379"/>
      <c r="G9" s="106"/>
    </row>
    <row r="10" spans="1:7" ht="12.75" customHeight="1" x14ac:dyDescent="0.3">
      <c r="A10" s="379"/>
      <c r="B10" s="379"/>
      <c r="C10" s="379"/>
      <c r="D10" s="379"/>
      <c r="E10" s="379"/>
      <c r="F10" s="379"/>
      <c r="G10" s="106"/>
    </row>
    <row r="11" spans="1:7" ht="12.75" customHeight="1" x14ac:dyDescent="0.3">
      <c r="A11" s="379"/>
      <c r="B11" s="379"/>
      <c r="C11" s="379"/>
      <c r="D11" s="379"/>
      <c r="E11" s="379"/>
      <c r="F11" s="379"/>
      <c r="G11" s="106"/>
    </row>
    <row r="12" spans="1:7" ht="12.75" customHeight="1" x14ac:dyDescent="0.3">
      <c r="A12" s="379"/>
      <c r="B12" s="379"/>
      <c r="C12" s="379"/>
      <c r="D12" s="379"/>
      <c r="E12" s="379"/>
      <c r="F12" s="379"/>
      <c r="G12" s="106"/>
    </row>
    <row r="13" spans="1:7" ht="12.75" customHeight="1" x14ac:dyDescent="0.3">
      <c r="A13" s="379"/>
      <c r="B13" s="379"/>
      <c r="C13" s="379"/>
      <c r="D13" s="379"/>
      <c r="E13" s="379"/>
      <c r="F13" s="379"/>
      <c r="G13" s="106"/>
    </row>
    <row r="14" spans="1:7" ht="12.75" customHeight="1" x14ac:dyDescent="0.3">
      <c r="A14" s="379"/>
      <c r="B14" s="379"/>
      <c r="C14" s="379"/>
      <c r="D14" s="379"/>
      <c r="E14" s="379"/>
      <c r="F14" s="379"/>
      <c r="G14" s="106"/>
    </row>
    <row r="15" spans="1:7" ht="13.5" customHeight="1" x14ac:dyDescent="0.3"/>
    <row r="16" spans="1:7" ht="19.5" customHeight="1" x14ac:dyDescent="0.3">
      <c r="A16" s="375" t="s">
        <v>33</v>
      </c>
      <c r="B16" s="376"/>
      <c r="C16" s="376"/>
      <c r="D16" s="376"/>
      <c r="E16" s="376"/>
      <c r="F16" s="377"/>
    </row>
    <row r="17" spans="1:13" ht="18.75" customHeight="1" x14ac:dyDescent="0.3">
      <c r="A17" s="378" t="s">
        <v>34</v>
      </c>
      <c r="B17" s="378"/>
      <c r="C17" s="378"/>
      <c r="D17" s="378"/>
      <c r="E17" s="378"/>
      <c r="F17" s="37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12.309939999999999</v>
      </c>
      <c r="C29" s="60">
        <v>15.590450000000001</v>
      </c>
      <c r="D29" s="60">
        <v>18.792349999999999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18.610510000000001</v>
      </c>
      <c r="D30" s="60">
        <v>18.791399999999999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18.610040000000001</v>
      </c>
      <c r="D31" s="63">
        <v>18.75836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12.309939999999999</v>
      </c>
      <c r="C33" s="66">
        <f>AVERAGE(C29:C32)</f>
        <v>17.603666666666669</v>
      </c>
      <c r="D33" s="66">
        <f>AVERAGE(D29:D32)</f>
        <v>18.780703333333332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5.2937266666666698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6.4707633333333323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1.2223455687801528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2" zoomScale="55" zoomScaleNormal="75" workbookViewId="0">
      <selection activeCell="D73" sqref="D7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1" t="s">
        <v>31</v>
      </c>
      <c r="B1" s="381"/>
      <c r="C1" s="381"/>
      <c r="D1" s="381"/>
      <c r="E1" s="381"/>
      <c r="F1" s="381"/>
      <c r="G1" s="381"/>
      <c r="H1" s="381"/>
    </row>
    <row r="2" spans="1:8" x14ac:dyDescent="0.25">
      <c r="A2" s="381"/>
      <c r="B2" s="381"/>
      <c r="C2" s="381"/>
      <c r="D2" s="381"/>
      <c r="E2" s="381"/>
      <c r="F2" s="381"/>
      <c r="G2" s="381"/>
      <c r="H2" s="381"/>
    </row>
    <row r="3" spans="1:8" x14ac:dyDescent="0.25">
      <c r="A3" s="381"/>
      <c r="B3" s="381"/>
      <c r="C3" s="381"/>
      <c r="D3" s="381"/>
      <c r="E3" s="381"/>
      <c r="F3" s="381"/>
      <c r="G3" s="381"/>
      <c r="H3" s="381"/>
    </row>
    <row r="4" spans="1:8" x14ac:dyDescent="0.25">
      <c r="A4" s="381"/>
      <c r="B4" s="381"/>
      <c r="C4" s="381"/>
      <c r="D4" s="381"/>
      <c r="E4" s="381"/>
      <c r="F4" s="381"/>
      <c r="G4" s="381"/>
      <c r="H4" s="381"/>
    </row>
    <row r="5" spans="1:8" x14ac:dyDescent="0.25">
      <c r="A5" s="381"/>
      <c r="B5" s="381"/>
      <c r="C5" s="381"/>
      <c r="D5" s="381"/>
      <c r="E5" s="381"/>
      <c r="F5" s="381"/>
      <c r="G5" s="381"/>
      <c r="H5" s="381"/>
    </row>
    <row r="6" spans="1:8" x14ac:dyDescent="0.25">
      <c r="A6" s="381"/>
      <c r="B6" s="381"/>
      <c r="C6" s="381"/>
      <c r="D6" s="381"/>
      <c r="E6" s="381"/>
      <c r="F6" s="381"/>
      <c r="G6" s="381"/>
      <c r="H6" s="381"/>
    </row>
    <row r="7" spans="1:8" x14ac:dyDescent="0.25">
      <c r="A7" s="381"/>
      <c r="B7" s="381"/>
      <c r="C7" s="381"/>
      <c r="D7" s="381"/>
      <c r="E7" s="381"/>
      <c r="F7" s="381"/>
      <c r="G7" s="381"/>
      <c r="H7" s="381"/>
    </row>
    <row r="8" spans="1:8" x14ac:dyDescent="0.25">
      <c r="A8" s="382" t="s">
        <v>32</v>
      </c>
      <c r="B8" s="382"/>
      <c r="C8" s="382"/>
      <c r="D8" s="382"/>
      <c r="E8" s="382"/>
      <c r="F8" s="382"/>
      <c r="G8" s="382"/>
      <c r="H8" s="382"/>
    </row>
    <row r="9" spans="1:8" x14ac:dyDescent="0.25">
      <c r="A9" s="382"/>
      <c r="B9" s="382"/>
      <c r="C9" s="382"/>
      <c r="D9" s="382"/>
      <c r="E9" s="382"/>
      <c r="F9" s="382"/>
      <c r="G9" s="382"/>
      <c r="H9" s="382"/>
    </row>
    <row r="10" spans="1:8" x14ac:dyDescent="0.25">
      <c r="A10" s="382"/>
      <c r="B10" s="382"/>
      <c r="C10" s="382"/>
      <c r="D10" s="382"/>
      <c r="E10" s="382"/>
      <c r="F10" s="382"/>
      <c r="G10" s="382"/>
      <c r="H10" s="382"/>
    </row>
    <row r="11" spans="1:8" x14ac:dyDescent="0.25">
      <c r="A11" s="382"/>
      <c r="B11" s="382"/>
      <c r="C11" s="382"/>
      <c r="D11" s="382"/>
      <c r="E11" s="382"/>
      <c r="F11" s="382"/>
      <c r="G11" s="382"/>
      <c r="H11" s="382"/>
    </row>
    <row r="12" spans="1:8" x14ac:dyDescent="0.25">
      <c r="A12" s="382"/>
      <c r="B12" s="382"/>
      <c r="C12" s="382"/>
      <c r="D12" s="382"/>
      <c r="E12" s="382"/>
      <c r="F12" s="382"/>
      <c r="G12" s="382"/>
      <c r="H12" s="382"/>
    </row>
    <row r="13" spans="1:8" x14ac:dyDescent="0.25">
      <c r="A13" s="382"/>
      <c r="B13" s="382"/>
      <c r="C13" s="382"/>
      <c r="D13" s="382"/>
      <c r="E13" s="382"/>
      <c r="F13" s="382"/>
      <c r="G13" s="382"/>
      <c r="H13" s="382"/>
    </row>
    <row r="14" spans="1:8" x14ac:dyDescent="0.25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x14ac:dyDescent="0.25"/>
    <row r="16" spans="1:8" ht="19.5" customHeight="1" x14ac:dyDescent="0.3">
      <c r="A16" s="375" t="s">
        <v>33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383" t="s">
        <v>46</v>
      </c>
      <c r="B17" s="383"/>
      <c r="C17" s="383"/>
      <c r="D17" s="383"/>
      <c r="E17" s="383"/>
      <c r="F17" s="383"/>
      <c r="G17" s="383"/>
      <c r="H17" s="383"/>
    </row>
    <row r="18" spans="1:14" ht="26.25" customHeight="1" x14ac:dyDescent="0.4">
      <c r="A18" s="120" t="s">
        <v>35</v>
      </c>
      <c r="B18" s="384" t="s">
        <v>113</v>
      </c>
      <c r="C18" s="384"/>
    </row>
    <row r="19" spans="1:14" ht="26.25" customHeight="1" x14ac:dyDescent="0.4">
      <c r="A19" s="120" t="s">
        <v>36</v>
      </c>
      <c r="B19" s="221" t="s">
        <v>114</v>
      </c>
      <c r="C19" s="244">
        <v>25</v>
      </c>
    </row>
    <row r="20" spans="1:14" ht="26.25" customHeight="1" x14ac:dyDescent="0.4">
      <c r="A20" s="120" t="s">
        <v>37</v>
      </c>
      <c r="B20" s="221" t="s">
        <v>111</v>
      </c>
      <c r="C20" s="222"/>
    </row>
    <row r="21" spans="1:14" ht="26.25" customHeight="1" x14ac:dyDescent="0.4">
      <c r="A21" s="120" t="s">
        <v>38</v>
      </c>
      <c r="B21" s="385" t="s">
        <v>115</v>
      </c>
      <c r="C21" s="385"/>
      <c r="D21" s="385"/>
      <c r="E21" s="385"/>
      <c r="F21" s="385"/>
      <c r="G21" s="385"/>
      <c r="H21" s="385"/>
      <c r="I21" s="385"/>
    </row>
    <row r="22" spans="1:14" ht="26.25" customHeight="1" x14ac:dyDescent="0.4">
      <c r="A22" s="120" t="s">
        <v>39</v>
      </c>
      <c r="B22" s="223" t="s">
        <v>116</v>
      </c>
      <c r="C22" s="222"/>
      <c r="D22" s="222"/>
      <c r="E22" s="222"/>
      <c r="F22" s="222"/>
      <c r="G22" s="222"/>
      <c r="H22" s="222"/>
      <c r="I22" s="222"/>
    </row>
    <row r="23" spans="1:14" ht="26.25" customHeight="1" x14ac:dyDescent="0.4">
      <c r="A23" s="120" t="s">
        <v>40</v>
      </c>
      <c r="B23" s="223" t="s">
        <v>116</v>
      </c>
      <c r="C23" s="222"/>
      <c r="D23" s="222"/>
      <c r="E23" s="222"/>
      <c r="F23" s="222"/>
      <c r="G23" s="222"/>
      <c r="H23" s="222"/>
      <c r="I23" s="222"/>
    </row>
    <row r="24" spans="1:14" ht="18.75" x14ac:dyDescent="0.3">
      <c r="A24" s="120"/>
      <c r="B24" s="122"/>
    </row>
    <row r="25" spans="1:14" ht="18.75" x14ac:dyDescent="0.3">
      <c r="A25" s="118" t="s">
        <v>1</v>
      </c>
      <c r="B25" s="122"/>
    </row>
    <row r="26" spans="1:14" ht="26.25" customHeight="1" x14ac:dyDescent="0.4">
      <c r="A26" s="123" t="s">
        <v>4</v>
      </c>
      <c r="B26" s="384" t="s">
        <v>117</v>
      </c>
      <c r="C26" s="384"/>
    </row>
    <row r="27" spans="1:14" ht="26.25" customHeight="1" x14ac:dyDescent="0.4">
      <c r="A27" s="125" t="s">
        <v>47</v>
      </c>
      <c r="B27" s="385" t="s">
        <v>118</v>
      </c>
      <c r="C27" s="385"/>
    </row>
    <row r="28" spans="1:14" ht="27" customHeight="1" x14ac:dyDescent="0.4">
      <c r="A28" s="125" t="s">
        <v>6</v>
      </c>
      <c r="B28" s="220">
        <v>99.02</v>
      </c>
    </row>
    <row r="29" spans="1:14" s="9" customFormat="1" ht="27" customHeight="1" x14ac:dyDescent="0.4">
      <c r="A29" s="125" t="s">
        <v>48</v>
      </c>
      <c r="B29" s="219">
        <v>0</v>
      </c>
      <c r="C29" s="395" t="s">
        <v>49</v>
      </c>
      <c r="D29" s="396"/>
      <c r="E29" s="396"/>
      <c r="F29" s="396"/>
      <c r="G29" s="396"/>
      <c r="H29" s="397"/>
      <c r="I29" s="127"/>
      <c r="J29" s="127"/>
      <c r="K29" s="127"/>
      <c r="L29" s="127"/>
    </row>
    <row r="30" spans="1:14" s="9" customFormat="1" ht="19.5" customHeight="1" x14ac:dyDescent="0.3">
      <c r="A30" s="125" t="s">
        <v>50</v>
      </c>
      <c r="B30" s="124">
        <f>B28-B29</f>
        <v>99.02</v>
      </c>
      <c r="C30" s="128"/>
      <c r="D30" s="128"/>
      <c r="E30" s="128"/>
      <c r="F30" s="128"/>
      <c r="G30" s="128"/>
      <c r="H30" s="129"/>
      <c r="I30" s="127"/>
      <c r="J30" s="127"/>
      <c r="K30" s="127"/>
      <c r="L30" s="127"/>
    </row>
    <row r="31" spans="1:14" s="9" customFormat="1" ht="27" customHeight="1" x14ac:dyDescent="0.4">
      <c r="A31" s="125" t="s">
        <v>51</v>
      </c>
      <c r="B31" s="240">
        <v>1</v>
      </c>
      <c r="C31" s="398" t="s">
        <v>52</v>
      </c>
      <c r="D31" s="399"/>
      <c r="E31" s="399"/>
      <c r="F31" s="399"/>
      <c r="G31" s="399"/>
      <c r="H31" s="400"/>
      <c r="I31" s="127"/>
      <c r="J31" s="127"/>
      <c r="K31" s="127"/>
      <c r="L31" s="127"/>
    </row>
    <row r="32" spans="1:14" s="9" customFormat="1" ht="27" customHeight="1" x14ac:dyDescent="0.4">
      <c r="A32" s="125" t="s">
        <v>53</v>
      </c>
      <c r="B32" s="240">
        <v>1</v>
      </c>
      <c r="C32" s="398" t="s">
        <v>54</v>
      </c>
      <c r="D32" s="399"/>
      <c r="E32" s="399"/>
      <c r="F32" s="399"/>
      <c r="G32" s="399"/>
      <c r="H32" s="400"/>
      <c r="I32" s="127"/>
      <c r="J32" s="127"/>
      <c r="K32" s="127"/>
      <c r="L32" s="131"/>
      <c r="M32" s="131"/>
      <c r="N32" s="132"/>
    </row>
    <row r="33" spans="1:14" s="9" customFormat="1" ht="17.25" customHeight="1" x14ac:dyDescent="0.3">
      <c r="A33" s="125"/>
      <c r="B33" s="130"/>
      <c r="C33" s="133"/>
      <c r="D33" s="133"/>
      <c r="E33" s="133"/>
      <c r="F33" s="133"/>
      <c r="G33" s="133"/>
      <c r="H33" s="133"/>
      <c r="I33" s="127"/>
      <c r="J33" s="127"/>
      <c r="K33" s="127"/>
      <c r="L33" s="131"/>
      <c r="M33" s="131"/>
      <c r="N33" s="132"/>
    </row>
    <row r="34" spans="1:14" s="9" customFormat="1" ht="18.75" x14ac:dyDescent="0.3">
      <c r="A34" s="125" t="s">
        <v>55</v>
      </c>
      <c r="B34" s="134">
        <f>B31/B32</f>
        <v>1</v>
      </c>
      <c r="C34" s="119" t="s">
        <v>56</v>
      </c>
      <c r="D34" s="119"/>
      <c r="E34" s="119"/>
      <c r="F34" s="119"/>
      <c r="G34" s="119"/>
      <c r="H34" s="119"/>
      <c r="I34" s="127"/>
      <c r="J34" s="127"/>
      <c r="K34" s="127"/>
      <c r="L34" s="131"/>
      <c r="M34" s="131"/>
      <c r="N34" s="132"/>
    </row>
    <row r="35" spans="1:14" s="9" customFormat="1" ht="19.5" customHeight="1" x14ac:dyDescent="0.3">
      <c r="A35" s="125"/>
      <c r="B35" s="124"/>
      <c r="H35" s="119"/>
      <c r="I35" s="127"/>
      <c r="J35" s="127"/>
      <c r="K35" s="127"/>
      <c r="L35" s="131"/>
      <c r="M35" s="131"/>
      <c r="N35" s="132"/>
    </row>
    <row r="36" spans="1:14" s="9" customFormat="1" ht="27" customHeight="1" x14ac:dyDescent="0.4">
      <c r="A36" s="135" t="s">
        <v>57</v>
      </c>
      <c r="B36" s="224">
        <v>100</v>
      </c>
      <c r="C36" s="119"/>
      <c r="D36" s="387" t="s">
        <v>58</v>
      </c>
      <c r="E36" s="388"/>
      <c r="F36" s="181" t="s">
        <v>59</v>
      </c>
      <c r="G36" s="182"/>
      <c r="J36" s="127"/>
      <c r="K36" s="127"/>
      <c r="L36" s="131"/>
      <c r="M36" s="131"/>
      <c r="N36" s="132"/>
    </row>
    <row r="37" spans="1:14" s="9" customFormat="1" ht="26.25" customHeight="1" x14ac:dyDescent="0.4">
      <c r="A37" s="136" t="s">
        <v>60</v>
      </c>
      <c r="B37" s="225">
        <v>1</v>
      </c>
      <c r="C37" s="138" t="s">
        <v>61</v>
      </c>
      <c r="D37" s="139" t="s">
        <v>62</v>
      </c>
      <c r="E37" s="171" t="s">
        <v>63</v>
      </c>
      <c r="F37" s="139" t="s">
        <v>62</v>
      </c>
      <c r="G37" s="140" t="s">
        <v>63</v>
      </c>
      <c r="J37" s="127"/>
      <c r="K37" s="127"/>
      <c r="L37" s="131"/>
      <c r="M37" s="131"/>
      <c r="N37" s="132"/>
    </row>
    <row r="38" spans="1:14" s="9" customFormat="1" ht="26.25" customHeight="1" x14ac:dyDescent="0.4">
      <c r="A38" s="136" t="s">
        <v>64</v>
      </c>
      <c r="B38" s="225">
        <v>1</v>
      </c>
      <c r="C38" s="141">
        <v>1</v>
      </c>
      <c r="D38" s="226">
        <v>38245488</v>
      </c>
      <c r="E38" s="185">
        <f>IF(ISBLANK(D38),"-",$D$48/$D$45*D38)</f>
        <v>40364732.312653556</v>
      </c>
      <c r="F38" s="226">
        <v>42549580</v>
      </c>
      <c r="G38" s="177">
        <f>IF(ISBLANK(F38),"-",$D$48/$F$45*F38)</f>
        <v>39309953.380752884</v>
      </c>
      <c r="J38" s="127"/>
      <c r="K38" s="127"/>
      <c r="L38" s="131"/>
      <c r="M38" s="131"/>
      <c r="N38" s="132"/>
    </row>
    <row r="39" spans="1:14" s="9" customFormat="1" ht="26.25" customHeight="1" x14ac:dyDescent="0.4">
      <c r="A39" s="136" t="s">
        <v>65</v>
      </c>
      <c r="B39" s="225">
        <v>1</v>
      </c>
      <c r="C39" s="137">
        <v>2</v>
      </c>
      <c r="D39" s="227">
        <v>38193535</v>
      </c>
      <c r="E39" s="186">
        <f>IF(ISBLANK(D39),"-",$D$48/$D$45*D39)</f>
        <v>40309900.512943238</v>
      </c>
      <c r="F39" s="227">
        <v>43074534</v>
      </c>
      <c r="G39" s="178">
        <f>IF(ISBLANK(F39),"-",$D$48/$F$45*F39)</f>
        <v>39794938.597223639</v>
      </c>
      <c r="J39" s="127"/>
      <c r="K39" s="127"/>
      <c r="L39" s="131"/>
      <c r="M39" s="131"/>
      <c r="N39" s="132"/>
    </row>
    <row r="40" spans="1:14" ht="26.25" customHeight="1" x14ac:dyDescent="0.4">
      <c r="A40" s="136" t="s">
        <v>66</v>
      </c>
      <c r="B40" s="225">
        <v>1</v>
      </c>
      <c r="C40" s="137">
        <v>3</v>
      </c>
      <c r="D40" s="227">
        <v>38240866</v>
      </c>
      <c r="E40" s="186">
        <f>IF(ISBLANK(D40),"-",$D$48/$D$45*D40)</f>
        <v>40359854.200162247</v>
      </c>
      <c r="F40" s="227">
        <v>43084277</v>
      </c>
      <c r="G40" s="178">
        <f>IF(ISBLANK(F40),"-",$D$48/$F$45*F40)</f>
        <v>39803939.787735708</v>
      </c>
      <c r="L40" s="131"/>
      <c r="M40" s="131"/>
      <c r="N40" s="142"/>
    </row>
    <row r="41" spans="1:14" ht="26.25" customHeight="1" x14ac:dyDescent="0.4">
      <c r="A41" s="136" t="s">
        <v>67</v>
      </c>
      <c r="B41" s="225">
        <v>1</v>
      </c>
      <c r="C41" s="143">
        <v>4</v>
      </c>
      <c r="D41" s="228"/>
      <c r="E41" s="187" t="str">
        <f>IF(ISBLANK(D41),"-",$D$48/$D$45*D41)</f>
        <v>-</v>
      </c>
      <c r="F41" s="228"/>
      <c r="G41" s="179" t="str">
        <f>IF(ISBLANK(F41),"-",$D$48/$F$45*F41)</f>
        <v>-</v>
      </c>
      <c r="L41" s="131"/>
      <c r="M41" s="131"/>
      <c r="N41" s="142"/>
    </row>
    <row r="42" spans="1:14" ht="27" customHeight="1" x14ac:dyDescent="0.4">
      <c r="A42" s="136" t="s">
        <v>68</v>
      </c>
      <c r="B42" s="225">
        <v>1</v>
      </c>
      <c r="C42" s="144" t="s">
        <v>69</v>
      </c>
      <c r="D42" s="205">
        <f>AVERAGE(D38:D41)</f>
        <v>38226629.666666664</v>
      </c>
      <c r="E42" s="167">
        <f>AVERAGE(E38:E41)</f>
        <v>40344829.008586347</v>
      </c>
      <c r="F42" s="145">
        <f>AVERAGE(F38:F41)</f>
        <v>42902797</v>
      </c>
      <c r="G42" s="146">
        <f>AVERAGE(G38:G41)</f>
        <v>39636277.255237408</v>
      </c>
    </row>
    <row r="43" spans="1:14" ht="26.25" customHeight="1" x14ac:dyDescent="0.4">
      <c r="A43" s="136" t="s">
        <v>70</v>
      </c>
      <c r="B43" s="220">
        <v>1</v>
      </c>
      <c r="C43" s="206" t="s">
        <v>71</v>
      </c>
      <c r="D43" s="230">
        <v>15.31</v>
      </c>
      <c r="E43" s="142"/>
      <c r="F43" s="229">
        <v>17.489999999999998</v>
      </c>
      <c r="G43" s="183"/>
    </row>
    <row r="44" spans="1:14" ht="26.25" customHeight="1" x14ac:dyDescent="0.4">
      <c r="A44" s="136" t="s">
        <v>72</v>
      </c>
      <c r="B44" s="220">
        <v>1</v>
      </c>
      <c r="C44" s="207" t="s">
        <v>73</v>
      </c>
      <c r="D44" s="208">
        <f>D43*$B$34</f>
        <v>15.31</v>
      </c>
      <c r="E44" s="148"/>
      <c r="F44" s="147">
        <f>F43*$B$34</f>
        <v>17.489999999999998</v>
      </c>
      <c r="G44" s="150"/>
    </row>
    <row r="45" spans="1:14" ht="19.5" customHeight="1" x14ac:dyDescent="0.3">
      <c r="A45" s="136" t="s">
        <v>74</v>
      </c>
      <c r="B45" s="204">
        <f>(B44/B43)*(B42/B41)*(B40/B39)*(B38/B37)*B36</f>
        <v>100</v>
      </c>
      <c r="C45" s="207" t="s">
        <v>75</v>
      </c>
      <c r="D45" s="209">
        <f>D44*$B$30/100</f>
        <v>15.159962</v>
      </c>
      <c r="E45" s="150"/>
      <c r="F45" s="149">
        <f>F44*$B$30/100</f>
        <v>17.318597999999998</v>
      </c>
      <c r="G45" s="150"/>
    </row>
    <row r="46" spans="1:14" ht="19.5" customHeight="1" x14ac:dyDescent="0.3">
      <c r="A46" s="389" t="s">
        <v>76</v>
      </c>
      <c r="B46" s="393"/>
      <c r="C46" s="207" t="s">
        <v>77</v>
      </c>
      <c r="D46" s="208">
        <f>D45/$B$45</f>
        <v>0.15159961999999999</v>
      </c>
      <c r="E46" s="150"/>
      <c r="F46" s="151">
        <f>F45/$B$45</f>
        <v>0.17318597999999999</v>
      </c>
      <c r="G46" s="150"/>
    </row>
    <row r="47" spans="1:14" ht="27" customHeight="1" x14ac:dyDescent="0.4">
      <c r="A47" s="391"/>
      <c r="B47" s="394"/>
      <c r="C47" s="207" t="s">
        <v>78</v>
      </c>
      <c r="D47" s="231">
        <v>0.16</v>
      </c>
      <c r="E47" s="183"/>
      <c r="F47" s="183"/>
      <c r="G47" s="183"/>
    </row>
    <row r="48" spans="1:14" ht="18.75" x14ac:dyDescent="0.3">
      <c r="C48" s="207" t="s">
        <v>79</v>
      </c>
      <c r="D48" s="209">
        <f>D47*$B$45</f>
        <v>16</v>
      </c>
      <c r="E48" s="150"/>
      <c r="F48" s="150"/>
      <c r="G48" s="150"/>
    </row>
    <row r="49" spans="1:12" ht="19.5" customHeight="1" x14ac:dyDescent="0.3">
      <c r="C49" s="210" t="s">
        <v>80</v>
      </c>
      <c r="D49" s="211">
        <f>D48/B34</f>
        <v>16</v>
      </c>
      <c r="E49" s="169"/>
      <c r="F49" s="169"/>
      <c r="G49" s="169"/>
    </row>
    <row r="50" spans="1:12" ht="18.75" x14ac:dyDescent="0.3">
      <c r="C50" s="212" t="s">
        <v>81</v>
      </c>
      <c r="D50" s="213">
        <f>AVERAGE(E38:E41,G38:G41)</f>
        <v>39990553.131911881</v>
      </c>
      <c r="E50" s="168"/>
      <c r="F50" s="168"/>
      <c r="G50" s="168"/>
    </row>
    <row r="51" spans="1:12" ht="18.75" x14ac:dyDescent="0.3">
      <c r="C51" s="152" t="s">
        <v>82</v>
      </c>
      <c r="D51" s="155">
        <f>STDEV(E38:E41,G38:G41)/D50</f>
        <v>1.0695290393063786E-2</v>
      </c>
      <c r="E51" s="148"/>
      <c r="F51" s="148"/>
      <c r="G51" s="148"/>
    </row>
    <row r="52" spans="1:12" ht="19.5" customHeight="1" x14ac:dyDescent="0.3">
      <c r="C52" s="153" t="s">
        <v>20</v>
      </c>
      <c r="D52" s="156">
        <f>COUNT(E38:E41,G38:G41)</f>
        <v>6</v>
      </c>
      <c r="E52" s="148"/>
      <c r="F52" s="148"/>
      <c r="G52" s="148"/>
    </row>
    <row r="54" spans="1:12" ht="18.75" x14ac:dyDescent="0.3">
      <c r="A54" s="118" t="s">
        <v>1</v>
      </c>
      <c r="B54" s="157" t="s">
        <v>83</v>
      </c>
    </row>
    <row r="55" spans="1:12" ht="18.75" x14ac:dyDescent="0.3">
      <c r="A55" s="119" t="s">
        <v>84</v>
      </c>
      <c r="B55" s="121" t="str">
        <f>B21</f>
        <v>Each 5ml contains 200mg sulfamethoxazole &amp;40mg Trimethoprim</v>
      </c>
    </row>
    <row r="56" spans="1:12" ht="26.25" customHeight="1" x14ac:dyDescent="0.4">
      <c r="A56" s="215" t="s">
        <v>85</v>
      </c>
      <c r="B56" s="232">
        <v>5</v>
      </c>
      <c r="C56" s="196" t="s">
        <v>86</v>
      </c>
      <c r="D56" s="233">
        <v>200</v>
      </c>
      <c r="E56" s="196" t="str">
        <f>B20</f>
        <v>SULFAMETHOXAZOLE</v>
      </c>
    </row>
    <row r="57" spans="1:12" ht="18.75" x14ac:dyDescent="0.3">
      <c r="A57" s="121" t="s">
        <v>87</v>
      </c>
      <c r="B57" s="243">
        <f>Sulfamethoxazole!C39</f>
        <v>1.2223455687801528</v>
      </c>
    </row>
    <row r="58" spans="1:12" s="75" customFormat="1" ht="18.75" x14ac:dyDescent="0.3">
      <c r="A58" s="194" t="s">
        <v>88</v>
      </c>
      <c r="B58" s="195">
        <f>B56</f>
        <v>5</v>
      </c>
      <c r="C58" s="196" t="s">
        <v>89</v>
      </c>
      <c r="D58" s="216">
        <f>B57*B56</f>
        <v>6.1117278439007636</v>
      </c>
    </row>
    <row r="59" spans="1:12" ht="19.5" customHeight="1" x14ac:dyDescent="0.25"/>
    <row r="60" spans="1:12" s="9" customFormat="1" ht="27" customHeight="1" x14ac:dyDescent="0.4">
      <c r="A60" s="135" t="s">
        <v>90</v>
      </c>
      <c r="B60" s="224">
        <v>100</v>
      </c>
      <c r="C60" s="119"/>
      <c r="D60" s="159" t="s">
        <v>91</v>
      </c>
      <c r="E60" s="158" t="s">
        <v>92</v>
      </c>
      <c r="F60" s="158" t="s">
        <v>62</v>
      </c>
      <c r="G60" s="158" t="s">
        <v>93</v>
      </c>
      <c r="H60" s="138" t="s">
        <v>94</v>
      </c>
      <c r="L60" s="127"/>
    </row>
    <row r="61" spans="1:12" s="9" customFormat="1" ht="24" customHeight="1" x14ac:dyDescent="0.4">
      <c r="A61" s="136" t="s">
        <v>95</v>
      </c>
      <c r="B61" s="225">
        <v>2</v>
      </c>
      <c r="C61" s="401" t="s">
        <v>96</v>
      </c>
      <c r="D61" s="405">
        <v>4.0338000000000003</v>
      </c>
      <c r="E61" s="189">
        <v>1</v>
      </c>
      <c r="F61" s="234">
        <v>35189386</v>
      </c>
      <c r="G61" s="200">
        <f>IF(ISBLANK(F61),"-",(F61/$D$50*$D$47*$B$69)*$D$58/$D$61)</f>
        <v>213.31623301954522</v>
      </c>
      <c r="H61" s="197">
        <f t="shared" ref="H61:H72" si="0">IF(ISBLANK(F61),"-",G61/$D$56)</f>
        <v>1.0665811650977262</v>
      </c>
      <c r="L61" s="127"/>
    </row>
    <row r="62" spans="1:12" s="9" customFormat="1" ht="26.25" customHeight="1" x14ac:dyDescent="0.4">
      <c r="A62" s="136" t="s">
        <v>97</v>
      </c>
      <c r="B62" s="225">
        <v>20</v>
      </c>
      <c r="C62" s="402"/>
      <c r="D62" s="406"/>
      <c r="E62" s="190">
        <v>2</v>
      </c>
      <c r="F62" s="227">
        <v>35276722</v>
      </c>
      <c r="G62" s="201">
        <f>IF(ISBLANK(F62),"-",(F62/$D$50*$D$47*$B$69)*$D$58/$D$61)</f>
        <v>213.84565932232289</v>
      </c>
      <c r="H62" s="198">
        <f t="shared" si="0"/>
        <v>1.0692282966116144</v>
      </c>
      <c r="L62" s="127"/>
    </row>
    <row r="63" spans="1:12" s="9" customFormat="1" ht="24.75" customHeight="1" x14ac:dyDescent="0.4">
      <c r="A63" s="136" t="s">
        <v>98</v>
      </c>
      <c r="B63" s="225">
        <v>1</v>
      </c>
      <c r="C63" s="402"/>
      <c r="D63" s="406"/>
      <c r="E63" s="190">
        <v>3</v>
      </c>
      <c r="F63" s="227">
        <v>35017256</v>
      </c>
      <c r="G63" s="201">
        <f>IF(ISBLANK(F63),"-",(F63/$D$50*$D$47*$B$69)*$D$58/$D$61)</f>
        <v>212.27278988616249</v>
      </c>
      <c r="H63" s="198">
        <f t="shared" si="0"/>
        <v>1.0613639494308125</v>
      </c>
      <c r="L63" s="127"/>
    </row>
    <row r="64" spans="1:12" ht="27" customHeight="1" x14ac:dyDescent="0.4">
      <c r="A64" s="136" t="s">
        <v>99</v>
      </c>
      <c r="B64" s="225">
        <v>1</v>
      </c>
      <c r="C64" s="403"/>
      <c r="D64" s="407"/>
      <c r="E64" s="191">
        <v>4</v>
      </c>
      <c r="F64" s="235"/>
      <c r="G64" s="201" t="str">
        <f>IF(ISBLANK(F64),"-",(F64/$D$50*$D$47*$B$69)*$D$58/$D$61)</f>
        <v>-</v>
      </c>
      <c r="H64" s="198" t="str">
        <f t="shared" si="0"/>
        <v>-</v>
      </c>
    </row>
    <row r="65" spans="1:11" ht="24.75" customHeight="1" x14ac:dyDescent="0.4">
      <c r="A65" s="136" t="s">
        <v>100</v>
      </c>
      <c r="B65" s="225">
        <v>1</v>
      </c>
      <c r="C65" s="401" t="s">
        <v>101</v>
      </c>
      <c r="D65" s="405">
        <v>4.0627300000000002</v>
      </c>
      <c r="E65" s="160">
        <v>1</v>
      </c>
      <c r="F65" s="227">
        <v>35424455</v>
      </c>
      <c r="G65" s="200">
        <f>IF(ISBLANK(F65),"-",(F65/$D$50*$D$47*$B$69)*$D$58/$D$65)</f>
        <v>213.21207397378734</v>
      </c>
      <c r="H65" s="197">
        <f t="shared" si="0"/>
        <v>1.0660603698689366</v>
      </c>
    </row>
    <row r="66" spans="1:11" ht="23.25" customHeight="1" x14ac:dyDescent="0.4">
      <c r="A66" s="136" t="s">
        <v>102</v>
      </c>
      <c r="B66" s="225">
        <v>1</v>
      </c>
      <c r="C66" s="402"/>
      <c r="D66" s="406"/>
      <c r="E66" s="161">
        <v>2</v>
      </c>
      <c r="F66" s="227">
        <v>35790301</v>
      </c>
      <c r="G66" s="201">
        <f>IF(ISBLANK(F66),"-",(F66/$D$50*$D$47*$B$69)*$D$58/$D$65)</f>
        <v>215.41402131256822</v>
      </c>
      <c r="H66" s="198">
        <f t="shared" si="0"/>
        <v>1.0770701065628412</v>
      </c>
    </row>
    <row r="67" spans="1:11" ht="24.75" customHeight="1" x14ac:dyDescent="0.4">
      <c r="A67" s="136" t="s">
        <v>103</v>
      </c>
      <c r="B67" s="225">
        <v>1</v>
      </c>
      <c r="C67" s="402"/>
      <c r="D67" s="406"/>
      <c r="E67" s="161">
        <v>3</v>
      </c>
      <c r="F67" s="227">
        <v>35890248</v>
      </c>
      <c r="G67" s="201">
        <f>IF(ISBLANK(F67),"-",(F67/$D$50*$D$47*$B$69)*$D$58/$D$65)</f>
        <v>216.01558052237002</v>
      </c>
      <c r="H67" s="198">
        <f t="shared" si="0"/>
        <v>1.0800779026118501</v>
      </c>
    </row>
    <row r="68" spans="1:11" ht="27" customHeight="1" x14ac:dyDescent="0.4">
      <c r="A68" s="136" t="s">
        <v>104</v>
      </c>
      <c r="B68" s="225">
        <v>1</v>
      </c>
      <c r="C68" s="403"/>
      <c r="D68" s="407"/>
      <c r="E68" s="162">
        <v>4</v>
      </c>
      <c r="F68" s="235"/>
      <c r="G68" s="202" t="str">
        <f>IF(ISBLANK(F68),"-",(F68/$D$50*$D$47*$B$69)*$D$58/$D$65)</f>
        <v>-</v>
      </c>
      <c r="H68" s="199" t="str">
        <f t="shared" si="0"/>
        <v>-</v>
      </c>
    </row>
    <row r="69" spans="1:11" ht="23.25" customHeight="1" x14ac:dyDescent="0.4">
      <c r="A69" s="136" t="s">
        <v>105</v>
      </c>
      <c r="B69" s="203">
        <f>(B68/B67)*(B66/B65)*(B64/B63)*(B62/B61)*B60</f>
        <v>1000</v>
      </c>
      <c r="C69" s="401" t="s">
        <v>106</v>
      </c>
      <c r="D69" s="405">
        <v>4.0839600000000003</v>
      </c>
      <c r="E69" s="160">
        <v>1</v>
      </c>
      <c r="F69" s="234">
        <v>35124378</v>
      </c>
      <c r="G69" s="200">
        <f>IF(ISBLANK(F69),"-",(F69/$D$50*$D$47*$B$69)*$D$58/$D$69)</f>
        <v>210.3070060716116</v>
      </c>
      <c r="H69" s="198">
        <f t="shared" si="0"/>
        <v>1.051535030358058</v>
      </c>
    </row>
    <row r="70" spans="1:11" ht="22.5" customHeight="1" x14ac:dyDescent="0.4">
      <c r="A70" s="214" t="s">
        <v>107</v>
      </c>
      <c r="B70" s="236">
        <f>(D47*B69)/D56*D58</f>
        <v>4.8893822751206111</v>
      </c>
      <c r="C70" s="402"/>
      <c r="D70" s="406"/>
      <c r="E70" s="161">
        <v>2</v>
      </c>
      <c r="F70" s="227">
        <v>35192217</v>
      </c>
      <c r="G70" s="201">
        <f>IF(ISBLANK(F70),"-",(F70/$D$50*$D$47*$B$69)*$D$58/$D$69)</f>
        <v>210.71319168392029</v>
      </c>
      <c r="H70" s="198">
        <f t="shared" si="0"/>
        <v>1.0535659584196013</v>
      </c>
    </row>
    <row r="71" spans="1:11" ht="23.25" customHeight="1" x14ac:dyDescent="0.4">
      <c r="A71" s="389" t="s">
        <v>76</v>
      </c>
      <c r="B71" s="390"/>
      <c r="C71" s="402"/>
      <c r="D71" s="406"/>
      <c r="E71" s="161">
        <v>3</v>
      </c>
      <c r="F71" s="227">
        <v>34980713</v>
      </c>
      <c r="G71" s="201">
        <f>IF(ISBLANK(F71),"-",(F71/$D$50*$D$47*$B$69)*$D$58/$D$69)</f>
        <v>209.44681273161055</v>
      </c>
      <c r="H71" s="198">
        <f t="shared" si="0"/>
        <v>1.0472340636580528</v>
      </c>
    </row>
    <row r="72" spans="1:11" ht="23.25" customHeight="1" x14ac:dyDescent="0.4">
      <c r="A72" s="391"/>
      <c r="B72" s="392"/>
      <c r="C72" s="404"/>
      <c r="D72" s="407"/>
      <c r="E72" s="162">
        <v>4</v>
      </c>
      <c r="F72" s="235"/>
      <c r="G72" s="202" t="str">
        <f>IF(ISBLANK(F72),"-",(F72/$D$50*$D$47*$B$69)*$D$58/$D$69)</f>
        <v>-</v>
      </c>
      <c r="H72" s="199" t="str">
        <f t="shared" si="0"/>
        <v>-</v>
      </c>
    </row>
    <row r="73" spans="1:11" ht="26.25" customHeight="1" x14ac:dyDescent="0.4">
      <c r="A73" s="163"/>
      <c r="B73" s="163"/>
      <c r="C73" s="163"/>
      <c r="D73" s="163"/>
      <c r="E73" s="163"/>
      <c r="F73" s="164"/>
      <c r="G73" s="154" t="s">
        <v>69</v>
      </c>
      <c r="H73" s="237">
        <f>AVERAGE(H61:H72)</f>
        <v>1.0636352047354991</v>
      </c>
    </row>
    <row r="74" spans="1:11" ht="26.25" customHeight="1" x14ac:dyDescent="0.4">
      <c r="C74" s="163"/>
      <c r="D74" s="163"/>
      <c r="E74" s="163"/>
      <c r="F74" s="164"/>
      <c r="G74" s="152" t="s">
        <v>82</v>
      </c>
      <c r="H74" s="238">
        <f>STDEV(H61:H72)/H73</f>
        <v>1.0609069210969468E-2</v>
      </c>
    </row>
    <row r="75" spans="1:11" ht="27" customHeight="1" x14ac:dyDescent="0.4">
      <c r="A75" s="163"/>
      <c r="B75" s="163"/>
      <c r="C75" s="164"/>
      <c r="D75" s="165"/>
      <c r="E75" s="165"/>
      <c r="F75" s="164"/>
      <c r="G75" s="153" t="s">
        <v>20</v>
      </c>
      <c r="H75" s="239">
        <f>COUNT(H61:H72)</f>
        <v>9</v>
      </c>
    </row>
    <row r="76" spans="1:11" ht="18.75" x14ac:dyDescent="0.3">
      <c r="A76" s="163"/>
      <c r="B76" s="163"/>
      <c r="C76" s="164"/>
      <c r="D76" s="165"/>
      <c r="E76" s="165"/>
      <c r="F76" s="165"/>
      <c r="G76" s="165"/>
      <c r="H76" s="164"/>
      <c r="I76" s="166"/>
      <c r="J76" s="170"/>
      <c r="K76" s="184"/>
    </row>
    <row r="77" spans="1:11" ht="26.25" customHeight="1" x14ac:dyDescent="0.4">
      <c r="A77" s="123" t="s">
        <v>108</v>
      </c>
      <c r="B77" s="241" t="s">
        <v>109</v>
      </c>
      <c r="C77" s="386" t="str">
        <f>B20</f>
        <v>SULFAMETHOXAZOLE</v>
      </c>
      <c r="D77" s="386"/>
      <c r="E77" s="188" t="s">
        <v>110</v>
      </c>
      <c r="F77" s="188"/>
      <c r="G77" s="242">
        <f>H73</f>
        <v>1.0636352047354991</v>
      </c>
      <c r="H77" s="164"/>
      <c r="I77" s="166"/>
      <c r="J77" s="170"/>
      <c r="K77" s="184"/>
    </row>
    <row r="78" spans="1:11" ht="19.5" customHeight="1" x14ac:dyDescent="0.3">
      <c r="A78" s="174"/>
      <c r="B78" s="175"/>
      <c r="C78" s="176"/>
      <c r="D78" s="176"/>
      <c r="E78" s="175"/>
      <c r="F78" s="175"/>
      <c r="G78" s="175"/>
      <c r="H78" s="175"/>
    </row>
    <row r="79" spans="1:11" ht="18.75" x14ac:dyDescent="0.3">
      <c r="B79" s="126" t="s">
        <v>26</v>
      </c>
      <c r="E79" s="164" t="s">
        <v>27</v>
      </c>
      <c r="F79" s="164"/>
      <c r="G79" s="164" t="s">
        <v>28</v>
      </c>
    </row>
    <row r="80" spans="1:11" ht="83.1" customHeight="1" x14ac:dyDescent="0.3">
      <c r="A80" s="170" t="s">
        <v>29</v>
      </c>
      <c r="B80" s="217"/>
      <c r="C80" s="217"/>
      <c r="D80" s="163"/>
      <c r="E80" s="172"/>
      <c r="F80" s="166"/>
      <c r="G80" s="192"/>
      <c r="H80" s="192"/>
      <c r="I80" s="166"/>
    </row>
    <row r="81" spans="1:9" ht="83.1" customHeight="1" x14ac:dyDescent="0.3">
      <c r="A81" s="170" t="s">
        <v>30</v>
      </c>
      <c r="B81" s="218"/>
      <c r="C81" s="218"/>
      <c r="D81" s="180"/>
      <c r="E81" s="173"/>
      <c r="F81" s="166"/>
      <c r="G81" s="193"/>
      <c r="H81" s="193"/>
      <c r="I81" s="188"/>
    </row>
    <row r="82" spans="1:9" ht="18.75" x14ac:dyDescent="0.3">
      <c r="A82" s="163"/>
      <c r="B82" s="164"/>
      <c r="C82" s="165"/>
      <c r="D82" s="165"/>
      <c r="E82" s="165"/>
      <c r="F82" s="165"/>
      <c r="G82" s="164"/>
      <c r="H82" s="164"/>
      <c r="I82" s="166"/>
    </row>
    <row r="83" spans="1:9" ht="18.75" x14ac:dyDescent="0.3">
      <c r="A83" s="163"/>
      <c r="B83" s="163"/>
      <c r="C83" s="164"/>
      <c r="D83" s="165"/>
      <c r="E83" s="165"/>
      <c r="F83" s="165"/>
      <c r="G83" s="165"/>
      <c r="H83" s="164"/>
      <c r="I83" s="166"/>
    </row>
    <row r="84" spans="1:9" ht="18.75" x14ac:dyDescent="0.3">
      <c r="A84" s="163"/>
      <c r="B84" s="163"/>
      <c r="C84" s="164"/>
      <c r="D84" s="165"/>
      <c r="E84" s="165"/>
      <c r="F84" s="165"/>
      <c r="G84" s="165"/>
      <c r="H84" s="164"/>
      <c r="I84" s="166"/>
    </row>
    <row r="85" spans="1:9" ht="18.75" x14ac:dyDescent="0.3">
      <c r="A85" s="163"/>
      <c r="B85" s="163"/>
      <c r="C85" s="164"/>
      <c r="D85" s="165"/>
      <c r="E85" s="165"/>
      <c r="F85" s="165"/>
      <c r="G85" s="165"/>
      <c r="H85" s="164"/>
      <c r="I85" s="166"/>
    </row>
    <row r="86" spans="1:9" ht="18.75" x14ac:dyDescent="0.3">
      <c r="A86" s="163"/>
      <c r="B86" s="163"/>
      <c r="C86" s="164"/>
      <c r="D86" s="165"/>
      <c r="E86" s="165"/>
      <c r="F86" s="165"/>
      <c r="G86" s="165"/>
      <c r="H86" s="164"/>
      <c r="I86" s="166"/>
    </row>
    <row r="87" spans="1:9" ht="18.75" x14ac:dyDescent="0.3">
      <c r="A87" s="163"/>
      <c r="B87" s="163"/>
      <c r="C87" s="164"/>
      <c r="D87" s="165"/>
      <c r="E87" s="165"/>
      <c r="F87" s="165"/>
      <c r="G87" s="165"/>
      <c r="H87" s="164"/>
      <c r="I87" s="166"/>
    </row>
    <row r="88" spans="1:9" ht="18.75" x14ac:dyDescent="0.3">
      <c r="A88" s="163"/>
      <c r="B88" s="163"/>
      <c r="C88" s="164"/>
      <c r="D88" s="165"/>
      <c r="E88" s="165"/>
      <c r="F88" s="165"/>
      <c r="G88" s="165"/>
      <c r="H88" s="164"/>
      <c r="I88" s="166"/>
    </row>
    <row r="89" spans="1:9" ht="18.75" x14ac:dyDescent="0.3">
      <c r="A89" s="163"/>
      <c r="B89" s="163"/>
      <c r="C89" s="164"/>
      <c r="D89" s="165"/>
      <c r="E89" s="165"/>
      <c r="F89" s="165"/>
      <c r="G89" s="165"/>
      <c r="H89" s="164"/>
      <c r="I89" s="166"/>
    </row>
    <row r="90" spans="1:9" ht="18.75" x14ac:dyDescent="0.3">
      <c r="A90" s="163"/>
      <c r="B90" s="163"/>
      <c r="C90" s="164"/>
      <c r="D90" s="165"/>
      <c r="E90" s="165"/>
      <c r="F90" s="165"/>
      <c r="G90" s="165"/>
      <c r="H90" s="164"/>
      <c r="I90" s="16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4" zoomScale="55" zoomScaleNormal="75" workbookViewId="0">
      <selection activeCell="D69" sqref="D69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1" t="s">
        <v>31</v>
      </c>
      <c r="B1" s="381"/>
      <c r="C1" s="381"/>
      <c r="D1" s="381"/>
      <c r="E1" s="381"/>
      <c r="F1" s="381"/>
      <c r="G1" s="381"/>
      <c r="H1" s="381"/>
    </row>
    <row r="2" spans="1:8" x14ac:dyDescent="0.25">
      <c r="A2" s="381"/>
      <c r="B2" s="381"/>
      <c r="C2" s="381"/>
      <c r="D2" s="381"/>
      <c r="E2" s="381"/>
      <c r="F2" s="381"/>
      <c r="G2" s="381"/>
      <c r="H2" s="381"/>
    </row>
    <row r="3" spans="1:8" x14ac:dyDescent="0.25">
      <c r="A3" s="381"/>
      <c r="B3" s="381"/>
      <c r="C3" s="381"/>
      <c r="D3" s="381"/>
      <c r="E3" s="381"/>
      <c r="F3" s="381"/>
      <c r="G3" s="381"/>
      <c r="H3" s="381"/>
    </row>
    <row r="4" spans="1:8" x14ac:dyDescent="0.25">
      <c r="A4" s="381"/>
      <c r="B4" s="381"/>
      <c r="C4" s="381"/>
      <c r="D4" s="381"/>
      <c r="E4" s="381"/>
      <c r="F4" s="381"/>
      <c r="G4" s="381"/>
      <c r="H4" s="381"/>
    </row>
    <row r="5" spans="1:8" x14ac:dyDescent="0.25">
      <c r="A5" s="381"/>
      <c r="B5" s="381"/>
      <c r="C5" s="381"/>
      <c r="D5" s="381"/>
      <c r="E5" s="381"/>
      <c r="F5" s="381"/>
      <c r="G5" s="381"/>
      <c r="H5" s="381"/>
    </row>
    <row r="6" spans="1:8" x14ac:dyDescent="0.25">
      <c r="A6" s="381"/>
      <c r="B6" s="381"/>
      <c r="C6" s="381"/>
      <c r="D6" s="381"/>
      <c r="E6" s="381"/>
      <c r="F6" s="381"/>
      <c r="G6" s="381"/>
      <c r="H6" s="381"/>
    </row>
    <row r="7" spans="1:8" x14ac:dyDescent="0.25">
      <c r="A7" s="381"/>
      <c r="B7" s="381"/>
      <c r="C7" s="381"/>
      <c r="D7" s="381"/>
      <c r="E7" s="381"/>
      <c r="F7" s="381"/>
      <c r="G7" s="381"/>
      <c r="H7" s="381"/>
    </row>
    <row r="8" spans="1:8" x14ac:dyDescent="0.25">
      <c r="A8" s="382" t="s">
        <v>32</v>
      </c>
      <c r="B8" s="382"/>
      <c r="C8" s="382"/>
      <c r="D8" s="382"/>
      <c r="E8" s="382"/>
      <c r="F8" s="382"/>
      <c r="G8" s="382"/>
      <c r="H8" s="382"/>
    </row>
    <row r="9" spans="1:8" x14ac:dyDescent="0.25">
      <c r="A9" s="382"/>
      <c r="B9" s="382"/>
      <c r="C9" s="382"/>
      <c r="D9" s="382"/>
      <c r="E9" s="382"/>
      <c r="F9" s="382"/>
      <c r="G9" s="382"/>
      <c r="H9" s="382"/>
    </row>
    <row r="10" spans="1:8" x14ac:dyDescent="0.25">
      <c r="A10" s="382"/>
      <c r="B10" s="382"/>
      <c r="C10" s="382"/>
      <c r="D10" s="382"/>
      <c r="E10" s="382"/>
      <c r="F10" s="382"/>
      <c r="G10" s="382"/>
      <c r="H10" s="382"/>
    </row>
    <row r="11" spans="1:8" x14ac:dyDescent="0.25">
      <c r="A11" s="382"/>
      <c r="B11" s="382"/>
      <c r="C11" s="382"/>
      <c r="D11" s="382"/>
      <c r="E11" s="382"/>
      <c r="F11" s="382"/>
      <c r="G11" s="382"/>
      <c r="H11" s="382"/>
    </row>
    <row r="12" spans="1:8" x14ac:dyDescent="0.25">
      <c r="A12" s="382"/>
      <c r="B12" s="382"/>
      <c r="C12" s="382"/>
      <c r="D12" s="382"/>
      <c r="E12" s="382"/>
      <c r="F12" s="382"/>
      <c r="G12" s="382"/>
      <c r="H12" s="382"/>
    </row>
    <row r="13" spans="1:8" x14ac:dyDescent="0.25">
      <c r="A13" s="382"/>
      <c r="B13" s="382"/>
      <c r="C13" s="382"/>
      <c r="D13" s="382"/>
      <c r="E13" s="382"/>
      <c r="F13" s="382"/>
      <c r="G13" s="382"/>
      <c r="H13" s="382"/>
    </row>
    <row r="14" spans="1:8" x14ac:dyDescent="0.25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x14ac:dyDescent="0.25"/>
    <row r="16" spans="1:8" ht="19.5" customHeight="1" x14ac:dyDescent="0.3">
      <c r="A16" s="375" t="s">
        <v>33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383" t="s">
        <v>46</v>
      </c>
      <c r="B17" s="383"/>
      <c r="C17" s="383"/>
      <c r="D17" s="383"/>
      <c r="E17" s="383"/>
      <c r="F17" s="383"/>
      <c r="G17" s="383"/>
      <c r="H17" s="383"/>
    </row>
    <row r="18" spans="1:14" ht="26.25" customHeight="1" x14ac:dyDescent="0.4">
      <c r="A18" s="247" t="s">
        <v>35</v>
      </c>
      <c r="B18" s="384" t="s">
        <v>5</v>
      </c>
      <c r="C18" s="384"/>
    </row>
    <row r="19" spans="1:14" ht="26.25" customHeight="1" x14ac:dyDescent="0.4">
      <c r="A19" s="247" t="s">
        <v>36</v>
      </c>
      <c r="B19" s="348" t="s">
        <v>114</v>
      </c>
      <c r="C19" s="371">
        <v>25</v>
      </c>
    </row>
    <row r="20" spans="1:14" ht="26.25" customHeight="1" x14ac:dyDescent="0.4">
      <c r="A20" s="247" t="s">
        <v>37</v>
      </c>
      <c r="B20" s="348" t="s">
        <v>119</v>
      </c>
      <c r="C20" s="349"/>
    </row>
    <row r="21" spans="1:14" ht="26.25" customHeight="1" x14ac:dyDescent="0.4">
      <c r="A21" s="247" t="s">
        <v>38</v>
      </c>
      <c r="B21" s="385" t="s">
        <v>120</v>
      </c>
      <c r="C21" s="385"/>
      <c r="D21" s="385"/>
      <c r="E21" s="385"/>
      <c r="F21" s="385"/>
      <c r="G21" s="385"/>
      <c r="H21" s="385"/>
      <c r="I21" s="385"/>
    </row>
    <row r="22" spans="1:14" ht="26.25" customHeight="1" x14ac:dyDescent="0.4">
      <c r="A22" s="247" t="s">
        <v>39</v>
      </c>
      <c r="B22" s="350" t="s">
        <v>122</v>
      </c>
      <c r="C22" s="349"/>
      <c r="D22" s="349"/>
      <c r="E22" s="349"/>
      <c r="F22" s="349"/>
      <c r="G22" s="349"/>
      <c r="H22" s="349"/>
      <c r="I22" s="349"/>
    </row>
    <row r="23" spans="1:14" ht="26.25" customHeight="1" x14ac:dyDescent="0.4">
      <c r="A23" s="247" t="s">
        <v>40</v>
      </c>
      <c r="B23" s="350" t="s">
        <v>121</v>
      </c>
      <c r="C23" s="349"/>
      <c r="D23" s="349"/>
      <c r="E23" s="349"/>
      <c r="F23" s="349"/>
      <c r="G23" s="349"/>
      <c r="H23" s="349"/>
      <c r="I23" s="349"/>
    </row>
    <row r="24" spans="1:14" ht="18.75" x14ac:dyDescent="0.3">
      <c r="A24" s="247"/>
      <c r="B24" s="249"/>
    </row>
    <row r="25" spans="1:14" ht="18.75" x14ac:dyDescent="0.3">
      <c r="A25" s="245" t="s">
        <v>1</v>
      </c>
      <c r="B25" s="249"/>
    </row>
    <row r="26" spans="1:14" ht="26.25" customHeight="1" x14ac:dyDescent="0.4">
      <c r="A26" s="250" t="s">
        <v>4</v>
      </c>
      <c r="B26" s="384" t="s">
        <v>119</v>
      </c>
      <c r="C26" s="384"/>
    </row>
    <row r="27" spans="1:14" ht="26.25" customHeight="1" x14ac:dyDescent="0.4">
      <c r="A27" s="252" t="s">
        <v>47</v>
      </c>
      <c r="B27" s="385" t="s">
        <v>123</v>
      </c>
      <c r="C27" s="385"/>
    </row>
    <row r="28" spans="1:14" ht="27" customHeight="1" x14ac:dyDescent="0.4">
      <c r="A28" s="252" t="s">
        <v>6</v>
      </c>
      <c r="B28" s="347">
        <v>99.3</v>
      </c>
    </row>
    <row r="29" spans="1:14" s="9" customFormat="1" ht="27" customHeight="1" x14ac:dyDescent="0.4">
      <c r="A29" s="252" t="s">
        <v>48</v>
      </c>
      <c r="B29" s="346">
        <v>0</v>
      </c>
      <c r="C29" s="395" t="s">
        <v>49</v>
      </c>
      <c r="D29" s="396"/>
      <c r="E29" s="396"/>
      <c r="F29" s="396"/>
      <c r="G29" s="396"/>
      <c r="H29" s="397"/>
      <c r="I29" s="254"/>
      <c r="J29" s="254"/>
      <c r="K29" s="254"/>
      <c r="L29" s="254"/>
    </row>
    <row r="30" spans="1:14" s="9" customFormat="1" ht="19.5" customHeight="1" x14ac:dyDescent="0.3">
      <c r="A30" s="252" t="s">
        <v>50</v>
      </c>
      <c r="B30" s="251">
        <f>B28-B29</f>
        <v>99.3</v>
      </c>
      <c r="C30" s="255"/>
      <c r="D30" s="255"/>
      <c r="E30" s="255"/>
      <c r="F30" s="255"/>
      <c r="G30" s="255"/>
      <c r="H30" s="256"/>
      <c r="I30" s="254"/>
      <c r="J30" s="254"/>
      <c r="K30" s="254"/>
      <c r="L30" s="254"/>
    </row>
    <row r="31" spans="1:14" s="9" customFormat="1" ht="27" customHeight="1" x14ac:dyDescent="0.4">
      <c r="A31" s="252" t="s">
        <v>51</v>
      </c>
      <c r="B31" s="367">
        <v>1</v>
      </c>
      <c r="C31" s="398" t="s">
        <v>52</v>
      </c>
      <c r="D31" s="399"/>
      <c r="E31" s="399"/>
      <c r="F31" s="399"/>
      <c r="G31" s="399"/>
      <c r="H31" s="400"/>
      <c r="I31" s="254"/>
      <c r="J31" s="254"/>
      <c r="K31" s="254"/>
      <c r="L31" s="254"/>
    </row>
    <row r="32" spans="1:14" s="9" customFormat="1" ht="27" customHeight="1" x14ac:dyDescent="0.4">
      <c r="A32" s="252" t="s">
        <v>53</v>
      </c>
      <c r="B32" s="367">
        <v>1</v>
      </c>
      <c r="C32" s="398" t="s">
        <v>54</v>
      </c>
      <c r="D32" s="399"/>
      <c r="E32" s="399"/>
      <c r="F32" s="399"/>
      <c r="G32" s="399"/>
      <c r="H32" s="400"/>
      <c r="I32" s="254"/>
      <c r="J32" s="254"/>
      <c r="K32" s="254"/>
      <c r="L32" s="258"/>
      <c r="M32" s="258"/>
      <c r="N32" s="259"/>
    </row>
    <row r="33" spans="1:14" s="9" customFormat="1" ht="17.25" customHeight="1" x14ac:dyDescent="0.3">
      <c r="A33" s="252"/>
      <c r="B33" s="257"/>
      <c r="C33" s="260"/>
      <c r="D33" s="260"/>
      <c r="E33" s="260"/>
      <c r="F33" s="260"/>
      <c r="G33" s="260"/>
      <c r="H33" s="260"/>
      <c r="I33" s="254"/>
      <c r="J33" s="254"/>
      <c r="K33" s="254"/>
      <c r="L33" s="258"/>
      <c r="M33" s="258"/>
      <c r="N33" s="259"/>
    </row>
    <row r="34" spans="1:14" s="9" customFormat="1" ht="18.75" x14ac:dyDescent="0.3">
      <c r="A34" s="252" t="s">
        <v>55</v>
      </c>
      <c r="B34" s="261">
        <f>B31/B32</f>
        <v>1</v>
      </c>
      <c r="C34" s="246" t="s">
        <v>56</v>
      </c>
      <c r="D34" s="246"/>
      <c r="E34" s="246"/>
      <c r="F34" s="246"/>
      <c r="G34" s="246"/>
      <c r="H34" s="246"/>
      <c r="I34" s="254"/>
      <c r="J34" s="254"/>
      <c r="K34" s="254"/>
      <c r="L34" s="258"/>
      <c r="M34" s="258"/>
      <c r="N34" s="259"/>
    </row>
    <row r="35" spans="1:14" s="9" customFormat="1" ht="19.5" customHeight="1" x14ac:dyDescent="0.3">
      <c r="A35" s="252"/>
      <c r="B35" s="251"/>
      <c r="H35" s="246"/>
      <c r="I35" s="254"/>
      <c r="J35" s="254"/>
      <c r="K35" s="254"/>
      <c r="L35" s="258"/>
      <c r="M35" s="258"/>
      <c r="N35" s="259"/>
    </row>
    <row r="36" spans="1:14" s="9" customFormat="1" ht="27" customHeight="1" x14ac:dyDescent="0.4">
      <c r="A36" s="262" t="s">
        <v>57</v>
      </c>
      <c r="B36" s="351">
        <v>25</v>
      </c>
      <c r="C36" s="246"/>
      <c r="D36" s="387" t="s">
        <v>58</v>
      </c>
      <c r="E36" s="388"/>
      <c r="F36" s="308" t="s">
        <v>59</v>
      </c>
      <c r="G36" s="309"/>
      <c r="J36" s="254"/>
      <c r="K36" s="254"/>
      <c r="L36" s="258"/>
      <c r="M36" s="258"/>
      <c r="N36" s="259"/>
    </row>
    <row r="37" spans="1:14" s="9" customFormat="1" ht="26.25" customHeight="1" x14ac:dyDescent="0.4">
      <c r="A37" s="263" t="s">
        <v>60</v>
      </c>
      <c r="B37" s="352">
        <v>4</v>
      </c>
      <c r="C37" s="265" t="s">
        <v>61</v>
      </c>
      <c r="D37" s="266" t="s">
        <v>62</v>
      </c>
      <c r="E37" s="298" t="s">
        <v>63</v>
      </c>
      <c r="F37" s="266" t="s">
        <v>62</v>
      </c>
      <c r="G37" s="267" t="s">
        <v>63</v>
      </c>
      <c r="J37" s="254"/>
      <c r="K37" s="254"/>
      <c r="L37" s="258"/>
      <c r="M37" s="258"/>
      <c r="N37" s="259"/>
    </row>
    <row r="38" spans="1:14" s="9" customFormat="1" ht="26.25" customHeight="1" x14ac:dyDescent="0.4">
      <c r="A38" s="263" t="s">
        <v>64</v>
      </c>
      <c r="B38" s="352">
        <v>100</v>
      </c>
      <c r="C38" s="268">
        <v>1</v>
      </c>
      <c r="D38" s="353">
        <v>2681348</v>
      </c>
      <c r="E38" s="312">
        <f>IF(ISBLANK(D38),"-",$D$48/$D$45*D38)</f>
        <v>2830450.4698508005</v>
      </c>
      <c r="F38" s="353">
        <v>2656939</v>
      </c>
      <c r="G38" s="304">
        <f>IF(ISBLANK(F38),"-",$D$48/$F$45*F38)</f>
        <v>2855569.5632501151</v>
      </c>
      <c r="J38" s="254"/>
      <c r="K38" s="254"/>
      <c r="L38" s="258"/>
      <c r="M38" s="258"/>
      <c r="N38" s="259"/>
    </row>
    <row r="39" spans="1:14" s="9" customFormat="1" ht="26.25" customHeight="1" x14ac:dyDescent="0.4">
      <c r="A39" s="263" t="s">
        <v>65</v>
      </c>
      <c r="B39" s="352">
        <v>1</v>
      </c>
      <c r="C39" s="264">
        <v>2</v>
      </c>
      <c r="D39" s="354">
        <v>2681047</v>
      </c>
      <c r="E39" s="313">
        <f>IF(ISBLANK(D39),"-",$D$48/$D$45*D39)</f>
        <v>2830132.7320594266</v>
      </c>
      <c r="F39" s="354">
        <v>2683635</v>
      </c>
      <c r="G39" s="305">
        <f>IF(ISBLANK(F39),"-",$D$48/$F$45*F39)</f>
        <v>2884261.3341415529</v>
      </c>
      <c r="J39" s="254"/>
      <c r="K39" s="254"/>
      <c r="L39" s="258"/>
      <c r="M39" s="258"/>
      <c r="N39" s="259"/>
    </row>
    <row r="40" spans="1:14" ht="26.25" customHeight="1" x14ac:dyDescent="0.4">
      <c r="A40" s="263" t="s">
        <v>66</v>
      </c>
      <c r="B40" s="352">
        <v>1</v>
      </c>
      <c r="C40" s="264">
        <v>3</v>
      </c>
      <c r="D40" s="354">
        <v>2685427</v>
      </c>
      <c r="E40" s="313">
        <f>IF(ISBLANK(D40),"-",$D$48/$D$45*D40)</f>
        <v>2834756.2919471944</v>
      </c>
      <c r="F40" s="354">
        <v>2683992</v>
      </c>
      <c r="G40" s="305">
        <f>IF(ISBLANK(F40),"-",$D$48/$F$45*F40)</f>
        <v>2884645.0231664344</v>
      </c>
      <c r="L40" s="258"/>
      <c r="M40" s="258"/>
      <c r="N40" s="269"/>
    </row>
    <row r="41" spans="1:14" ht="26.25" customHeight="1" x14ac:dyDescent="0.4">
      <c r="A41" s="263" t="s">
        <v>67</v>
      </c>
      <c r="B41" s="352">
        <v>1</v>
      </c>
      <c r="C41" s="270">
        <v>4</v>
      </c>
      <c r="D41" s="355"/>
      <c r="E41" s="314" t="str">
        <f>IF(ISBLANK(D41),"-",$D$48/$D$45*D41)</f>
        <v>-</v>
      </c>
      <c r="F41" s="355"/>
      <c r="G41" s="306" t="str">
        <f>IF(ISBLANK(F41),"-",$D$48/$F$45*F41)</f>
        <v>-</v>
      </c>
      <c r="L41" s="258"/>
      <c r="M41" s="258"/>
      <c r="N41" s="269"/>
    </row>
    <row r="42" spans="1:14" ht="27" customHeight="1" x14ac:dyDescent="0.4">
      <c r="A42" s="263" t="s">
        <v>68</v>
      </c>
      <c r="B42" s="352">
        <v>1</v>
      </c>
      <c r="C42" s="271" t="s">
        <v>69</v>
      </c>
      <c r="D42" s="332">
        <f>AVERAGE(D38:D41)</f>
        <v>2682607.3333333335</v>
      </c>
      <c r="E42" s="294">
        <f>AVERAGE(E38:E41)</f>
        <v>2831779.8312858068</v>
      </c>
      <c r="F42" s="272">
        <f>AVERAGE(F38:F41)</f>
        <v>2674855.3333333335</v>
      </c>
      <c r="G42" s="273">
        <f>AVERAGE(G38:G41)</f>
        <v>2874825.3068527007</v>
      </c>
    </row>
    <row r="43" spans="1:14" ht="26.25" customHeight="1" x14ac:dyDescent="0.4">
      <c r="A43" s="263" t="s">
        <v>70</v>
      </c>
      <c r="B43" s="347">
        <v>1</v>
      </c>
      <c r="C43" s="333" t="s">
        <v>71</v>
      </c>
      <c r="D43" s="357">
        <v>19.079999999999998</v>
      </c>
      <c r="E43" s="269"/>
      <c r="F43" s="356">
        <v>18.739999999999998</v>
      </c>
      <c r="G43" s="310"/>
    </row>
    <row r="44" spans="1:14" ht="26.25" customHeight="1" x14ac:dyDescent="0.4">
      <c r="A44" s="263" t="s">
        <v>72</v>
      </c>
      <c r="B44" s="347">
        <v>1</v>
      </c>
      <c r="C44" s="334" t="s">
        <v>73</v>
      </c>
      <c r="D44" s="335">
        <f>D43*$B$34</f>
        <v>19.079999999999998</v>
      </c>
      <c r="E44" s="275"/>
      <c r="F44" s="274">
        <f>F43*$B$34</f>
        <v>18.739999999999998</v>
      </c>
      <c r="G44" s="277"/>
    </row>
    <row r="45" spans="1:14" ht="19.5" customHeight="1" x14ac:dyDescent="0.3">
      <c r="A45" s="263" t="s">
        <v>74</v>
      </c>
      <c r="B45" s="331">
        <f>(B44/B43)*(B42/B41)*(B40/B39)*(B38/B37)*B36</f>
        <v>625</v>
      </c>
      <c r="C45" s="334" t="s">
        <v>75</v>
      </c>
      <c r="D45" s="336">
        <f>D44*$B$30/100</f>
        <v>18.946439999999999</v>
      </c>
      <c r="E45" s="277"/>
      <c r="F45" s="276">
        <f>F44*$B$30/100</f>
        <v>18.608819999999998</v>
      </c>
      <c r="G45" s="277"/>
    </row>
    <row r="46" spans="1:14" ht="19.5" customHeight="1" x14ac:dyDescent="0.3">
      <c r="A46" s="389" t="s">
        <v>76</v>
      </c>
      <c r="B46" s="393"/>
      <c r="C46" s="334" t="s">
        <v>77</v>
      </c>
      <c r="D46" s="372">
        <f>D45/$B$45</f>
        <v>3.0314303999999997E-2</v>
      </c>
      <c r="E46" s="277"/>
      <c r="F46" s="278">
        <f>F45/$B$45</f>
        <v>2.9774111999999995E-2</v>
      </c>
      <c r="G46" s="277"/>
    </row>
    <row r="47" spans="1:14" ht="27" customHeight="1" x14ac:dyDescent="0.4">
      <c r="A47" s="391"/>
      <c r="B47" s="394"/>
      <c r="C47" s="334" t="s">
        <v>78</v>
      </c>
      <c r="D47" s="358">
        <v>3.2000000000000001E-2</v>
      </c>
      <c r="E47" s="310"/>
      <c r="F47" s="310"/>
      <c r="G47" s="310"/>
    </row>
    <row r="48" spans="1:14" ht="18.75" x14ac:dyDescent="0.3">
      <c r="C48" s="334" t="s">
        <v>79</v>
      </c>
      <c r="D48" s="336">
        <f>D47*$B$45</f>
        <v>20</v>
      </c>
      <c r="E48" s="277"/>
      <c r="F48" s="277"/>
      <c r="G48" s="277"/>
    </row>
    <row r="49" spans="1:12" ht="19.5" customHeight="1" x14ac:dyDescent="0.3">
      <c r="C49" s="337" t="s">
        <v>80</v>
      </c>
      <c r="D49" s="338">
        <f>D48/B34</f>
        <v>20</v>
      </c>
      <c r="E49" s="296"/>
      <c r="F49" s="296"/>
      <c r="G49" s="296"/>
    </row>
    <row r="50" spans="1:12" ht="18.75" x14ac:dyDescent="0.3">
      <c r="C50" s="339" t="s">
        <v>81</v>
      </c>
      <c r="D50" s="340">
        <f>AVERAGE(E38:E41,G38:G41)</f>
        <v>2853302.5690692537</v>
      </c>
      <c r="E50" s="295"/>
      <c r="F50" s="295"/>
      <c r="G50" s="295"/>
    </row>
    <row r="51" spans="1:12" ht="18.75" x14ac:dyDescent="0.3">
      <c r="C51" s="279" t="s">
        <v>82</v>
      </c>
      <c r="D51" s="282">
        <f>STDEV(E38:E41,G38:G41)/D50</f>
        <v>9.070307722972501E-3</v>
      </c>
      <c r="E51" s="275"/>
      <c r="F51" s="275"/>
      <c r="G51" s="275"/>
    </row>
    <row r="52" spans="1:12" ht="19.5" customHeight="1" x14ac:dyDescent="0.3">
      <c r="C52" s="280" t="s">
        <v>20</v>
      </c>
      <c r="D52" s="283">
        <f>COUNT(E38:E41,G38:G41)</f>
        <v>6</v>
      </c>
      <c r="E52" s="275"/>
      <c r="F52" s="275"/>
      <c r="G52" s="275"/>
    </row>
    <row r="54" spans="1:12" ht="18.75" x14ac:dyDescent="0.3">
      <c r="A54" s="245" t="s">
        <v>1</v>
      </c>
      <c r="B54" s="284" t="s">
        <v>83</v>
      </c>
    </row>
    <row r="55" spans="1:12" ht="18.75" x14ac:dyDescent="0.3">
      <c r="A55" s="246" t="s">
        <v>84</v>
      </c>
      <c r="B55" s="248" t="str">
        <f>B21</f>
        <v>Each 5ml contains 200mg Sulfamethoxazole &amp;40mg Trimethoprim</v>
      </c>
    </row>
    <row r="56" spans="1:12" ht="26.25" customHeight="1" x14ac:dyDescent="0.4">
      <c r="A56" s="342" t="s">
        <v>85</v>
      </c>
      <c r="B56" s="359">
        <v>5</v>
      </c>
      <c r="C56" s="323" t="s">
        <v>86</v>
      </c>
      <c r="D56" s="360">
        <v>40</v>
      </c>
      <c r="E56" s="323" t="str">
        <f>B20</f>
        <v>Trimethoprim</v>
      </c>
    </row>
    <row r="57" spans="1:12" ht="18.75" x14ac:dyDescent="0.3">
      <c r="A57" s="248" t="s">
        <v>87</v>
      </c>
      <c r="B57" s="370">
        <f>Sulfamethoxazole!C39</f>
        <v>1.2223455687801528</v>
      </c>
    </row>
    <row r="58" spans="1:12" s="75" customFormat="1" ht="18.75" x14ac:dyDescent="0.3">
      <c r="A58" s="321" t="s">
        <v>88</v>
      </c>
      <c r="B58" s="322">
        <f>B56</f>
        <v>5</v>
      </c>
      <c r="C58" s="323" t="s">
        <v>89</v>
      </c>
      <c r="D58" s="343">
        <f>B57*B56</f>
        <v>6.1117278439007636</v>
      </c>
    </row>
    <row r="59" spans="1:12" ht="19.5" customHeight="1" x14ac:dyDescent="0.25"/>
    <row r="60" spans="1:12" s="9" customFormat="1" ht="27" customHeight="1" x14ac:dyDescent="0.4">
      <c r="A60" s="262" t="s">
        <v>90</v>
      </c>
      <c r="B60" s="351">
        <v>100</v>
      </c>
      <c r="C60" s="246"/>
      <c r="D60" s="286" t="s">
        <v>91</v>
      </c>
      <c r="E60" s="285" t="s">
        <v>92</v>
      </c>
      <c r="F60" s="285" t="s">
        <v>62</v>
      </c>
      <c r="G60" s="285" t="s">
        <v>93</v>
      </c>
      <c r="H60" s="265" t="s">
        <v>94</v>
      </c>
      <c r="L60" s="254"/>
    </row>
    <row r="61" spans="1:12" s="9" customFormat="1" ht="24" customHeight="1" x14ac:dyDescent="0.4">
      <c r="A61" s="263" t="s">
        <v>95</v>
      </c>
      <c r="B61" s="352">
        <v>2</v>
      </c>
      <c r="C61" s="401" t="s">
        <v>96</v>
      </c>
      <c r="D61" s="405">
        <f>'Sulfamethoxazole 1'!D61:D64</f>
        <v>4.0338000000000003</v>
      </c>
      <c r="E61" s="316">
        <v>1</v>
      </c>
      <c r="F61" s="361">
        <v>2466464</v>
      </c>
      <c r="G61" s="327">
        <f>IF(ISBLANK(F61),"-",(F61/$D$50*$D$47*$B$69)*$D$58/$D$61)</f>
        <v>41.910860433799506</v>
      </c>
      <c r="H61" s="324">
        <f t="shared" ref="H61:H72" si="0">IF(ISBLANK(F61),"-",G61/$D$56)</f>
        <v>1.0477715108449877</v>
      </c>
      <c r="L61" s="254"/>
    </row>
    <row r="62" spans="1:12" s="9" customFormat="1" ht="26.25" customHeight="1" x14ac:dyDescent="0.4">
      <c r="A62" s="263" t="s">
        <v>97</v>
      </c>
      <c r="B62" s="352">
        <v>20</v>
      </c>
      <c r="C62" s="402"/>
      <c r="D62" s="406"/>
      <c r="E62" s="317">
        <v>2</v>
      </c>
      <c r="F62" s="354">
        <v>2425650</v>
      </c>
      <c r="G62" s="328">
        <f>IF(ISBLANK(F62),"-",(F62/$D$50*$D$47*$B$69)*$D$58/$D$61)</f>
        <v>41.217337293893515</v>
      </c>
      <c r="H62" s="325">
        <f t="shared" si="0"/>
        <v>1.0304334323473379</v>
      </c>
      <c r="L62" s="254"/>
    </row>
    <row r="63" spans="1:12" s="9" customFormat="1" ht="24.75" customHeight="1" x14ac:dyDescent="0.4">
      <c r="A63" s="263" t="s">
        <v>98</v>
      </c>
      <c r="B63" s="352">
        <v>1</v>
      </c>
      <c r="C63" s="402"/>
      <c r="D63" s="406"/>
      <c r="E63" s="317">
        <v>3</v>
      </c>
      <c r="F63" s="354">
        <v>2382578</v>
      </c>
      <c r="G63" s="328">
        <f>IF(ISBLANK(F63),"-",(F63/$D$50*$D$47*$B$69)*$D$58/$D$61)</f>
        <v>40.485445573355683</v>
      </c>
      <c r="H63" s="325">
        <f t="shared" si="0"/>
        <v>1.0121361393338921</v>
      </c>
      <c r="L63" s="254"/>
    </row>
    <row r="64" spans="1:12" ht="27" customHeight="1" x14ac:dyDescent="0.4">
      <c r="A64" s="263" t="s">
        <v>99</v>
      </c>
      <c r="B64" s="352">
        <v>1</v>
      </c>
      <c r="C64" s="403"/>
      <c r="D64" s="407"/>
      <c r="E64" s="318">
        <v>4</v>
      </c>
      <c r="F64" s="362"/>
      <c r="G64" s="328" t="str">
        <f>IF(ISBLANK(F64),"-",(F64/$D$50*$D$47*$B$69)*$D$58/$D$61)</f>
        <v>-</v>
      </c>
      <c r="H64" s="325" t="str">
        <f t="shared" si="0"/>
        <v>-</v>
      </c>
    </row>
    <row r="65" spans="1:11" ht="24.75" customHeight="1" x14ac:dyDescent="0.4">
      <c r="A65" s="263" t="s">
        <v>100</v>
      </c>
      <c r="B65" s="352">
        <v>1</v>
      </c>
      <c r="C65" s="401" t="s">
        <v>101</v>
      </c>
      <c r="D65" s="405">
        <f>'Sulfamethoxazole 1'!D65:D68</f>
        <v>4.0627300000000002</v>
      </c>
      <c r="E65" s="287">
        <v>1</v>
      </c>
      <c r="F65" s="354">
        <v>2424232</v>
      </c>
      <c r="G65" s="327">
        <f>IF(ISBLANK(F65),"-",(F65/$D$50*$D$47*$B$69)*$D$58/$D$65)</f>
        <v>40.899912255986528</v>
      </c>
      <c r="H65" s="324">
        <f t="shared" si="0"/>
        <v>1.0224978063996633</v>
      </c>
    </row>
    <row r="66" spans="1:11" ht="23.25" customHeight="1" x14ac:dyDescent="0.4">
      <c r="A66" s="263" t="s">
        <v>102</v>
      </c>
      <c r="B66" s="352">
        <v>1</v>
      </c>
      <c r="C66" s="402"/>
      <c r="D66" s="406"/>
      <c r="E66" s="288">
        <v>2</v>
      </c>
      <c r="F66" s="354">
        <v>2445960</v>
      </c>
      <c r="G66" s="328">
        <f>IF(ISBLANK(F66),"-",(F66/$D$50*$D$47*$B$69)*$D$58/$D$65)</f>
        <v>41.266491565845506</v>
      </c>
      <c r="H66" s="325">
        <f t="shared" si="0"/>
        <v>1.0316622891461376</v>
      </c>
    </row>
    <row r="67" spans="1:11" ht="24.75" customHeight="1" x14ac:dyDescent="0.4">
      <c r="A67" s="263" t="s">
        <v>103</v>
      </c>
      <c r="B67" s="352">
        <v>1</v>
      </c>
      <c r="C67" s="402"/>
      <c r="D67" s="406"/>
      <c r="E67" s="288">
        <v>3</v>
      </c>
      <c r="F67" s="354">
        <v>2423620</v>
      </c>
      <c r="G67" s="328">
        <f>IF(ISBLANK(F67),"-",(F67/$D$50*$D$47*$B$69)*$D$58/$D$65)</f>
        <v>40.889587028739015</v>
      </c>
      <c r="H67" s="325">
        <f t="shared" si="0"/>
        <v>1.0222396757184753</v>
      </c>
    </row>
    <row r="68" spans="1:11" ht="27" customHeight="1" x14ac:dyDescent="0.4">
      <c r="A68" s="263" t="s">
        <v>104</v>
      </c>
      <c r="B68" s="352">
        <v>1</v>
      </c>
      <c r="C68" s="403"/>
      <c r="D68" s="407"/>
      <c r="E68" s="289">
        <v>4</v>
      </c>
      <c r="F68" s="362"/>
      <c r="G68" s="329" t="str">
        <f>IF(ISBLANK(F68),"-",(F68/$D$50*$D$47*$B$69)*$D$58/$D$65)</f>
        <v>-</v>
      </c>
      <c r="H68" s="326" t="str">
        <f t="shared" si="0"/>
        <v>-</v>
      </c>
    </row>
    <row r="69" spans="1:11" ht="23.25" customHeight="1" x14ac:dyDescent="0.4">
      <c r="A69" s="263" t="s">
        <v>105</v>
      </c>
      <c r="B69" s="330">
        <f>(B68/B67)*(B66/B65)*(B64/B63)*(B62/B61)*B60</f>
        <v>1000</v>
      </c>
      <c r="C69" s="401" t="s">
        <v>106</v>
      </c>
      <c r="D69" s="405">
        <f>'Sulfamethoxazole 1'!D69:D72</f>
        <v>4.0839600000000003</v>
      </c>
      <c r="E69" s="287">
        <v>1</v>
      </c>
      <c r="F69" s="361">
        <v>2409571</v>
      </c>
      <c r="G69" s="327">
        <f>IF(ISBLANK(F69),"-",(F69/$D$50*$D$47*$B$69)*$D$58/$D$69)</f>
        <v>40.441234620777578</v>
      </c>
      <c r="H69" s="325">
        <f t="shared" si="0"/>
        <v>1.0110308655194395</v>
      </c>
    </row>
    <row r="70" spans="1:11" ht="22.5" customHeight="1" x14ac:dyDescent="0.4">
      <c r="A70" s="341" t="s">
        <v>107</v>
      </c>
      <c r="B70" s="363">
        <f>(D47*B69)/D56*D58</f>
        <v>4.8893822751206111</v>
      </c>
      <c r="C70" s="402"/>
      <c r="D70" s="406"/>
      <c r="E70" s="288">
        <v>2</v>
      </c>
      <c r="F70" s="354">
        <v>2394326</v>
      </c>
      <c r="G70" s="328">
        <f>IF(ISBLANK(F70),"-",(F70/$D$50*$D$47*$B$69)*$D$58/$D$69)</f>
        <v>40.185368899537671</v>
      </c>
      <c r="H70" s="325">
        <f t="shared" si="0"/>
        <v>1.0046342224884417</v>
      </c>
    </row>
    <row r="71" spans="1:11" ht="23.25" customHeight="1" x14ac:dyDescent="0.4">
      <c r="A71" s="389" t="s">
        <v>76</v>
      </c>
      <c r="B71" s="390"/>
      <c r="C71" s="402"/>
      <c r="D71" s="406"/>
      <c r="E71" s="288">
        <v>3</v>
      </c>
      <c r="F71" s="354">
        <v>2351116</v>
      </c>
      <c r="G71" s="328">
        <f>IF(ISBLANK(F71),"-",(F71/$D$50*$D$47*$B$69)*$D$58/$D$69)</f>
        <v>39.460150282628774</v>
      </c>
      <c r="H71" s="325">
        <f t="shared" si="0"/>
        <v>0.98650375706571936</v>
      </c>
    </row>
    <row r="72" spans="1:11" ht="23.25" customHeight="1" x14ac:dyDescent="0.4">
      <c r="A72" s="391"/>
      <c r="B72" s="392"/>
      <c r="C72" s="404"/>
      <c r="D72" s="407"/>
      <c r="E72" s="289">
        <v>4</v>
      </c>
      <c r="F72" s="362"/>
      <c r="G72" s="329" t="str">
        <f>IF(ISBLANK(F72),"-",(F72/$D$50*$D$47*$B$69)*$D$58/$D$69)</f>
        <v>-</v>
      </c>
      <c r="H72" s="326" t="str">
        <f t="shared" si="0"/>
        <v>-</v>
      </c>
    </row>
    <row r="73" spans="1:11" ht="26.25" customHeight="1" x14ac:dyDescent="0.4">
      <c r="A73" s="290"/>
      <c r="B73" s="290"/>
      <c r="C73" s="290"/>
      <c r="D73" s="290"/>
      <c r="E73" s="290"/>
      <c r="F73" s="291"/>
      <c r="G73" s="281" t="s">
        <v>69</v>
      </c>
      <c r="H73" s="364">
        <f>AVERAGE(H61:H72)</f>
        <v>1.0187677443182326</v>
      </c>
    </row>
    <row r="74" spans="1:11" ht="26.25" customHeight="1" x14ac:dyDescent="0.4">
      <c r="C74" s="290"/>
      <c r="D74" s="290"/>
      <c r="E74" s="290"/>
      <c r="F74" s="291"/>
      <c r="G74" s="279" t="s">
        <v>82</v>
      </c>
      <c r="H74" s="365">
        <f>STDEV(H61:H72)/H73</f>
        <v>1.7400883931687313E-2</v>
      </c>
    </row>
    <row r="75" spans="1:11" ht="27" customHeight="1" x14ac:dyDescent="0.4">
      <c r="A75" s="290"/>
      <c r="B75" s="290"/>
      <c r="C75" s="291"/>
      <c r="D75" s="292"/>
      <c r="E75" s="292"/>
      <c r="F75" s="291"/>
      <c r="G75" s="280" t="s">
        <v>20</v>
      </c>
      <c r="H75" s="366">
        <f>COUNT(H61:H72)</f>
        <v>9</v>
      </c>
    </row>
    <row r="76" spans="1:11" ht="18.75" x14ac:dyDescent="0.3">
      <c r="A76" s="290"/>
      <c r="B76" s="290"/>
      <c r="C76" s="291"/>
      <c r="D76" s="292"/>
      <c r="E76" s="292"/>
      <c r="F76" s="292"/>
      <c r="G76" s="292"/>
      <c r="H76" s="291"/>
      <c r="I76" s="293"/>
      <c r="J76" s="297"/>
      <c r="K76" s="311"/>
    </row>
    <row r="77" spans="1:11" ht="26.25" customHeight="1" x14ac:dyDescent="0.4">
      <c r="A77" s="250" t="s">
        <v>108</v>
      </c>
      <c r="B77" s="368" t="s">
        <v>109</v>
      </c>
      <c r="C77" s="386" t="str">
        <f>B20</f>
        <v>Trimethoprim</v>
      </c>
      <c r="D77" s="386"/>
      <c r="E77" s="315" t="s">
        <v>110</v>
      </c>
      <c r="F77" s="315"/>
      <c r="G77" s="369">
        <f>H73</f>
        <v>1.0187677443182326</v>
      </c>
      <c r="H77" s="291"/>
      <c r="I77" s="293"/>
      <c r="J77" s="297"/>
      <c r="K77" s="311"/>
    </row>
    <row r="78" spans="1:11" ht="19.5" customHeight="1" x14ac:dyDescent="0.3">
      <c r="A78" s="301"/>
      <c r="B78" s="302"/>
      <c r="C78" s="303"/>
      <c r="D78" s="303"/>
      <c r="E78" s="302"/>
      <c r="F78" s="302"/>
      <c r="G78" s="302"/>
      <c r="H78" s="302"/>
    </row>
    <row r="79" spans="1:11" ht="18.75" x14ac:dyDescent="0.3">
      <c r="B79" s="253" t="s">
        <v>26</v>
      </c>
      <c r="E79" s="291" t="s">
        <v>27</v>
      </c>
      <c r="F79" s="291"/>
      <c r="G79" s="291" t="s">
        <v>28</v>
      </c>
    </row>
    <row r="80" spans="1:11" ht="83.1" customHeight="1" x14ac:dyDescent="0.3">
      <c r="A80" s="297" t="s">
        <v>29</v>
      </c>
      <c r="B80" s="344"/>
      <c r="C80" s="344"/>
      <c r="D80" s="290"/>
      <c r="E80" s="299"/>
      <c r="F80" s="293"/>
      <c r="G80" s="319"/>
      <c r="H80" s="319"/>
      <c r="I80" s="293"/>
    </row>
    <row r="81" spans="1:9" ht="83.1" customHeight="1" x14ac:dyDescent="0.3">
      <c r="A81" s="297" t="s">
        <v>30</v>
      </c>
      <c r="B81" s="345"/>
      <c r="C81" s="345"/>
      <c r="D81" s="307"/>
      <c r="E81" s="300"/>
      <c r="F81" s="293"/>
      <c r="G81" s="320"/>
      <c r="H81" s="320"/>
      <c r="I81" s="315"/>
    </row>
    <row r="82" spans="1:9" ht="18.75" x14ac:dyDescent="0.3">
      <c r="A82" s="290"/>
      <c r="B82" s="291"/>
      <c r="C82" s="292"/>
      <c r="D82" s="292"/>
      <c r="E82" s="292"/>
      <c r="F82" s="292"/>
      <c r="G82" s="291"/>
      <c r="H82" s="291"/>
      <c r="I82" s="293"/>
    </row>
    <row r="83" spans="1:9" ht="18.75" x14ac:dyDescent="0.3">
      <c r="A83" s="290"/>
      <c r="B83" s="290"/>
      <c r="C83" s="291"/>
      <c r="D83" s="292"/>
      <c r="E83" s="292"/>
      <c r="F83" s="292"/>
      <c r="G83" s="292"/>
      <c r="H83" s="291"/>
      <c r="I83" s="293"/>
    </row>
    <row r="84" spans="1:9" ht="18.75" x14ac:dyDescent="0.3">
      <c r="A84" s="290"/>
      <c r="B84" s="290"/>
      <c r="C84" s="291"/>
      <c r="D84" s="292"/>
      <c r="E84" s="292"/>
      <c r="F84" s="292"/>
      <c r="G84" s="292"/>
      <c r="H84" s="291"/>
      <c r="I84" s="293"/>
    </row>
    <row r="85" spans="1:9" ht="18.75" x14ac:dyDescent="0.3">
      <c r="A85" s="290"/>
      <c r="B85" s="290"/>
      <c r="C85" s="291"/>
      <c r="D85" s="292"/>
      <c r="E85" s="292"/>
      <c r="F85" s="292"/>
      <c r="G85" s="292"/>
      <c r="H85" s="291"/>
      <c r="I85" s="293"/>
    </row>
    <row r="86" spans="1:9" ht="18.75" x14ac:dyDescent="0.3">
      <c r="A86" s="290"/>
      <c r="B86" s="290"/>
      <c r="C86" s="291"/>
      <c r="D86" s="292"/>
      <c r="E86" s="292"/>
      <c r="F86" s="292"/>
      <c r="G86" s="292"/>
      <c r="H86" s="291"/>
      <c r="I86" s="293"/>
    </row>
    <row r="87" spans="1:9" ht="18.75" x14ac:dyDescent="0.3">
      <c r="A87" s="290"/>
      <c r="B87" s="290"/>
      <c r="C87" s="291"/>
      <c r="D87" s="292"/>
      <c r="E87" s="292"/>
      <c r="F87" s="292"/>
      <c r="G87" s="292"/>
      <c r="H87" s="291"/>
      <c r="I87" s="293"/>
    </row>
    <row r="88" spans="1:9" ht="18.75" x14ac:dyDescent="0.3">
      <c r="A88" s="290"/>
      <c r="B88" s="290"/>
      <c r="C88" s="291"/>
      <c r="D88" s="292"/>
      <c r="E88" s="292"/>
      <c r="F88" s="292"/>
      <c r="G88" s="292"/>
      <c r="H88" s="291"/>
      <c r="I88" s="293"/>
    </row>
    <row r="89" spans="1:9" ht="18.75" x14ac:dyDescent="0.3">
      <c r="A89" s="290"/>
      <c r="B89" s="290"/>
      <c r="C89" s="291"/>
      <c r="D89" s="292"/>
      <c r="E89" s="292"/>
      <c r="F89" s="292"/>
      <c r="G89" s="292"/>
      <c r="H89" s="291"/>
      <c r="I89" s="293"/>
    </row>
    <row r="90" spans="1:9" ht="18.75" x14ac:dyDescent="0.3">
      <c r="A90" s="290"/>
      <c r="B90" s="290"/>
      <c r="C90" s="291"/>
      <c r="D90" s="292"/>
      <c r="E90" s="292"/>
      <c r="F90" s="292"/>
      <c r="G90" s="292"/>
      <c r="H90" s="291"/>
      <c r="I90" s="29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zoomScale="87" zoomScaleNormal="87" workbookViewId="0">
      <selection activeCell="B57" sqref="B57"/>
    </sheetView>
  </sheetViews>
  <sheetFormatPr defaultRowHeight="13.5" x14ac:dyDescent="0.25"/>
  <cols>
    <col min="1" max="1" width="27.5703125" style="111" customWidth="1"/>
    <col min="2" max="2" width="20.42578125" style="111" customWidth="1"/>
    <col min="3" max="3" width="31.85546875" style="111" customWidth="1"/>
    <col min="4" max="4" width="25.85546875" style="111" customWidth="1"/>
    <col min="5" max="5" width="25.7109375" style="111" customWidth="1"/>
    <col min="6" max="6" width="23.140625" style="111" customWidth="1"/>
    <col min="7" max="7" width="28.42578125" style="111" customWidth="1"/>
    <col min="8" max="8" width="21.5703125" style="111" customWidth="1"/>
    <col min="9" max="9" width="9.140625" style="111" customWidth="1"/>
    <col min="10" max="16384" width="9.140625" style="11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14"/>
    </row>
    <row r="18" spans="1:5" ht="16.5" customHeight="1" x14ac:dyDescent="0.3">
      <c r="A18" s="116" t="s">
        <v>4</v>
      </c>
      <c r="B18" s="111" t="s">
        <v>112</v>
      </c>
      <c r="C18" s="114"/>
      <c r="D18" s="114"/>
      <c r="E18" s="114"/>
    </row>
    <row r="19" spans="1:5" ht="16.5" customHeight="1" x14ac:dyDescent="0.3">
      <c r="A19" s="116" t="s">
        <v>6</v>
      </c>
      <c r="B19" s="12">
        <v>99.3</v>
      </c>
      <c r="C19" s="114"/>
      <c r="D19" s="114"/>
      <c r="E19" s="114"/>
    </row>
    <row r="20" spans="1:5" ht="16.5" customHeight="1" x14ac:dyDescent="0.3">
      <c r="A20" s="8" t="s">
        <v>8</v>
      </c>
      <c r="B20" s="12">
        <v>19.079999999999998</v>
      </c>
      <c r="C20" s="114"/>
      <c r="D20" s="114"/>
      <c r="E20" s="114"/>
    </row>
    <row r="21" spans="1:5" ht="16.5" customHeight="1" x14ac:dyDescent="0.3">
      <c r="A21" s="8" t="s">
        <v>10</v>
      </c>
      <c r="B21" s="13">
        <f>B20/25*4/100</f>
        <v>3.0527999999999996E-2</v>
      </c>
      <c r="C21" s="114"/>
      <c r="D21" s="114"/>
      <c r="E21" s="114"/>
    </row>
    <row r="22" spans="1:5" ht="15.75" customHeight="1" x14ac:dyDescent="0.25">
      <c r="A22" s="114"/>
      <c r="B22" s="114" t="s">
        <v>12</v>
      </c>
      <c r="C22" s="114"/>
      <c r="D22" s="114"/>
      <c r="E22" s="114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2698822</v>
      </c>
      <c r="C24" s="18">
        <v>4146.8</v>
      </c>
      <c r="D24" s="19">
        <v>1.4</v>
      </c>
      <c r="E24" s="20">
        <v>5</v>
      </c>
    </row>
    <row r="25" spans="1:5" ht="16.5" customHeight="1" x14ac:dyDescent="0.3">
      <c r="A25" s="17">
        <v>2</v>
      </c>
      <c r="B25" s="18">
        <v>2704382</v>
      </c>
      <c r="C25" s="18">
        <v>4239.3999999999996</v>
      </c>
      <c r="D25" s="19">
        <v>1.4</v>
      </c>
      <c r="E25" s="19">
        <v>5</v>
      </c>
    </row>
    <row r="26" spans="1:5" ht="16.5" customHeight="1" x14ac:dyDescent="0.3">
      <c r="A26" s="17">
        <v>3</v>
      </c>
      <c r="B26" s="18">
        <v>2687216</v>
      </c>
      <c r="C26" s="18">
        <v>4331.1000000000004</v>
      </c>
      <c r="D26" s="19">
        <v>1.4</v>
      </c>
      <c r="E26" s="19">
        <v>5</v>
      </c>
    </row>
    <row r="27" spans="1:5" ht="16.5" customHeight="1" x14ac:dyDescent="0.3">
      <c r="A27" s="17">
        <v>4</v>
      </c>
      <c r="B27" s="18">
        <v>2691845</v>
      </c>
      <c r="C27" s="18">
        <v>4329.3</v>
      </c>
      <c r="D27" s="19">
        <v>1.4</v>
      </c>
      <c r="E27" s="19">
        <v>5</v>
      </c>
    </row>
    <row r="28" spans="1:5" ht="16.5" customHeight="1" x14ac:dyDescent="0.3">
      <c r="A28" s="17">
        <v>5</v>
      </c>
      <c r="B28" s="18">
        <v>2692079</v>
      </c>
      <c r="C28" s="18">
        <v>4407.8</v>
      </c>
      <c r="D28" s="19">
        <v>1.4</v>
      </c>
      <c r="E28" s="19">
        <v>5</v>
      </c>
    </row>
    <row r="29" spans="1:5" ht="16.5" customHeight="1" x14ac:dyDescent="0.3">
      <c r="A29" s="17">
        <v>6</v>
      </c>
      <c r="B29" s="21">
        <v>2704038</v>
      </c>
      <c r="C29" s="21">
        <v>4344.6000000000004</v>
      </c>
      <c r="D29" s="22">
        <v>1.5</v>
      </c>
      <c r="E29" s="22">
        <v>5</v>
      </c>
    </row>
    <row r="30" spans="1:5" ht="16.5" customHeight="1" x14ac:dyDescent="0.3">
      <c r="A30" s="23" t="s">
        <v>18</v>
      </c>
      <c r="B30" s="24">
        <f>AVERAGE(B24:B29)</f>
        <v>2696397</v>
      </c>
      <c r="C30" s="25">
        <f>AVERAGE(C24:C29)</f>
        <v>4299.833333333333</v>
      </c>
      <c r="D30" s="26">
        <f>AVERAGE(D24:D29)</f>
        <v>1.4166666666666667</v>
      </c>
      <c r="E30" s="26">
        <f>AVERAGE(E24:E29)</f>
        <v>5</v>
      </c>
    </row>
    <row r="31" spans="1:5" ht="16.5" customHeight="1" x14ac:dyDescent="0.3">
      <c r="A31" s="27" t="s">
        <v>19</v>
      </c>
      <c r="B31" s="28">
        <f>(STDEV(B24:B29)/B30)</f>
        <v>2.6312221525590473E-3</v>
      </c>
      <c r="C31" s="29"/>
      <c r="D31" s="29"/>
      <c r="E31" s="30"/>
    </row>
    <row r="32" spans="1:5" s="111" customFormat="1" ht="16.5" customHeight="1" x14ac:dyDescent="0.3">
      <c r="A32" s="31" t="s">
        <v>20</v>
      </c>
      <c r="B32" s="32">
        <f>COUNT(B24:B29)</f>
        <v>6</v>
      </c>
      <c r="C32" s="33"/>
      <c r="D32" s="115"/>
      <c r="E32" s="35"/>
    </row>
    <row r="33" spans="1:5" s="111" customFormat="1" ht="15.75" customHeight="1" x14ac:dyDescent="0.25">
      <c r="A33" s="114"/>
      <c r="B33" s="114"/>
      <c r="C33" s="114"/>
      <c r="D33" s="114"/>
      <c r="E33" s="114"/>
    </row>
    <row r="34" spans="1:5" s="111" customFormat="1" ht="16.5" customHeight="1" x14ac:dyDescent="0.3">
      <c r="A34" s="116" t="s">
        <v>21</v>
      </c>
      <c r="B34" s="40" t="s">
        <v>22</v>
      </c>
      <c r="C34" s="117"/>
      <c r="D34" s="117"/>
      <c r="E34" s="117"/>
    </row>
    <row r="35" spans="1:5" ht="16.5" customHeight="1" x14ac:dyDescent="0.3">
      <c r="A35" s="116"/>
      <c r="B35" s="40" t="s">
        <v>23</v>
      </c>
      <c r="C35" s="117"/>
      <c r="D35" s="117"/>
      <c r="E35" s="117"/>
    </row>
    <row r="36" spans="1:5" ht="16.5" customHeight="1" x14ac:dyDescent="0.3">
      <c r="A36" s="116"/>
      <c r="B36" s="40" t="s">
        <v>24</v>
      </c>
      <c r="C36" s="117"/>
      <c r="D36" s="117"/>
      <c r="E36" s="117"/>
    </row>
    <row r="37" spans="1:5" ht="15.75" customHeight="1" x14ac:dyDescent="0.25">
      <c r="A37" s="114"/>
      <c r="B37" s="114"/>
      <c r="C37" s="114"/>
      <c r="D37" s="114"/>
      <c r="E37" s="114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6" t="s">
        <v>4</v>
      </c>
      <c r="B39" s="8"/>
      <c r="C39" s="114"/>
      <c r="D39" s="114"/>
      <c r="E39" s="114"/>
    </row>
    <row r="40" spans="1:5" ht="16.5" customHeight="1" x14ac:dyDescent="0.3">
      <c r="A40" s="116" t="s">
        <v>6</v>
      </c>
      <c r="B40" s="12"/>
      <c r="C40" s="114"/>
      <c r="D40" s="114"/>
      <c r="E40" s="114"/>
    </row>
    <row r="41" spans="1:5" ht="16.5" customHeight="1" x14ac:dyDescent="0.3">
      <c r="A41" s="8" t="s">
        <v>8</v>
      </c>
      <c r="B41" s="12"/>
      <c r="C41" s="114"/>
      <c r="D41" s="114"/>
      <c r="E41" s="114"/>
    </row>
    <row r="42" spans="1:5" ht="16.5" customHeight="1" x14ac:dyDescent="0.3">
      <c r="A42" s="8" t="s">
        <v>10</v>
      </c>
      <c r="B42" s="13"/>
      <c r="C42" s="114"/>
      <c r="D42" s="114"/>
      <c r="E42" s="114"/>
    </row>
    <row r="43" spans="1:5" ht="15.75" customHeight="1" x14ac:dyDescent="0.25">
      <c r="A43" s="114"/>
      <c r="B43" s="114"/>
      <c r="C43" s="114"/>
      <c r="D43" s="114"/>
      <c r="E43" s="114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1" customFormat="1" ht="16.5" customHeight="1" x14ac:dyDescent="0.3">
      <c r="A53" s="31" t="s">
        <v>20</v>
      </c>
      <c r="B53" s="32">
        <f>COUNT(B45:B50)</f>
        <v>0</v>
      </c>
      <c r="C53" s="33"/>
      <c r="D53" s="115"/>
      <c r="E53" s="35"/>
    </row>
    <row r="54" spans="1:7" s="111" customFormat="1" ht="15.75" customHeight="1" x14ac:dyDescent="0.25">
      <c r="A54" s="114"/>
      <c r="B54" s="114"/>
      <c r="C54" s="114"/>
      <c r="D54" s="114"/>
      <c r="E54" s="114"/>
    </row>
    <row r="55" spans="1:7" s="111" customFormat="1" ht="16.5" customHeight="1" x14ac:dyDescent="0.3">
      <c r="A55" s="116" t="s">
        <v>21</v>
      </c>
      <c r="B55" s="40" t="s">
        <v>22</v>
      </c>
      <c r="C55" s="117"/>
      <c r="D55" s="117"/>
      <c r="E55" s="117"/>
    </row>
    <row r="56" spans="1:7" ht="16.5" customHeight="1" x14ac:dyDescent="0.3">
      <c r="A56" s="116"/>
      <c r="B56" s="40" t="s">
        <v>23</v>
      </c>
      <c r="C56" s="117"/>
      <c r="D56" s="117"/>
      <c r="E56" s="117"/>
    </row>
    <row r="57" spans="1:7" ht="16.5" customHeight="1" x14ac:dyDescent="0.3">
      <c r="A57" s="116"/>
      <c r="B57" s="40" t="s">
        <v>24</v>
      </c>
      <c r="C57" s="117"/>
      <c r="D57" s="117"/>
      <c r="E57" s="117"/>
    </row>
    <row r="58" spans="1:7" ht="14.25" customHeight="1" thickBot="1" x14ac:dyDescent="0.3">
      <c r="A58" s="109"/>
      <c r="B58" s="110"/>
      <c r="D58" s="112"/>
      <c r="F58" s="113"/>
      <c r="G58" s="113"/>
    </row>
    <row r="59" spans="1:7" ht="15" customHeight="1" x14ac:dyDescent="0.3">
      <c r="B59" s="374" t="s">
        <v>26</v>
      </c>
      <c r="C59" s="3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SULFAMETHOXAZOLE</vt:lpstr>
      <vt:lpstr>Sulfamethoxazole</vt:lpstr>
      <vt:lpstr>Sulfamethoxazole 1</vt:lpstr>
      <vt:lpstr>Trimethoprim 1</vt:lpstr>
      <vt:lpstr>SST TRIMETHOPRIM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2017-09-28T12:44:03Z</cp:lastPrinted>
  <dcterms:created xsi:type="dcterms:W3CDTF">2005-07-05T10:19:27Z</dcterms:created>
  <dcterms:modified xsi:type="dcterms:W3CDTF">2017-09-28T12:46:45Z</dcterms:modified>
</cp:coreProperties>
</file>