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510" yWindow="525" windowWidth="14055" windowHeight="8640" activeTab="2"/>
  </bookViews>
  <sheets>
    <sheet name="SST SULFAMETHOXAZOLE" sheetId="1" r:id="rId1"/>
    <sheet name="Sulfamethoxazole" sheetId="2" r:id="rId2"/>
    <sheet name="Sulfamethoxazole 1" sheetId="4" r:id="rId3"/>
    <sheet name="Trimethoprim 1" sheetId="5" r:id="rId4"/>
    <sheet name="SST TRIMETHOPRIM" sheetId="6" r:id="rId5"/>
  </sheets>
  <definedNames>
    <definedName name="_xlnm.Print_Area" localSheetId="2">'Sulfamethoxazole 1'!$A$1:$H$81</definedName>
    <definedName name="_xlnm.Print_Area" localSheetId="3">'Trimethoprim 1'!$A$1:$H$81</definedName>
  </definedNames>
  <calcPr calcId="145621"/>
</workbook>
</file>

<file path=xl/calcChain.xml><?xml version="1.0" encoding="utf-8"?>
<calcChain xmlns="http://schemas.openxmlformats.org/spreadsheetml/2006/main">
  <c r="H74" i="5" l="1"/>
  <c r="B21" i="6" l="1"/>
  <c r="B53" i="6"/>
  <c r="E51" i="6"/>
  <c r="D51" i="6"/>
  <c r="C51" i="6"/>
  <c r="B51" i="6"/>
  <c r="B52" i="6" s="1"/>
  <c r="B32" i="6"/>
  <c r="E30" i="6"/>
  <c r="D30" i="6"/>
  <c r="C30" i="6"/>
  <c r="B30" i="6"/>
  <c r="B31" i="6" s="1"/>
  <c r="B21" i="1"/>
  <c r="C77" i="5"/>
  <c r="H72" i="5"/>
  <c r="G72" i="5"/>
  <c r="B69" i="5"/>
  <c r="H68" i="5"/>
  <c r="G68" i="5"/>
  <c r="H64" i="5"/>
  <c r="G64" i="5"/>
  <c r="B58" i="5"/>
  <c r="E56" i="5"/>
  <c r="B55" i="5"/>
  <c r="B45" i="5"/>
  <c r="D48" i="5" s="1"/>
  <c r="D49" i="5" s="1"/>
  <c r="D44" i="5"/>
  <c r="F42" i="5"/>
  <c r="D42" i="5"/>
  <c r="G41" i="5"/>
  <c r="E41" i="5"/>
  <c r="B34" i="5"/>
  <c r="F44" i="5" s="1"/>
  <c r="B30" i="5"/>
  <c r="C77" i="4"/>
  <c r="H72" i="4"/>
  <c r="G72" i="4"/>
  <c r="B69" i="4"/>
  <c r="H68" i="4"/>
  <c r="G68" i="4"/>
  <c r="H64" i="4"/>
  <c r="G64" i="4"/>
  <c r="B58" i="4"/>
  <c r="E56" i="4"/>
  <c r="B55" i="4"/>
  <c r="B45" i="4"/>
  <c r="D48" i="4" s="1"/>
  <c r="D49" i="4" s="1"/>
  <c r="F42" i="4"/>
  <c r="D42" i="4"/>
  <c r="G41" i="4"/>
  <c r="E41" i="4"/>
  <c r="G40" i="4"/>
  <c r="E40" i="4"/>
  <c r="G39" i="4"/>
  <c r="E39" i="4"/>
  <c r="G38" i="4"/>
  <c r="E38" i="4"/>
  <c r="B34" i="4"/>
  <c r="D44" i="4" s="1"/>
  <c r="B30" i="4"/>
  <c r="D33" i="2"/>
  <c r="C33" i="2"/>
  <c r="B33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45" i="5" l="1"/>
  <c r="D45" i="5"/>
  <c r="D45" i="4"/>
  <c r="D46" i="4" s="1"/>
  <c r="D50" i="4"/>
  <c r="D51" i="4" s="1"/>
  <c r="D52" i="4"/>
  <c r="C35" i="2"/>
  <c r="C37" i="2"/>
  <c r="E42" i="4"/>
  <c r="F44" i="4"/>
  <c r="F45" i="4" s="1"/>
  <c r="F46" i="4" s="1"/>
  <c r="G42" i="4"/>
  <c r="C39" i="2" l="1"/>
  <c r="F46" i="5"/>
  <c r="G38" i="5"/>
  <c r="G40" i="5"/>
  <c r="G39" i="5"/>
  <c r="D46" i="5"/>
  <c r="E38" i="5"/>
  <c r="E39" i="5"/>
  <c r="E40" i="5"/>
  <c r="B57" i="5" l="1"/>
  <c r="D58" i="5" s="1"/>
  <c r="B57" i="4"/>
  <c r="D58" i="4" s="1"/>
  <c r="G42" i="5"/>
  <c r="D52" i="5"/>
  <c r="E42" i="5"/>
  <c r="D50" i="5"/>
  <c r="D51" i="5" s="1"/>
  <c r="G66" i="4" l="1"/>
  <c r="H66" i="4" s="1"/>
  <c r="G63" i="4"/>
  <c r="H63" i="4" s="1"/>
  <c r="G71" i="4"/>
  <c r="H71" i="4" s="1"/>
  <c r="G65" i="4"/>
  <c r="H65" i="4" s="1"/>
  <c r="G62" i="4"/>
  <c r="H62" i="4" s="1"/>
  <c r="G70" i="4"/>
  <c r="H70" i="4" s="1"/>
  <c r="G61" i="4"/>
  <c r="H61" i="4" s="1"/>
  <c r="G69" i="4"/>
  <c r="H69" i="4" s="1"/>
  <c r="G67" i="4"/>
  <c r="H67" i="4" s="1"/>
  <c r="B70" i="4"/>
  <c r="G71" i="5"/>
  <c r="H71" i="5" s="1"/>
  <c r="G65" i="5"/>
  <c r="H65" i="5" s="1"/>
  <c r="G62" i="5"/>
  <c r="H62" i="5" s="1"/>
  <c r="G70" i="5"/>
  <c r="H70" i="5" s="1"/>
  <c r="G61" i="5"/>
  <c r="H61" i="5" s="1"/>
  <c r="G67" i="5"/>
  <c r="H67" i="5" s="1"/>
  <c r="G66" i="5"/>
  <c r="H66" i="5" s="1"/>
  <c r="G63" i="5"/>
  <c r="H63" i="5" s="1"/>
  <c r="G69" i="5"/>
  <c r="H69" i="5" s="1"/>
  <c r="B70" i="5"/>
  <c r="H75" i="5" l="1"/>
  <c r="H73" i="5"/>
  <c r="G77" i="5" s="1"/>
  <c r="H75" i="4"/>
  <c r="H73" i="4"/>
  <c r="H74" i="4" l="1"/>
  <c r="G77" i="4"/>
</calcChain>
</file>

<file path=xl/sharedStrings.xml><?xml version="1.0" encoding="utf-8"?>
<sst xmlns="http://schemas.openxmlformats.org/spreadsheetml/2006/main" count="315" uniqueCount="124">
  <si>
    <t>HPLC System Suitability Report</t>
  </si>
  <si>
    <t>Analysis Data</t>
  </si>
  <si>
    <t>Assay</t>
  </si>
  <si>
    <t>Sample(s)</t>
  </si>
  <si>
    <t>Reference Substance:</t>
  </si>
  <si>
    <t>LECOTRIM PAEDIATRIC SUSPENSION</t>
  </si>
  <si>
    <t>% age Purity:</t>
  </si>
  <si>
    <t>NDQB201709130</t>
  </si>
  <si>
    <t>Weight (mg):</t>
  </si>
  <si>
    <t>Trimethoprim BP 40mg, Sulphamethoxazole BP 200mg</t>
  </si>
  <si>
    <t>Standard Conc (mg/mL):</t>
  </si>
  <si>
    <t xml:space="preserve">Each 5ml contains: Trimethoprim BP 40 mg, Sulphamethoxazole BP 200 mg.
each 5ml contains trimethoprim BP 40mg, sulphamethoxazole BP 200 mg
</t>
  </si>
  <si>
    <t>2017-09-19 07:43:16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</si>
  <si>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</si>
  <si>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</si>
  <si>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</si>
  <si>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</si>
  <si>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</si>
  <si>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</si>
  <si>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</si>
  <si>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</si>
  <si>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</si>
  <si>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</si>
  <si>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</si>
  <si>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</si>
  <si>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</si>
  <si>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</si>
  <si>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</si>
  <si>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</si>
  <si>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</si>
  <si>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</si>
  <si>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</si>
  <si>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</si>
  <si>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</si>
  <si>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</si>
  <si>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</si>
  <si>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</si>
  <si>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</si>
  <si>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</si>
  <si>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</si>
  <si>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</si>
  <si>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</si>
  <si>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</si>
  <si>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</si>
  <si>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</si>
  <si>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</si>
  <si>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</si>
  <si>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</si>
  <si>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</si>
  <si>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</si>
  <si>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</si>
  <si>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</si>
  <si>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</si>
  <si>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</si>
  <si>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</si>
  <si>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</si>
  <si>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</si>
  <si>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</si>
  <si>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</si>
  <si>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</si>
  <si>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</si>
  <si>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</si>
  <si>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</si>
  <si>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</si>
  <si>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</si>
  <si>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</si>
  <si>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</si>
  <si>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</si>
  <si>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</si>
  <si>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</si>
  <si>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</si>
  <si>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</si>
  <si>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</si>
  <si>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</si>
  <si>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</si>
  <si>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</si>
  <si>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</si>
  <si>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</si>
  <si>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</si>
  <si>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</si>
  <si>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</si>
  <si>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</si>
  <si>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</si>
  <si>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</si>
  <si>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</si>
  <si>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</si>
  <si>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</si>
  <si>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</si>
  <si>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</si>
  <si>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</si>
  <si>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</si>
  <si>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</si>
  <si>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</si>
  <si>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</si>
  <si>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</si>
  <si>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</si>
  <si>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</si>
  <si>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</si>
  <si>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</si>
  <si>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</si>
  <si>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</si>
  <si>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</si>
  <si>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</si>
  <si>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</si>
  <si>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</si>
  <si>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</si>
  <si>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</si>
  <si>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</si>
  <si>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</si>
  <si>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</si>
  <si>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</si>
  <si>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SULFAMETHOXAZOLE</t>
  </si>
  <si>
    <t>TRIMETHOPRIM</t>
  </si>
  <si>
    <t>LECOTRIM PAEDRIATIC SUSPENSION</t>
  </si>
  <si>
    <t>Each 5ml contains 200mg sulfamethoxazole &amp;40mg Trimethoprim</t>
  </si>
  <si>
    <t>25/9/2017</t>
  </si>
  <si>
    <t>Sulfamethoxazole</t>
  </si>
  <si>
    <t>s12-6</t>
  </si>
  <si>
    <t>Trimethoprim</t>
  </si>
  <si>
    <t>Each 5ml contains 200mg Sulfamethoxazole &amp;40mg Trimethoprim</t>
  </si>
  <si>
    <t>25-09-2017</t>
  </si>
  <si>
    <t>22-09-2017</t>
  </si>
  <si>
    <t>T7-4</t>
  </si>
  <si>
    <t>NDQB201709135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</si>
</sst>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0" fontId="0" fillId="2" borderId="0" xfId="0" applyFill="1"/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6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164" fontId="13" fillId="6" borderId="4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0" fillId="3" borderId="0" xfId="0" applyFont="1" applyFill="1" applyAlignment="1" applyProtection="1">
      <alignment horizontal="left"/>
      <protection locked="0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164" fontId="20" fillId="3" borderId="30" xfId="0" applyNumberFormat="1" applyFont="1" applyFill="1" applyBorder="1" applyAlignment="1" applyProtection="1">
      <alignment horizontal="center" vertical="center"/>
      <protection locked="0"/>
    </xf>
    <xf numFmtId="164" fontId="20" fillId="3" borderId="31" xfId="0" applyNumberFormat="1" applyFont="1" applyFill="1" applyBorder="1" applyAlignment="1" applyProtection="1">
      <alignment horizontal="center" vertical="center"/>
      <protection locked="0"/>
    </xf>
    <xf numFmtId="164" fontId="20" fillId="3" borderId="32" xfId="0" applyNumberFormat="1" applyFont="1" applyFill="1" applyBorder="1" applyAlignment="1" applyProtection="1">
      <alignment horizontal="center" vertical="center"/>
      <protection locked="0"/>
    </xf>
    <xf numFmtId="165" fontId="20" fillId="6" borderId="49" xfId="0" applyNumberFormat="1" applyFont="1" applyFill="1" applyBorder="1" applyAlignment="1">
      <alignment horizontal="center"/>
    </xf>
    <xf numFmtId="165" fontId="20" fillId="7" borderId="26" xfId="0" applyNumberFormat="1" applyFont="1" applyFill="1" applyBorder="1" applyAlignment="1">
      <alignment horizontal="center"/>
    </xf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2" zoomScale="87" zoomScaleNormal="87" workbookViewId="0">
      <selection activeCell="A15" sqref="A15:G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70" t="s">
        <v>0</v>
      </c>
      <c r="B15" s="370"/>
      <c r="C15" s="370"/>
      <c r="D15" s="370"/>
      <c r="E15" s="37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111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99.02</v>
      </c>
      <c r="C19" s="10"/>
      <c r="D19" s="10"/>
      <c r="E19" s="10"/>
    </row>
    <row r="20" spans="1:6" ht="16.5" customHeight="1" x14ac:dyDescent="0.3">
      <c r="A20" s="7" t="s">
        <v>8</v>
      </c>
      <c r="B20" s="12">
        <v>15.31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</f>
        <v>0.15310000000000001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38122015</v>
      </c>
      <c r="C24" s="18">
        <v>9531.7999999999993</v>
      </c>
      <c r="D24" s="19">
        <v>1.1000000000000001</v>
      </c>
      <c r="E24" s="20">
        <v>10.199999999999999</v>
      </c>
    </row>
    <row r="25" spans="1:6" ht="16.5" customHeight="1" x14ac:dyDescent="0.3">
      <c r="A25" s="17">
        <v>2</v>
      </c>
      <c r="B25" s="18">
        <v>38119901</v>
      </c>
      <c r="C25" s="18">
        <v>9996.2999999999993</v>
      </c>
      <c r="D25" s="19">
        <v>1.1000000000000001</v>
      </c>
      <c r="E25" s="19">
        <v>10.199999999999999</v>
      </c>
    </row>
    <row r="26" spans="1:6" ht="16.5" customHeight="1" x14ac:dyDescent="0.3">
      <c r="A26" s="17">
        <v>3</v>
      </c>
      <c r="B26" s="18">
        <v>38185028</v>
      </c>
      <c r="C26" s="18">
        <v>9904</v>
      </c>
      <c r="D26" s="19">
        <v>1.1000000000000001</v>
      </c>
      <c r="E26" s="19">
        <v>10.199999999999999</v>
      </c>
    </row>
    <row r="27" spans="1:6" ht="16.5" customHeight="1" x14ac:dyDescent="0.3">
      <c r="A27" s="17">
        <v>4</v>
      </c>
      <c r="B27" s="18">
        <v>38139063</v>
      </c>
      <c r="C27" s="18">
        <v>9952.2000000000007</v>
      </c>
      <c r="D27" s="19">
        <v>1.1000000000000001</v>
      </c>
      <c r="E27" s="19">
        <v>10.199999999999999</v>
      </c>
    </row>
    <row r="28" spans="1:6" ht="16.5" customHeight="1" x14ac:dyDescent="0.3">
      <c r="A28" s="17">
        <v>5</v>
      </c>
      <c r="B28" s="18">
        <v>38354787</v>
      </c>
      <c r="C28" s="18">
        <v>10064.299999999999</v>
      </c>
      <c r="D28" s="19">
        <v>1.1000000000000001</v>
      </c>
      <c r="E28" s="19">
        <v>10.199999999999999</v>
      </c>
    </row>
    <row r="29" spans="1:6" ht="16.5" customHeight="1" x14ac:dyDescent="0.3">
      <c r="A29" s="17">
        <v>6</v>
      </c>
      <c r="B29" s="21">
        <v>38462324</v>
      </c>
      <c r="C29" s="21">
        <v>9954.5</v>
      </c>
      <c r="D29" s="22">
        <v>1.1000000000000001</v>
      </c>
      <c r="E29" s="22">
        <v>10.199999999999999</v>
      </c>
    </row>
    <row r="30" spans="1:6" ht="16.5" customHeight="1" x14ac:dyDescent="0.3">
      <c r="A30" s="23" t="s">
        <v>18</v>
      </c>
      <c r="B30" s="24">
        <f>AVERAGE(B24:B29)</f>
        <v>38230519.666666664</v>
      </c>
      <c r="C30" s="25">
        <f>AVERAGE(C24:C29)</f>
        <v>9900.5166666666682</v>
      </c>
      <c r="D30" s="26">
        <f>AVERAGE(D24:D29)</f>
        <v>1.0999999999999999</v>
      </c>
      <c r="E30" s="26">
        <f>AVERAGE(E24:E29)</f>
        <v>10.200000000000001</v>
      </c>
    </row>
    <row r="31" spans="1:6" ht="16.5" customHeight="1" x14ac:dyDescent="0.3">
      <c r="A31" s="27" t="s">
        <v>19</v>
      </c>
      <c r="B31" s="28">
        <f>(STDEV(B24:B29)/B30)</f>
        <v>3.7655193359863318E-3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71" t="s">
        <v>26</v>
      </c>
      <c r="C59" s="371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15" zoomScaleSheetLayoutView="100" workbookViewId="0">
      <selection activeCell="C32" sqref="C32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77" t="s">
        <v>31</v>
      </c>
      <c r="B1" s="377"/>
      <c r="C1" s="377"/>
      <c r="D1" s="377"/>
      <c r="E1" s="377"/>
      <c r="F1" s="377"/>
      <c r="G1" s="105"/>
    </row>
    <row r="2" spans="1:7" ht="12.75" customHeight="1" x14ac:dyDescent="0.3">
      <c r="A2" s="377"/>
      <c r="B2" s="377"/>
      <c r="C2" s="377"/>
      <c r="D2" s="377"/>
      <c r="E2" s="377"/>
      <c r="F2" s="377"/>
      <c r="G2" s="105"/>
    </row>
    <row r="3" spans="1:7" ht="12.75" customHeight="1" x14ac:dyDescent="0.3">
      <c r="A3" s="377"/>
      <c r="B3" s="377"/>
      <c r="C3" s="377"/>
      <c r="D3" s="377"/>
      <c r="E3" s="377"/>
      <c r="F3" s="377"/>
      <c r="G3" s="105"/>
    </row>
    <row r="4" spans="1:7" ht="12.75" customHeight="1" x14ac:dyDescent="0.3">
      <c r="A4" s="377"/>
      <c r="B4" s="377"/>
      <c r="C4" s="377"/>
      <c r="D4" s="377"/>
      <c r="E4" s="377"/>
      <c r="F4" s="377"/>
      <c r="G4" s="105"/>
    </row>
    <row r="5" spans="1:7" ht="12.75" customHeight="1" x14ac:dyDescent="0.3">
      <c r="A5" s="377"/>
      <c r="B5" s="377"/>
      <c r="C5" s="377"/>
      <c r="D5" s="377"/>
      <c r="E5" s="377"/>
      <c r="F5" s="377"/>
      <c r="G5" s="105"/>
    </row>
    <row r="6" spans="1:7" ht="12.75" customHeight="1" x14ac:dyDescent="0.3">
      <c r="A6" s="377"/>
      <c r="B6" s="377"/>
      <c r="C6" s="377"/>
      <c r="D6" s="377"/>
      <c r="E6" s="377"/>
      <c r="F6" s="377"/>
      <c r="G6" s="105"/>
    </row>
    <row r="7" spans="1:7" ht="12.75" customHeight="1" x14ac:dyDescent="0.3">
      <c r="A7" s="377"/>
      <c r="B7" s="377"/>
      <c r="C7" s="377"/>
      <c r="D7" s="377"/>
      <c r="E7" s="377"/>
      <c r="F7" s="377"/>
      <c r="G7" s="105"/>
    </row>
    <row r="8" spans="1:7" ht="15" customHeight="1" x14ac:dyDescent="0.3">
      <c r="A8" s="376" t="s">
        <v>32</v>
      </c>
      <c r="B8" s="376"/>
      <c r="C8" s="376"/>
      <c r="D8" s="376"/>
      <c r="E8" s="376"/>
      <c r="F8" s="376"/>
      <c r="G8" s="106"/>
    </row>
    <row r="9" spans="1:7" ht="12.75" customHeight="1" x14ac:dyDescent="0.3">
      <c r="A9" s="376"/>
      <c r="B9" s="376"/>
      <c r="C9" s="376"/>
      <c r="D9" s="376"/>
      <c r="E9" s="376"/>
      <c r="F9" s="376"/>
      <c r="G9" s="106"/>
    </row>
    <row r="10" spans="1:7" ht="12.75" customHeight="1" x14ac:dyDescent="0.3">
      <c r="A10" s="376"/>
      <c r="B10" s="376"/>
      <c r="C10" s="376"/>
      <c r="D10" s="376"/>
      <c r="E10" s="376"/>
      <c r="F10" s="376"/>
      <c r="G10" s="106"/>
    </row>
    <row r="11" spans="1:7" ht="12.75" customHeight="1" x14ac:dyDescent="0.3">
      <c r="A11" s="376"/>
      <c r="B11" s="376"/>
      <c r="C11" s="376"/>
      <c r="D11" s="376"/>
      <c r="E11" s="376"/>
      <c r="F11" s="376"/>
      <c r="G11" s="106"/>
    </row>
    <row r="12" spans="1:7" ht="12.75" customHeight="1" x14ac:dyDescent="0.3">
      <c r="A12" s="376"/>
      <c r="B12" s="376"/>
      <c r="C12" s="376"/>
      <c r="D12" s="376"/>
      <c r="E12" s="376"/>
      <c r="F12" s="376"/>
      <c r="G12" s="106"/>
    </row>
    <row r="13" spans="1:7" ht="12.75" customHeight="1" x14ac:dyDescent="0.3">
      <c r="A13" s="376"/>
      <c r="B13" s="376"/>
      <c r="C13" s="376"/>
      <c r="D13" s="376"/>
      <c r="E13" s="376"/>
      <c r="F13" s="376"/>
      <c r="G13" s="106"/>
    </row>
    <row r="14" spans="1:7" ht="12.75" customHeight="1" x14ac:dyDescent="0.3">
      <c r="A14" s="376"/>
      <c r="B14" s="376"/>
      <c r="C14" s="376"/>
      <c r="D14" s="376"/>
      <c r="E14" s="376"/>
      <c r="F14" s="376"/>
      <c r="G14" s="106"/>
    </row>
    <row r="15" spans="1:7" ht="13.5" customHeight="1" x14ac:dyDescent="0.3"/>
    <row r="16" spans="1:7" ht="19.5" customHeight="1" x14ac:dyDescent="0.3">
      <c r="A16" s="372" t="s">
        <v>33</v>
      </c>
      <c r="B16" s="373"/>
      <c r="C16" s="373"/>
      <c r="D16" s="373"/>
      <c r="E16" s="373"/>
      <c r="F16" s="374"/>
    </row>
    <row r="17" spans="1:13" ht="18.75" customHeight="1" x14ac:dyDescent="0.3">
      <c r="A17" s="375" t="s">
        <v>34</v>
      </c>
      <c r="B17" s="375"/>
      <c r="C17" s="375"/>
      <c r="D17" s="375"/>
      <c r="E17" s="375"/>
      <c r="F17" s="375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52" t="s">
        <v>35</v>
      </c>
      <c r="B20" s="107" t="s">
        <v>9</v>
      </c>
    </row>
    <row r="21" spans="1:13" ht="16.5" customHeight="1" x14ac:dyDescent="0.3">
      <c r="A21" s="52" t="s">
        <v>36</v>
      </c>
      <c r="B21" s="107" t="s">
        <v>11</v>
      </c>
    </row>
    <row r="22" spans="1:13" ht="16.5" customHeight="1" x14ac:dyDescent="0.3">
      <c r="A22" s="52" t="s">
        <v>37</v>
      </c>
      <c r="B22" s="107" t="s">
        <v>12</v>
      </c>
    </row>
    <row r="23" spans="1:13" ht="16.5" customHeight="1" x14ac:dyDescent="0.3">
      <c r="A23" s="52" t="s">
        <v>38</v>
      </c>
      <c r="B23" s="107">
        <v>0</v>
      </c>
    </row>
    <row r="24" spans="1:13" ht="16.5" customHeight="1" x14ac:dyDescent="0.3">
      <c r="A24" s="52" t="s">
        <v>39</v>
      </c>
      <c r="B24" s="108">
        <v>0</v>
      </c>
    </row>
    <row r="25" spans="1:13" ht="16.5" customHeight="1" x14ac:dyDescent="0.3">
      <c r="A25" s="52" t="s">
        <v>40</v>
      </c>
      <c r="B25" s="108">
        <v>0</v>
      </c>
    </row>
    <row r="27" spans="1:13" ht="13.5" customHeight="1" x14ac:dyDescent="0.3"/>
    <row r="28" spans="1:13" ht="17.25" customHeight="1" x14ac:dyDescent="0.3">
      <c r="B28" s="54"/>
      <c r="C28" s="55" t="s">
        <v>41</v>
      </c>
      <c r="D28" s="55" t="s">
        <v>42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9.3129899999999992</v>
      </c>
      <c r="C29" s="60">
        <v>15.158149999999999</v>
      </c>
      <c r="D29" s="60">
        <v>15.34118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15.153890000000001</v>
      </c>
      <c r="D30" s="60">
        <v>15.31439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15.14973</v>
      </c>
      <c r="D31" s="63">
        <v>15.294040000000001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9.3129899999999992</v>
      </c>
      <c r="C33" s="66">
        <f>AVERAGE(C29:C32)</f>
        <v>15.153923333333333</v>
      </c>
      <c r="D33" s="66">
        <f>AVERAGE(D29:D32)</f>
        <v>15.316536666666666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43</v>
      </c>
      <c r="C35" s="70">
        <f>C33-B33</f>
        <v>5.840933333333334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44</v>
      </c>
      <c r="C37" s="70">
        <f>D33-B33</f>
        <v>6.0035466666666668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45</v>
      </c>
      <c r="C39" s="76">
        <f>C37/C35</f>
        <v>1.0278402994955143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26</v>
      </c>
      <c r="C41" s="87"/>
      <c r="D41" s="88" t="s">
        <v>27</v>
      </c>
      <c r="E41" s="89"/>
      <c r="F41" s="88" t="s">
        <v>28</v>
      </c>
      <c r="G41" s="84"/>
      <c r="H41" s="84"/>
      <c r="I41" s="85"/>
      <c r="J41" s="86"/>
    </row>
    <row r="42" spans="1:13" ht="59.25" customHeight="1" x14ac:dyDescent="0.3">
      <c r="A42" s="90" t="s">
        <v>29</v>
      </c>
      <c r="B42" s="91"/>
      <c r="C42" s="92"/>
      <c r="D42" s="91"/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30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58" zoomScale="55" zoomScaleNormal="75" workbookViewId="0">
      <selection activeCell="H77" sqref="H77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99" t="s">
        <v>31</v>
      </c>
      <c r="B1" s="399"/>
      <c r="C1" s="399"/>
      <c r="D1" s="399"/>
      <c r="E1" s="399"/>
      <c r="F1" s="399"/>
      <c r="G1" s="399"/>
      <c r="H1" s="399"/>
    </row>
    <row r="2" spans="1:8" x14ac:dyDescent="0.25">
      <c r="A2" s="399"/>
      <c r="B2" s="399"/>
      <c r="C2" s="399"/>
      <c r="D2" s="399"/>
      <c r="E2" s="399"/>
      <c r="F2" s="399"/>
      <c r="G2" s="399"/>
      <c r="H2" s="399"/>
    </row>
    <row r="3" spans="1:8" x14ac:dyDescent="0.25">
      <c r="A3" s="399"/>
      <c r="B3" s="399"/>
      <c r="C3" s="399"/>
      <c r="D3" s="399"/>
      <c r="E3" s="399"/>
      <c r="F3" s="399"/>
      <c r="G3" s="399"/>
      <c r="H3" s="399"/>
    </row>
    <row r="4" spans="1:8" x14ac:dyDescent="0.25">
      <c r="A4" s="399"/>
      <c r="B4" s="399"/>
      <c r="C4" s="399"/>
      <c r="D4" s="399"/>
      <c r="E4" s="399"/>
      <c r="F4" s="399"/>
      <c r="G4" s="399"/>
      <c r="H4" s="399"/>
    </row>
    <row r="5" spans="1:8" x14ac:dyDescent="0.25">
      <c r="A5" s="399"/>
      <c r="B5" s="399"/>
      <c r="C5" s="399"/>
      <c r="D5" s="399"/>
      <c r="E5" s="399"/>
      <c r="F5" s="399"/>
      <c r="G5" s="399"/>
      <c r="H5" s="399"/>
    </row>
    <row r="6" spans="1:8" x14ac:dyDescent="0.25">
      <c r="A6" s="399"/>
      <c r="B6" s="399"/>
      <c r="C6" s="399"/>
      <c r="D6" s="399"/>
      <c r="E6" s="399"/>
      <c r="F6" s="399"/>
      <c r="G6" s="399"/>
      <c r="H6" s="399"/>
    </row>
    <row r="7" spans="1:8" x14ac:dyDescent="0.25">
      <c r="A7" s="399"/>
      <c r="B7" s="399"/>
      <c r="C7" s="399"/>
      <c r="D7" s="399"/>
      <c r="E7" s="399"/>
      <c r="F7" s="399"/>
      <c r="G7" s="399"/>
      <c r="H7" s="399"/>
    </row>
    <row r="8" spans="1:8" x14ac:dyDescent="0.25">
      <c r="A8" s="400" t="s">
        <v>32</v>
      </c>
      <c r="B8" s="400"/>
      <c r="C8" s="400"/>
      <c r="D8" s="400"/>
      <c r="E8" s="400"/>
      <c r="F8" s="400"/>
      <c r="G8" s="400"/>
      <c r="H8" s="400"/>
    </row>
    <row r="9" spans="1:8" x14ac:dyDescent="0.25">
      <c r="A9" s="400"/>
      <c r="B9" s="400"/>
      <c r="C9" s="400"/>
      <c r="D9" s="400"/>
      <c r="E9" s="400"/>
      <c r="F9" s="400"/>
      <c r="G9" s="400"/>
      <c r="H9" s="400"/>
    </row>
    <row r="10" spans="1:8" x14ac:dyDescent="0.25">
      <c r="A10" s="400"/>
      <c r="B10" s="400"/>
      <c r="C10" s="400"/>
      <c r="D10" s="400"/>
      <c r="E10" s="400"/>
      <c r="F10" s="400"/>
      <c r="G10" s="400"/>
      <c r="H10" s="400"/>
    </row>
    <row r="11" spans="1:8" x14ac:dyDescent="0.25">
      <c r="A11" s="400"/>
      <c r="B11" s="400"/>
      <c r="C11" s="400"/>
      <c r="D11" s="400"/>
      <c r="E11" s="400"/>
      <c r="F11" s="400"/>
      <c r="G11" s="400"/>
      <c r="H11" s="400"/>
    </row>
    <row r="12" spans="1:8" x14ac:dyDescent="0.25">
      <c r="A12" s="400"/>
      <c r="B12" s="400"/>
      <c r="C12" s="400"/>
      <c r="D12" s="400"/>
      <c r="E12" s="400"/>
      <c r="F12" s="400"/>
      <c r="G12" s="400"/>
      <c r="H12" s="400"/>
    </row>
    <row r="13" spans="1:8" x14ac:dyDescent="0.25">
      <c r="A13" s="400"/>
      <c r="B13" s="400"/>
      <c r="C13" s="400"/>
      <c r="D13" s="400"/>
      <c r="E13" s="400"/>
      <c r="F13" s="400"/>
      <c r="G13" s="400"/>
      <c r="H13" s="400"/>
    </row>
    <row r="14" spans="1:8" x14ac:dyDescent="0.25">
      <c r="A14" s="400"/>
      <c r="B14" s="400"/>
      <c r="C14" s="400"/>
      <c r="D14" s="400"/>
      <c r="E14" s="400"/>
      <c r="F14" s="400"/>
      <c r="G14" s="400"/>
      <c r="H14" s="400"/>
    </row>
    <row r="15" spans="1:8" ht="19.5" customHeight="1" x14ac:dyDescent="0.25"/>
    <row r="16" spans="1:8" ht="19.5" customHeight="1" x14ac:dyDescent="0.3">
      <c r="A16" s="372" t="s">
        <v>33</v>
      </c>
      <c r="B16" s="373"/>
      <c r="C16" s="373"/>
      <c r="D16" s="373"/>
      <c r="E16" s="373"/>
      <c r="F16" s="373"/>
      <c r="G16" s="373"/>
      <c r="H16" s="374"/>
    </row>
    <row r="17" spans="1:14" ht="20.25" customHeight="1" x14ac:dyDescent="0.25">
      <c r="A17" s="401" t="s">
        <v>46</v>
      </c>
      <c r="B17" s="401"/>
      <c r="C17" s="401"/>
      <c r="D17" s="401"/>
      <c r="E17" s="401"/>
      <c r="F17" s="401"/>
      <c r="G17" s="401"/>
      <c r="H17" s="401"/>
    </row>
    <row r="18" spans="1:14" ht="26.25" customHeight="1" x14ac:dyDescent="0.4">
      <c r="A18" s="120" t="s">
        <v>35</v>
      </c>
      <c r="B18" s="386" t="s">
        <v>113</v>
      </c>
      <c r="C18" s="386"/>
    </row>
    <row r="19" spans="1:14" ht="26.25" customHeight="1" x14ac:dyDescent="0.4">
      <c r="A19" s="120" t="s">
        <v>36</v>
      </c>
      <c r="B19" s="221" t="s">
        <v>123</v>
      </c>
      <c r="C19" s="243">
        <v>25</v>
      </c>
    </row>
    <row r="20" spans="1:14" ht="26.25" customHeight="1" x14ac:dyDescent="0.4">
      <c r="A20" s="120" t="s">
        <v>37</v>
      </c>
      <c r="B20" s="221" t="s">
        <v>111</v>
      </c>
      <c r="C20" s="222"/>
    </row>
    <row r="21" spans="1:14" ht="26.25" customHeight="1" x14ac:dyDescent="0.4">
      <c r="A21" s="120" t="s">
        <v>38</v>
      </c>
      <c r="B21" s="378" t="s">
        <v>114</v>
      </c>
      <c r="C21" s="378"/>
      <c r="D21" s="378"/>
      <c r="E21" s="378"/>
      <c r="F21" s="378"/>
      <c r="G21" s="378"/>
      <c r="H21" s="378"/>
      <c r="I21" s="378"/>
    </row>
    <row r="22" spans="1:14" ht="26.25" customHeight="1" x14ac:dyDescent="0.4">
      <c r="A22" s="120" t="s">
        <v>39</v>
      </c>
      <c r="B22" s="223" t="s">
        <v>115</v>
      </c>
      <c r="C22" s="222"/>
      <c r="D22" s="222"/>
      <c r="E22" s="222"/>
      <c r="F22" s="222"/>
      <c r="G22" s="222"/>
      <c r="H22" s="222"/>
      <c r="I22" s="222"/>
    </row>
    <row r="23" spans="1:14" ht="26.25" customHeight="1" x14ac:dyDescent="0.4">
      <c r="A23" s="120" t="s">
        <v>40</v>
      </c>
      <c r="B23" s="223" t="s">
        <v>115</v>
      </c>
      <c r="C23" s="222"/>
      <c r="D23" s="222"/>
      <c r="E23" s="222"/>
      <c r="F23" s="222"/>
      <c r="G23" s="222"/>
      <c r="H23" s="222"/>
      <c r="I23" s="222"/>
    </row>
    <row r="24" spans="1:14" ht="18.75" x14ac:dyDescent="0.3">
      <c r="A24" s="120"/>
      <c r="B24" s="122"/>
    </row>
    <row r="25" spans="1:14" ht="18.75" x14ac:dyDescent="0.3">
      <c r="A25" s="118" t="s">
        <v>1</v>
      </c>
      <c r="B25" s="122"/>
    </row>
    <row r="26" spans="1:14" ht="26.25" customHeight="1" x14ac:dyDescent="0.4">
      <c r="A26" s="123" t="s">
        <v>4</v>
      </c>
      <c r="B26" s="386" t="s">
        <v>116</v>
      </c>
      <c r="C26" s="386"/>
    </row>
    <row r="27" spans="1:14" ht="26.25" customHeight="1" x14ac:dyDescent="0.4">
      <c r="A27" s="125" t="s">
        <v>47</v>
      </c>
      <c r="B27" s="378" t="s">
        <v>117</v>
      </c>
      <c r="C27" s="378"/>
    </row>
    <row r="28" spans="1:14" ht="27" customHeight="1" x14ac:dyDescent="0.4">
      <c r="A28" s="125" t="s">
        <v>6</v>
      </c>
      <c r="B28" s="220">
        <v>99.02</v>
      </c>
    </row>
    <row r="29" spans="1:14" s="9" customFormat="1" ht="27" customHeight="1" x14ac:dyDescent="0.4">
      <c r="A29" s="125" t="s">
        <v>48</v>
      </c>
      <c r="B29" s="219">
        <v>0</v>
      </c>
      <c r="C29" s="389" t="s">
        <v>49</v>
      </c>
      <c r="D29" s="390"/>
      <c r="E29" s="390"/>
      <c r="F29" s="390"/>
      <c r="G29" s="390"/>
      <c r="H29" s="391"/>
      <c r="I29" s="127"/>
      <c r="J29" s="127"/>
      <c r="K29" s="127"/>
      <c r="L29" s="127"/>
    </row>
    <row r="30" spans="1:14" s="9" customFormat="1" ht="19.5" customHeight="1" x14ac:dyDescent="0.3">
      <c r="A30" s="125" t="s">
        <v>50</v>
      </c>
      <c r="B30" s="124">
        <f>B28-B29</f>
        <v>99.02</v>
      </c>
      <c r="C30" s="128"/>
      <c r="D30" s="128"/>
      <c r="E30" s="128"/>
      <c r="F30" s="128"/>
      <c r="G30" s="128"/>
      <c r="H30" s="129"/>
      <c r="I30" s="127"/>
      <c r="J30" s="127"/>
      <c r="K30" s="127"/>
      <c r="L30" s="127"/>
    </row>
    <row r="31" spans="1:14" s="9" customFormat="1" ht="27" customHeight="1" x14ac:dyDescent="0.4">
      <c r="A31" s="125" t="s">
        <v>51</v>
      </c>
      <c r="B31" s="239">
        <v>1</v>
      </c>
      <c r="C31" s="392" t="s">
        <v>52</v>
      </c>
      <c r="D31" s="393"/>
      <c r="E31" s="393"/>
      <c r="F31" s="393"/>
      <c r="G31" s="393"/>
      <c r="H31" s="394"/>
      <c r="I31" s="127"/>
      <c r="J31" s="127"/>
      <c r="K31" s="127"/>
      <c r="L31" s="127"/>
    </row>
    <row r="32" spans="1:14" s="9" customFormat="1" ht="27" customHeight="1" x14ac:dyDescent="0.4">
      <c r="A32" s="125" t="s">
        <v>53</v>
      </c>
      <c r="B32" s="239">
        <v>1</v>
      </c>
      <c r="C32" s="392" t="s">
        <v>54</v>
      </c>
      <c r="D32" s="393"/>
      <c r="E32" s="393"/>
      <c r="F32" s="393"/>
      <c r="G32" s="393"/>
      <c r="H32" s="394"/>
      <c r="I32" s="127"/>
      <c r="J32" s="127"/>
      <c r="K32" s="127"/>
      <c r="L32" s="131"/>
      <c r="M32" s="131"/>
      <c r="N32" s="132"/>
    </row>
    <row r="33" spans="1:14" s="9" customFormat="1" ht="17.25" customHeight="1" x14ac:dyDescent="0.3">
      <c r="A33" s="125"/>
      <c r="B33" s="130"/>
      <c r="C33" s="133"/>
      <c r="D33" s="133"/>
      <c r="E33" s="133"/>
      <c r="F33" s="133"/>
      <c r="G33" s="133"/>
      <c r="H33" s="133"/>
      <c r="I33" s="127"/>
      <c r="J33" s="127"/>
      <c r="K33" s="127"/>
      <c r="L33" s="131"/>
      <c r="M33" s="131"/>
      <c r="N33" s="132"/>
    </row>
    <row r="34" spans="1:14" s="9" customFormat="1" ht="18.75" x14ac:dyDescent="0.3">
      <c r="A34" s="125" t="s">
        <v>55</v>
      </c>
      <c r="B34" s="134">
        <f>B31/B32</f>
        <v>1</v>
      </c>
      <c r="C34" s="119" t="s">
        <v>56</v>
      </c>
      <c r="D34" s="119"/>
      <c r="E34" s="119"/>
      <c r="F34" s="119"/>
      <c r="G34" s="119"/>
      <c r="H34" s="119"/>
      <c r="I34" s="127"/>
      <c r="J34" s="127"/>
      <c r="K34" s="127"/>
      <c r="L34" s="131"/>
      <c r="M34" s="131"/>
      <c r="N34" s="132"/>
    </row>
    <row r="35" spans="1:14" s="9" customFormat="1" ht="19.5" customHeight="1" x14ac:dyDescent="0.3">
      <c r="A35" s="125"/>
      <c r="B35" s="124"/>
      <c r="H35" s="119"/>
      <c r="I35" s="127"/>
      <c r="J35" s="127"/>
      <c r="K35" s="127"/>
      <c r="L35" s="131"/>
      <c r="M35" s="131"/>
      <c r="N35" s="132"/>
    </row>
    <row r="36" spans="1:14" s="9" customFormat="1" ht="27" customHeight="1" x14ac:dyDescent="0.4">
      <c r="A36" s="135" t="s">
        <v>57</v>
      </c>
      <c r="B36" s="224">
        <v>100</v>
      </c>
      <c r="C36" s="119"/>
      <c r="D36" s="380" t="s">
        <v>58</v>
      </c>
      <c r="E36" s="381"/>
      <c r="F36" s="181" t="s">
        <v>59</v>
      </c>
      <c r="G36" s="182"/>
      <c r="J36" s="127"/>
      <c r="K36" s="127"/>
      <c r="L36" s="131"/>
      <c r="M36" s="131"/>
      <c r="N36" s="132"/>
    </row>
    <row r="37" spans="1:14" s="9" customFormat="1" ht="26.25" customHeight="1" x14ac:dyDescent="0.4">
      <c r="A37" s="136" t="s">
        <v>60</v>
      </c>
      <c r="B37" s="225">
        <v>1</v>
      </c>
      <c r="C37" s="138" t="s">
        <v>61</v>
      </c>
      <c r="D37" s="139" t="s">
        <v>62</v>
      </c>
      <c r="E37" s="171" t="s">
        <v>63</v>
      </c>
      <c r="F37" s="139" t="s">
        <v>62</v>
      </c>
      <c r="G37" s="140" t="s">
        <v>63</v>
      </c>
      <c r="J37" s="127"/>
      <c r="K37" s="127"/>
      <c r="L37" s="131"/>
      <c r="M37" s="131"/>
      <c r="N37" s="132"/>
    </row>
    <row r="38" spans="1:14" s="9" customFormat="1" ht="26.25" customHeight="1" x14ac:dyDescent="0.4">
      <c r="A38" s="136" t="s">
        <v>64</v>
      </c>
      <c r="B38" s="225">
        <v>1</v>
      </c>
      <c r="C38" s="141">
        <v>1</v>
      </c>
      <c r="D38" s="226">
        <v>38245488</v>
      </c>
      <c r="E38" s="185">
        <f>IF(ISBLANK(D38),"-",$D$48/$D$45*D38)</f>
        <v>40364732.312653556</v>
      </c>
      <c r="F38" s="226">
        <v>42549580</v>
      </c>
      <c r="G38" s="177">
        <f>IF(ISBLANK(F38),"-",$D$48/$F$45*F38)</f>
        <v>39309953.380752884</v>
      </c>
      <c r="J38" s="127"/>
      <c r="K38" s="127"/>
      <c r="L38" s="131"/>
      <c r="M38" s="131"/>
      <c r="N38" s="132"/>
    </row>
    <row r="39" spans="1:14" s="9" customFormat="1" ht="26.25" customHeight="1" x14ac:dyDescent="0.4">
      <c r="A39" s="136" t="s">
        <v>65</v>
      </c>
      <c r="B39" s="225">
        <v>1</v>
      </c>
      <c r="C39" s="137">
        <v>2</v>
      </c>
      <c r="D39" s="227">
        <v>38193535</v>
      </c>
      <c r="E39" s="186">
        <f>IF(ISBLANK(D39),"-",$D$48/$D$45*D39)</f>
        <v>40309900.512943238</v>
      </c>
      <c r="F39" s="227">
        <v>43074534</v>
      </c>
      <c r="G39" s="178">
        <f>IF(ISBLANK(F39),"-",$D$48/$F$45*F39)</f>
        <v>39794938.597223639</v>
      </c>
      <c r="J39" s="127"/>
      <c r="K39" s="127"/>
      <c r="L39" s="131"/>
      <c r="M39" s="131"/>
      <c r="N39" s="132"/>
    </row>
    <row r="40" spans="1:14" ht="26.25" customHeight="1" x14ac:dyDescent="0.4">
      <c r="A40" s="136" t="s">
        <v>66</v>
      </c>
      <c r="B40" s="225">
        <v>1</v>
      </c>
      <c r="C40" s="137">
        <v>3</v>
      </c>
      <c r="D40" s="227">
        <v>38240866</v>
      </c>
      <c r="E40" s="186">
        <f>IF(ISBLANK(D40),"-",$D$48/$D$45*D40)</f>
        <v>40359854.200162247</v>
      </c>
      <c r="F40" s="227">
        <v>43084277</v>
      </c>
      <c r="G40" s="178">
        <f>IF(ISBLANK(F40),"-",$D$48/$F$45*F40)</f>
        <v>39803939.787735708</v>
      </c>
      <c r="L40" s="131"/>
      <c r="M40" s="131"/>
      <c r="N40" s="142"/>
    </row>
    <row r="41" spans="1:14" ht="26.25" customHeight="1" x14ac:dyDescent="0.4">
      <c r="A41" s="136" t="s">
        <v>67</v>
      </c>
      <c r="B41" s="225">
        <v>1</v>
      </c>
      <c r="C41" s="143">
        <v>4</v>
      </c>
      <c r="D41" s="228"/>
      <c r="E41" s="187" t="str">
        <f>IF(ISBLANK(D41),"-",$D$48/$D$45*D41)</f>
        <v>-</v>
      </c>
      <c r="F41" s="228"/>
      <c r="G41" s="179" t="str">
        <f>IF(ISBLANK(F41),"-",$D$48/$F$45*F41)</f>
        <v>-</v>
      </c>
      <c r="L41" s="131"/>
      <c r="M41" s="131"/>
      <c r="N41" s="142"/>
    </row>
    <row r="42" spans="1:14" ht="27" customHeight="1" x14ac:dyDescent="0.4">
      <c r="A42" s="136" t="s">
        <v>68</v>
      </c>
      <c r="B42" s="225">
        <v>1</v>
      </c>
      <c r="C42" s="144" t="s">
        <v>69</v>
      </c>
      <c r="D42" s="205">
        <f>AVERAGE(D38:D41)</f>
        <v>38226629.666666664</v>
      </c>
      <c r="E42" s="167">
        <f>AVERAGE(E38:E41)</f>
        <v>40344829.008586347</v>
      </c>
      <c r="F42" s="145">
        <f>AVERAGE(F38:F41)</f>
        <v>42902797</v>
      </c>
      <c r="G42" s="146">
        <f>AVERAGE(G38:G41)</f>
        <v>39636277.255237408</v>
      </c>
    </row>
    <row r="43" spans="1:14" ht="26.25" customHeight="1" x14ac:dyDescent="0.4">
      <c r="A43" s="136" t="s">
        <v>70</v>
      </c>
      <c r="B43" s="220">
        <v>1</v>
      </c>
      <c r="C43" s="206" t="s">
        <v>71</v>
      </c>
      <c r="D43" s="230">
        <v>15.31</v>
      </c>
      <c r="E43" s="142"/>
      <c r="F43" s="229">
        <v>17.489999999999998</v>
      </c>
      <c r="G43" s="183"/>
    </row>
    <row r="44" spans="1:14" ht="26.25" customHeight="1" x14ac:dyDescent="0.4">
      <c r="A44" s="136" t="s">
        <v>72</v>
      </c>
      <c r="B44" s="220">
        <v>1</v>
      </c>
      <c r="C44" s="207" t="s">
        <v>73</v>
      </c>
      <c r="D44" s="208">
        <f>D43*$B$34</f>
        <v>15.31</v>
      </c>
      <c r="E44" s="148"/>
      <c r="F44" s="147">
        <f>F43*$B$34</f>
        <v>17.489999999999998</v>
      </c>
      <c r="G44" s="150"/>
    </row>
    <row r="45" spans="1:14" ht="19.5" customHeight="1" x14ac:dyDescent="0.3">
      <c r="A45" s="136" t="s">
        <v>74</v>
      </c>
      <c r="B45" s="204">
        <f>(B44/B43)*(B42/B41)*(B40/B39)*(B38/B37)*B36</f>
        <v>100</v>
      </c>
      <c r="C45" s="207" t="s">
        <v>75</v>
      </c>
      <c r="D45" s="209">
        <f>D44*$B$30/100</f>
        <v>15.159962</v>
      </c>
      <c r="E45" s="150"/>
      <c r="F45" s="149">
        <f>F44*$B$30/100</f>
        <v>17.318597999999998</v>
      </c>
      <c r="G45" s="150"/>
    </row>
    <row r="46" spans="1:14" ht="19.5" customHeight="1" x14ac:dyDescent="0.3">
      <c r="A46" s="382" t="s">
        <v>76</v>
      </c>
      <c r="B46" s="387"/>
      <c r="C46" s="207" t="s">
        <v>77</v>
      </c>
      <c r="D46" s="208">
        <f>D45/$B$45</f>
        <v>0.15159961999999999</v>
      </c>
      <c r="E46" s="150"/>
      <c r="F46" s="151">
        <f>F45/$B$45</f>
        <v>0.17318597999999999</v>
      </c>
      <c r="G46" s="150"/>
    </row>
    <row r="47" spans="1:14" ht="27" customHeight="1" x14ac:dyDescent="0.4">
      <c r="A47" s="384"/>
      <c r="B47" s="388"/>
      <c r="C47" s="207" t="s">
        <v>78</v>
      </c>
      <c r="D47" s="231">
        <v>0.16</v>
      </c>
      <c r="E47" s="183"/>
      <c r="F47" s="183"/>
      <c r="G47" s="183"/>
    </row>
    <row r="48" spans="1:14" ht="18.75" x14ac:dyDescent="0.3">
      <c r="C48" s="207" t="s">
        <v>79</v>
      </c>
      <c r="D48" s="209">
        <f>D47*$B$45</f>
        <v>16</v>
      </c>
      <c r="E48" s="150"/>
      <c r="F48" s="150"/>
      <c r="G48" s="150"/>
    </row>
    <row r="49" spans="1:12" ht="19.5" customHeight="1" x14ac:dyDescent="0.3">
      <c r="C49" s="210" t="s">
        <v>80</v>
      </c>
      <c r="D49" s="211">
        <f>D48/B34</f>
        <v>16</v>
      </c>
      <c r="E49" s="169"/>
      <c r="F49" s="169"/>
      <c r="G49" s="169"/>
    </row>
    <row r="50" spans="1:12" ht="18.75" x14ac:dyDescent="0.3">
      <c r="C50" s="212" t="s">
        <v>81</v>
      </c>
      <c r="D50" s="213">
        <f>AVERAGE(E38:E41,G38:G41)</f>
        <v>39990553.131911881</v>
      </c>
      <c r="E50" s="168"/>
      <c r="F50" s="168"/>
      <c r="G50" s="168"/>
    </row>
    <row r="51" spans="1:12" ht="18.75" x14ac:dyDescent="0.3">
      <c r="C51" s="152" t="s">
        <v>82</v>
      </c>
      <c r="D51" s="155">
        <f>STDEV(E38:E41,G38:G41)/D50</f>
        <v>1.0695290393063786E-2</v>
      </c>
      <c r="E51" s="148"/>
      <c r="F51" s="148"/>
      <c r="G51" s="148"/>
    </row>
    <row r="52" spans="1:12" ht="19.5" customHeight="1" x14ac:dyDescent="0.3">
      <c r="C52" s="153" t="s">
        <v>20</v>
      </c>
      <c r="D52" s="156">
        <f>COUNT(E38:E41,G38:G41)</f>
        <v>6</v>
      </c>
      <c r="E52" s="148"/>
      <c r="F52" s="148"/>
      <c r="G52" s="148"/>
    </row>
    <row r="54" spans="1:12" ht="18.75" x14ac:dyDescent="0.3">
      <c r="A54" s="118" t="s">
        <v>1</v>
      </c>
      <c r="B54" s="157" t="s">
        <v>83</v>
      </c>
    </row>
    <row r="55" spans="1:12" ht="18.75" x14ac:dyDescent="0.3">
      <c r="A55" s="119" t="s">
        <v>84</v>
      </c>
      <c r="B55" s="121" t="str">
        <f>B21</f>
        <v>Each 5ml contains 200mg sulfamethoxazole &amp;40mg Trimethoprim</v>
      </c>
    </row>
    <row r="56" spans="1:12" ht="26.25" customHeight="1" x14ac:dyDescent="0.4">
      <c r="A56" s="215" t="s">
        <v>85</v>
      </c>
      <c r="B56" s="232">
        <v>5</v>
      </c>
      <c r="C56" s="196" t="s">
        <v>86</v>
      </c>
      <c r="D56" s="233">
        <v>200</v>
      </c>
      <c r="E56" s="196" t="str">
        <f>B20</f>
        <v>SULFAMETHOXAZOLE</v>
      </c>
    </row>
    <row r="57" spans="1:12" ht="18.75" x14ac:dyDescent="0.3">
      <c r="A57" s="121" t="s">
        <v>87</v>
      </c>
      <c r="B57" s="242">
        <f>Sulfamethoxazole!C39</f>
        <v>1.0278402994955143</v>
      </c>
    </row>
    <row r="58" spans="1:12" s="75" customFormat="1" ht="18.75" x14ac:dyDescent="0.3">
      <c r="A58" s="194" t="s">
        <v>88</v>
      </c>
      <c r="B58" s="195">
        <f>B56</f>
        <v>5</v>
      </c>
      <c r="C58" s="196" t="s">
        <v>89</v>
      </c>
      <c r="D58" s="216">
        <f>B57*B56</f>
        <v>5.139201497477571</v>
      </c>
    </row>
    <row r="59" spans="1:12" ht="19.5" customHeight="1" x14ac:dyDescent="0.25"/>
    <row r="60" spans="1:12" s="9" customFormat="1" ht="27" customHeight="1" x14ac:dyDescent="0.4">
      <c r="A60" s="135" t="s">
        <v>90</v>
      </c>
      <c r="B60" s="224">
        <v>100</v>
      </c>
      <c r="C60" s="119"/>
      <c r="D60" s="159" t="s">
        <v>91</v>
      </c>
      <c r="E60" s="158" t="s">
        <v>92</v>
      </c>
      <c r="F60" s="158" t="s">
        <v>62</v>
      </c>
      <c r="G60" s="158" t="s">
        <v>93</v>
      </c>
      <c r="H60" s="138" t="s">
        <v>94</v>
      </c>
      <c r="L60" s="127"/>
    </row>
    <row r="61" spans="1:12" s="9" customFormat="1" ht="24" customHeight="1" x14ac:dyDescent="0.4">
      <c r="A61" s="136" t="s">
        <v>95</v>
      </c>
      <c r="B61" s="225">
        <v>2</v>
      </c>
      <c r="C61" s="395" t="s">
        <v>96</v>
      </c>
      <c r="D61" s="402">
        <v>3.8281499999999999</v>
      </c>
      <c r="E61" s="189">
        <v>1</v>
      </c>
      <c r="F61" s="234">
        <v>34181324</v>
      </c>
      <c r="G61" s="200">
        <f>IF(ISBLANK(F61),"-",(F61/$D$50*$D$47*$B$69)*$D$58/$D$61)</f>
        <v>183.59385951007437</v>
      </c>
      <c r="H61" s="197">
        <f t="shared" ref="H61:H72" si="0">IF(ISBLANK(F61),"-",G61/$D$56)</f>
        <v>0.91796929755037182</v>
      </c>
      <c r="L61" s="127"/>
    </row>
    <row r="62" spans="1:12" s="9" customFormat="1" ht="26.25" customHeight="1" x14ac:dyDescent="0.4">
      <c r="A62" s="136" t="s">
        <v>97</v>
      </c>
      <c r="B62" s="225">
        <v>20</v>
      </c>
      <c r="C62" s="396"/>
      <c r="D62" s="403"/>
      <c r="E62" s="190">
        <v>2</v>
      </c>
      <c r="F62" s="227">
        <v>34393181</v>
      </c>
      <c r="G62" s="201">
        <f>IF(ISBLANK(F62),"-",(F62/$D$50*$D$47*$B$69)*$D$58/$D$61)</f>
        <v>184.7317804488369</v>
      </c>
      <c r="H62" s="198">
        <f t="shared" si="0"/>
        <v>0.92365890224418445</v>
      </c>
      <c r="L62" s="127"/>
    </row>
    <row r="63" spans="1:12" s="9" customFormat="1" ht="24.75" customHeight="1" x14ac:dyDescent="0.4">
      <c r="A63" s="136" t="s">
        <v>98</v>
      </c>
      <c r="B63" s="225">
        <v>1</v>
      </c>
      <c r="C63" s="396"/>
      <c r="D63" s="403"/>
      <c r="E63" s="190">
        <v>3</v>
      </c>
      <c r="F63" s="227">
        <v>34328060</v>
      </c>
      <c r="G63" s="201">
        <f>IF(ISBLANK(F63),"-",(F63/$D$50*$D$47*$B$69)*$D$58/$D$61)</f>
        <v>184.38200418723991</v>
      </c>
      <c r="H63" s="198">
        <f t="shared" si="0"/>
        <v>0.92191002093619956</v>
      </c>
      <c r="L63" s="127"/>
    </row>
    <row r="64" spans="1:12" ht="27" customHeight="1" x14ac:dyDescent="0.4">
      <c r="A64" s="136" t="s">
        <v>99</v>
      </c>
      <c r="B64" s="225">
        <v>1</v>
      </c>
      <c r="C64" s="397"/>
      <c r="D64" s="404"/>
      <c r="E64" s="191">
        <v>4</v>
      </c>
      <c r="F64" s="235"/>
      <c r="G64" s="201" t="str">
        <f>IF(ISBLANK(F64),"-",(F64/$D$50*$D$47*$B$69)*$D$58/$D$61)</f>
        <v>-</v>
      </c>
      <c r="H64" s="198" t="str">
        <f t="shared" si="0"/>
        <v>-</v>
      </c>
    </row>
    <row r="65" spans="1:11" ht="24.75" customHeight="1" x14ac:dyDescent="0.4">
      <c r="A65" s="136" t="s">
        <v>100</v>
      </c>
      <c r="B65" s="225">
        <v>1</v>
      </c>
      <c r="C65" s="395" t="s">
        <v>101</v>
      </c>
      <c r="D65" s="402">
        <v>3.8309199999999999</v>
      </c>
      <c r="E65" s="160">
        <v>1</v>
      </c>
      <c r="F65" s="227">
        <v>35538390</v>
      </c>
      <c r="G65" s="200">
        <f>IF(ISBLANK(F65),"-",(F65/$D$50*$D$47*$B$69)*$D$58/$D$65)</f>
        <v>190.7448774147629</v>
      </c>
      <c r="H65" s="197">
        <f t="shared" si="0"/>
        <v>0.95372438707381446</v>
      </c>
    </row>
    <row r="66" spans="1:11" ht="23.25" customHeight="1" x14ac:dyDescent="0.4">
      <c r="A66" s="136" t="s">
        <v>102</v>
      </c>
      <c r="B66" s="225">
        <v>1</v>
      </c>
      <c r="C66" s="396"/>
      <c r="D66" s="403"/>
      <c r="E66" s="161">
        <v>2</v>
      </c>
      <c r="F66" s="227">
        <v>35573979</v>
      </c>
      <c r="G66" s="201">
        <f>IF(ISBLANK(F66),"-",(F66/$D$50*$D$47*$B$69)*$D$58/$D$65)</f>
        <v>190.93589393077031</v>
      </c>
      <c r="H66" s="198">
        <f t="shared" si="0"/>
        <v>0.95467946965385153</v>
      </c>
    </row>
    <row r="67" spans="1:11" ht="24.75" customHeight="1" x14ac:dyDescent="0.4">
      <c r="A67" s="136" t="s">
        <v>103</v>
      </c>
      <c r="B67" s="225">
        <v>1</v>
      </c>
      <c r="C67" s="396"/>
      <c r="D67" s="403"/>
      <c r="E67" s="161">
        <v>3</v>
      </c>
      <c r="F67" s="227">
        <v>35615161</v>
      </c>
      <c r="G67" s="201">
        <f>IF(ISBLANK(F67),"-",(F67/$D$50*$D$47*$B$69)*$D$58/$D$65)</f>
        <v>191.15692970480779</v>
      </c>
      <c r="H67" s="198">
        <f t="shared" si="0"/>
        <v>0.95578464852403899</v>
      </c>
    </row>
    <row r="68" spans="1:11" ht="27" customHeight="1" x14ac:dyDescent="0.4">
      <c r="A68" s="136" t="s">
        <v>104</v>
      </c>
      <c r="B68" s="225">
        <v>1</v>
      </c>
      <c r="C68" s="397"/>
      <c r="D68" s="404"/>
      <c r="E68" s="162">
        <v>4</v>
      </c>
      <c r="F68" s="235"/>
      <c r="G68" s="202" t="str">
        <f>IF(ISBLANK(F68),"-",(F68/$D$50*$D$47*$B$69)*$D$58/$D$65)</f>
        <v>-</v>
      </c>
      <c r="H68" s="199" t="str">
        <f t="shared" si="0"/>
        <v>-</v>
      </c>
    </row>
    <row r="69" spans="1:11" ht="23.25" customHeight="1" x14ac:dyDescent="0.4">
      <c r="A69" s="136" t="s">
        <v>105</v>
      </c>
      <c r="B69" s="203">
        <f>(B68/B67)*(B66/B65)*(B64/B63)*(B62/B61)*B60</f>
        <v>1000</v>
      </c>
      <c r="C69" s="395" t="s">
        <v>106</v>
      </c>
      <c r="D69" s="402">
        <v>3.8406400000000001</v>
      </c>
      <c r="E69" s="160">
        <v>1</v>
      </c>
      <c r="F69" s="234">
        <v>34540291</v>
      </c>
      <c r="G69" s="200">
        <f>IF(ISBLANK(F69),"-",(F69/$D$50*$D$47*$B$69)*$D$58/$D$69)</f>
        <v>184.91860508475708</v>
      </c>
      <c r="H69" s="198">
        <f t="shared" si="0"/>
        <v>0.92459302542378541</v>
      </c>
    </row>
    <row r="70" spans="1:11" ht="22.5" customHeight="1" x14ac:dyDescent="0.4">
      <c r="A70" s="214" t="s">
        <v>107</v>
      </c>
      <c r="B70" s="236">
        <f>(D47*B69)/D56*D58</f>
        <v>4.111361197982057</v>
      </c>
      <c r="C70" s="396"/>
      <c r="D70" s="403"/>
      <c r="E70" s="161">
        <v>2</v>
      </c>
      <c r="F70" s="227">
        <v>34728125</v>
      </c>
      <c r="G70" s="201">
        <f>IF(ISBLANK(F70),"-",(F70/$D$50*$D$47*$B$69)*$D$58/$D$69)</f>
        <v>185.92421332550668</v>
      </c>
      <c r="H70" s="198">
        <f t="shared" si="0"/>
        <v>0.92962106662753341</v>
      </c>
    </row>
    <row r="71" spans="1:11" ht="23.25" customHeight="1" x14ac:dyDescent="0.4">
      <c r="A71" s="382" t="s">
        <v>76</v>
      </c>
      <c r="B71" s="383"/>
      <c r="C71" s="396"/>
      <c r="D71" s="403"/>
      <c r="E71" s="161">
        <v>3</v>
      </c>
      <c r="F71" s="227">
        <v>34519296</v>
      </c>
      <c r="G71" s="201">
        <f>IF(ISBLANK(F71),"-",(F71/$D$50*$D$47*$B$69)*$D$58/$D$69)</f>
        <v>184.8062040018086</v>
      </c>
      <c r="H71" s="198">
        <f t="shared" si="0"/>
        <v>0.92403102000904302</v>
      </c>
    </row>
    <row r="72" spans="1:11" ht="23.25" customHeight="1" x14ac:dyDescent="0.4">
      <c r="A72" s="384"/>
      <c r="B72" s="385"/>
      <c r="C72" s="398"/>
      <c r="D72" s="404"/>
      <c r="E72" s="162">
        <v>4</v>
      </c>
      <c r="F72" s="235"/>
      <c r="G72" s="202" t="str">
        <f>IF(ISBLANK(F72),"-",(F72/$D$50*$D$47*$B$69)*$D$58/$D$69)</f>
        <v>-</v>
      </c>
      <c r="H72" s="199" t="str">
        <f t="shared" si="0"/>
        <v>-</v>
      </c>
    </row>
    <row r="73" spans="1:11" ht="26.25" customHeight="1" x14ac:dyDescent="0.4">
      <c r="A73" s="163"/>
      <c r="B73" s="163"/>
      <c r="C73" s="163"/>
      <c r="D73" s="163"/>
      <c r="E73" s="163"/>
      <c r="F73" s="164"/>
      <c r="G73" s="154" t="s">
        <v>69</v>
      </c>
      <c r="H73" s="406">
        <f>AVERAGE(H61:H72)</f>
        <v>0.93399687089364702</v>
      </c>
    </row>
    <row r="74" spans="1:11" ht="26.25" customHeight="1" x14ac:dyDescent="0.4">
      <c r="C74" s="163"/>
      <c r="D74" s="163"/>
      <c r="E74" s="163"/>
      <c r="F74" s="164"/>
      <c r="G74" s="152" t="s">
        <v>82</v>
      </c>
      <c r="H74" s="237">
        <f>STDEV(H61:H72)/H73</f>
        <v>1.696424618707592E-2</v>
      </c>
    </row>
    <row r="75" spans="1:11" ht="27" customHeight="1" x14ac:dyDescent="0.4">
      <c r="A75" s="163"/>
      <c r="B75" s="163"/>
      <c r="C75" s="164"/>
      <c r="D75" s="165"/>
      <c r="E75" s="165"/>
      <c r="F75" s="164"/>
      <c r="G75" s="153" t="s">
        <v>20</v>
      </c>
      <c r="H75" s="238">
        <f>COUNT(H61:H72)</f>
        <v>9</v>
      </c>
    </row>
    <row r="76" spans="1:11" ht="18.75" x14ac:dyDescent="0.3">
      <c r="A76" s="163"/>
      <c r="B76" s="163"/>
      <c r="C76" s="164"/>
      <c r="D76" s="165"/>
      <c r="E76" s="165"/>
      <c r="F76" s="165"/>
      <c r="G76" s="165"/>
      <c r="H76" s="164"/>
      <c r="I76" s="166"/>
      <c r="J76" s="170"/>
      <c r="K76" s="184"/>
    </row>
    <row r="77" spans="1:11" ht="26.25" customHeight="1" x14ac:dyDescent="0.4">
      <c r="A77" s="123" t="s">
        <v>108</v>
      </c>
      <c r="B77" s="240" t="s">
        <v>109</v>
      </c>
      <c r="C77" s="379" t="str">
        <f>B20</f>
        <v>SULFAMETHOXAZOLE</v>
      </c>
      <c r="D77" s="379"/>
      <c r="E77" s="188" t="s">
        <v>110</v>
      </c>
      <c r="F77" s="188"/>
      <c r="G77" s="241">
        <f>H73</f>
        <v>0.93399687089364702</v>
      </c>
      <c r="H77" s="164"/>
      <c r="I77" s="166"/>
      <c r="J77" s="170"/>
      <c r="K77" s="184"/>
    </row>
    <row r="78" spans="1:11" ht="19.5" customHeight="1" x14ac:dyDescent="0.3">
      <c r="A78" s="174"/>
      <c r="B78" s="175"/>
      <c r="C78" s="176"/>
      <c r="D78" s="176"/>
      <c r="E78" s="175"/>
      <c r="F78" s="175"/>
      <c r="G78" s="175"/>
      <c r="H78" s="175"/>
    </row>
    <row r="79" spans="1:11" ht="18.75" x14ac:dyDescent="0.3">
      <c r="B79" s="126" t="s">
        <v>26</v>
      </c>
      <c r="E79" s="164" t="s">
        <v>27</v>
      </c>
      <c r="F79" s="164"/>
      <c r="G79" s="164" t="s">
        <v>28</v>
      </c>
    </row>
    <row r="80" spans="1:11" ht="83.1" customHeight="1" x14ac:dyDescent="0.3">
      <c r="A80" s="170" t="s">
        <v>29</v>
      </c>
      <c r="B80" s="217"/>
      <c r="C80" s="217"/>
      <c r="D80" s="163"/>
      <c r="E80" s="172"/>
      <c r="F80" s="166"/>
      <c r="G80" s="192"/>
      <c r="H80" s="192"/>
      <c r="I80" s="166"/>
    </row>
    <row r="81" spans="1:9" ht="83.1" customHeight="1" x14ac:dyDescent="0.3">
      <c r="A81" s="170" t="s">
        <v>30</v>
      </c>
      <c r="B81" s="218"/>
      <c r="C81" s="218"/>
      <c r="D81" s="180"/>
      <c r="E81" s="173"/>
      <c r="F81" s="166"/>
      <c r="G81" s="193"/>
      <c r="H81" s="193"/>
      <c r="I81" s="188"/>
    </row>
    <row r="82" spans="1:9" ht="18.75" x14ac:dyDescent="0.3">
      <c r="A82" s="163"/>
      <c r="B82" s="164"/>
      <c r="C82" s="165"/>
      <c r="D82" s="165"/>
      <c r="E82" s="165"/>
      <c r="F82" s="165"/>
      <c r="G82" s="164"/>
      <c r="H82" s="164"/>
      <c r="I82" s="166"/>
    </row>
    <row r="83" spans="1:9" ht="18.75" x14ac:dyDescent="0.3">
      <c r="A83" s="163"/>
      <c r="B83" s="163"/>
      <c r="C83" s="164"/>
      <c r="D83" s="165"/>
      <c r="E83" s="165"/>
      <c r="F83" s="165"/>
      <c r="G83" s="165"/>
      <c r="H83" s="164"/>
      <c r="I83" s="166"/>
    </row>
    <row r="84" spans="1:9" ht="18.75" x14ac:dyDescent="0.3">
      <c r="A84" s="163"/>
      <c r="B84" s="163"/>
      <c r="C84" s="164"/>
      <c r="D84" s="165"/>
      <c r="E84" s="165"/>
      <c r="F84" s="165"/>
      <c r="G84" s="165"/>
      <c r="H84" s="164"/>
      <c r="I84" s="166"/>
    </row>
    <row r="85" spans="1:9" ht="18.75" x14ac:dyDescent="0.3">
      <c r="A85" s="163"/>
      <c r="B85" s="163"/>
      <c r="C85" s="164"/>
      <c r="D85" s="165"/>
      <c r="E85" s="165"/>
      <c r="F85" s="165"/>
      <c r="G85" s="165"/>
      <c r="H85" s="164"/>
      <c r="I85" s="166"/>
    </row>
    <row r="86" spans="1:9" ht="18.75" x14ac:dyDescent="0.3">
      <c r="A86" s="163"/>
      <c r="B86" s="163"/>
      <c r="C86" s="164"/>
      <c r="D86" s="165"/>
      <c r="E86" s="165"/>
      <c r="F86" s="165"/>
      <c r="G86" s="165"/>
      <c r="H86" s="164"/>
      <c r="I86" s="166"/>
    </row>
    <row r="87" spans="1:9" ht="18.75" x14ac:dyDescent="0.3">
      <c r="A87" s="163"/>
      <c r="B87" s="163"/>
      <c r="C87" s="164"/>
      <c r="D87" s="165"/>
      <c r="E87" s="165"/>
      <c r="F87" s="165"/>
      <c r="G87" s="165"/>
      <c r="H87" s="164"/>
      <c r="I87" s="166"/>
    </row>
    <row r="88" spans="1:9" ht="18.75" x14ac:dyDescent="0.3">
      <c r="A88" s="163"/>
      <c r="B88" s="163"/>
      <c r="C88" s="164"/>
      <c r="D88" s="165"/>
      <c r="E88" s="165"/>
      <c r="F88" s="165"/>
      <c r="G88" s="165"/>
      <c r="H88" s="164"/>
      <c r="I88" s="166"/>
    </row>
    <row r="89" spans="1:9" ht="18.75" x14ac:dyDescent="0.3">
      <c r="A89" s="163"/>
      <c r="B89" s="163"/>
      <c r="C89" s="164"/>
      <c r="D89" s="165"/>
      <c r="E89" s="165"/>
      <c r="F89" s="165"/>
      <c r="G89" s="165"/>
      <c r="H89" s="164"/>
      <c r="I89" s="166"/>
    </row>
    <row r="90" spans="1:9" ht="18.75" x14ac:dyDescent="0.3">
      <c r="A90" s="163"/>
      <c r="B90" s="163"/>
      <c r="C90" s="164"/>
      <c r="D90" s="165"/>
      <c r="E90" s="165"/>
      <c r="F90" s="165"/>
      <c r="G90" s="165"/>
      <c r="H90" s="164"/>
      <c r="I90" s="166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49" zoomScale="55" zoomScaleNormal="75" workbookViewId="0">
      <selection activeCell="H73" sqref="H73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99" t="s">
        <v>31</v>
      </c>
      <c r="B1" s="399"/>
      <c r="C1" s="399"/>
      <c r="D1" s="399"/>
      <c r="E1" s="399"/>
      <c r="F1" s="399"/>
      <c r="G1" s="399"/>
      <c r="H1" s="399"/>
    </row>
    <row r="2" spans="1:8" x14ac:dyDescent="0.25">
      <c r="A2" s="399"/>
      <c r="B2" s="399"/>
      <c r="C2" s="399"/>
      <c r="D2" s="399"/>
      <c r="E2" s="399"/>
      <c r="F2" s="399"/>
      <c r="G2" s="399"/>
      <c r="H2" s="399"/>
    </row>
    <row r="3" spans="1:8" x14ac:dyDescent="0.25">
      <c r="A3" s="399"/>
      <c r="B3" s="399"/>
      <c r="C3" s="399"/>
      <c r="D3" s="399"/>
      <c r="E3" s="399"/>
      <c r="F3" s="399"/>
      <c r="G3" s="399"/>
      <c r="H3" s="399"/>
    </row>
    <row r="4" spans="1:8" x14ac:dyDescent="0.25">
      <c r="A4" s="399"/>
      <c r="B4" s="399"/>
      <c r="C4" s="399"/>
      <c r="D4" s="399"/>
      <c r="E4" s="399"/>
      <c r="F4" s="399"/>
      <c r="G4" s="399"/>
      <c r="H4" s="399"/>
    </row>
    <row r="5" spans="1:8" x14ac:dyDescent="0.25">
      <c r="A5" s="399"/>
      <c r="B5" s="399"/>
      <c r="C5" s="399"/>
      <c r="D5" s="399"/>
      <c r="E5" s="399"/>
      <c r="F5" s="399"/>
      <c r="G5" s="399"/>
      <c r="H5" s="399"/>
    </row>
    <row r="6" spans="1:8" x14ac:dyDescent="0.25">
      <c r="A6" s="399"/>
      <c r="B6" s="399"/>
      <c r="C6" s="399"/>
      <c r="D6" s="399"/>
      <c r="E6" s="399"/>
      <c r="F6" s="399"/>
      <c r="G6" s="399"/>
      <c r="H6" s="399"/>
    </row>
    <row r="7" spans="1:8" x14ac:dyDescent="0.25">
      <c r="A7" s="399"/>
      <c r="B7" s="399"/>
      <c r="C7" s="399"/>
      <c r="D7" s="399"/>
      <c r="E7" s="399"/>
      <c r="F7" s="399"/>
      <c r="G7" s="399"/>
      <c r="H7" s="399"/>
    </row>
    <row r="8" spans="1:8" x14ac:dyDescent="0.25">
      <c r="A8" s="400" t="s">
        <v>32</v>
      </c>
      <c r="B8" s="400"/>
      <c r="C8" s="400"/>
      <c r="D8" s="400"/>
      <c r="E8" s="400"/>
      <c r="F8" s="400"/>
      <c r="G8" s="400"/>
      <c r="H8" s="400"/>
    </row>
    <row r="9" spans="1:8" x14ac:dyDescent="0.25">
      <c r="A9" s="400"/>
      <c r="B9" s="400"/>
      <c r="C9" s="400"/>
      <c r="D9" s="400"/>
      <c r="E9" s="400"/>
      <c r="F9" s="400"/>
      <c r="G9" s="400"/>
      <c r="H9" s="400"/>
    </row>
    <row r="10" spans="1:8" x14ac:dyDescent="0.25">
      <c r="A10" s="400"/>
      <c r="B10" s="400"/>
      <c r="C10" s="400"/>
      <c r="D10" s="400"/>
      <c r="E10" s="400"/>
      <c r="F10" s="400"/>
      <c r="G10" s="400"/>
      <c r="H10" s="400"/>
    </row>
    <row r="11" spans="1:8" x14ac:dyDescent="0.25">
      <c r="A11" s="400"/>
      <c r="B11" s="400"/>
      <c r="C11" s="400"/>
      <c r="D11" s="400"/>
      <c r="E11" s="400"/>
      <c r="F11" s="400"/>
      <c r="G11" s="400"/>
      <c r="H11" s="400"/>
    </row>
    <row r="12" spans="1:8" x14ac:dyDescent="0.25">
      <c r="A12" s="400"/>
      <c r="B12" s="400"/>
      <c r="C12" s="400"/>
      <c r="D12" s="400"/>
      <c r="E12" s="400"/>
      <c r="F12" s="400"/>
      <c r="G12" s="400"/>
      <c r="H12" s="400"/>
    </row>
    <row r="13" spans="1:8" x14ac:dyDescent="0.25">
      <c r="A13" s="400"/>
      <c r="B13" s="400"/>
      <c r="C13" s="400"/>
      <c r="D13" s="400"/>
      <c r="E13" s="400"/>
      <c r="F13" s="400"/>
      <c r="G13" s="400"/>
      <c r="H13" s="400"/>
    </row>
    <row r="14" spans="1:8" x14ac:dyDescent="0.25">
      <c r="A14" s="400"/>
      <c r="B14" s="400"/>
      <c r="C14" s="400"/>
      <c r="D14" s="400"/>
      <c r="E14" s="400"/>
      <c r="F14" s="400"/>
      <c r="G14" s="400"/>
      <c r="H14" s="400"/>
    </row>
    <row r="15" spans="1:8" ht="19.5" customHeight="1" x14ac:dyDescent="0.25"/>
    <row r="16" spans="1:8" ht="19.5" customHeight="1" x14ac:dyDescent="0.3">
      <c r="A16" s="372" t="s">
        <v>33</v>
      </c>
      <c r="B16" s="373"/>
      <c r="C16" s="373"/>
      <c r="D16" s="373"/>
      <c r="E16" s="373"/>
      <c r="F16" s="373"/>
      <c r="G16" s="373"/>
      <c r="H16" s="374"/>
    </row>
    <row r="17" spans="1:14" ht="20.25" customHeight="1" x14ac:dyDescent="0.25">
      <c r="A17" s="401" t="s">
        <v>46</v>
      </c>
      <c r="B17" s="401"/>
      <c r="C17" s="401"/>
      <c r="D17" s="401"/>
      <c r="E17" s="401"/>
      <c r="F17" s="401"/>
      <c r="G17" s="401"/>
      <c r="H17" s="401"/>
    </row>
    <row r="18" spans="1:14" ht="26.25" customHeight="1" x14ac:dyDescent="0.4">
      <c r="A18" s="246" t="s">
        <v>35</v>
      </c>
      <c r="B18" s="386" t="s">
        <v>5</v>
      </c>
      <c r="C18" s="386"/>
    </row>
    <row r="19" spans="1:14" ht="26.25" customHeight="1" x14ac:dyDescent="0.4">
      <c r="A19" s="246" t="s">
        <v>36</v>
      </c>
      <c r="B19" s="347" t="s">
        <v>123</v>
      </c>
      <c r="C19" s="368">
        <v>25</v>
      </c>
    </row>
    <row r="20" spans="1:14" ht="26.25" customHeight="1" x14ac:dyDescent="0.4">
      <c r="A20" s="246" t="s">
        <v>37</v>
      </c>
      <c r="B20" s="347" t="s">
        <v>118</v>
      </c>
      <c r="C20" s="348"/>
    </row>
    <row r="21" spans="1:14" ht="26.25" customHeight="1" x14ac:dyDescent="0.4">
      <c r="A21" s="246" t="s">
        <v>38</v>
      </c>
      <c r="B21" s="378" t="s">
        <v>119</v>
      </c>
      <c r="C21" s="378"/>
      <c r="D21" s="378"/>
      <c r="E21" s="378"/>
      <c r="F21" s="378"/>
      <c r="G21" s="378"/>
      <c r="H21" s="378"/>
      <c r="I21" s="378"/>
    </row>
    <row r="22" spans="1:14" ht="26.25" customHeight="1" x14ac:dyDescent="0.4">
      <c r="A22" s="246" t="s">
        <v>39</v>
      </c>
      <c r="B22" s="349" t="s">
        <v>121</v>
      </c>
      <c r="C22" s="348"/>
      <c r="D22" s="348"/>
      <c r="E22" s="348"/>
      <c r="F22" s="348"/>
      <c r="G22" s="348"/>
      <c r="H22" s="348"/>
      <c r="I22" s="348"/>
    </row>
    <row r="23" spans="1:14" ht="26.25" customHeight="1" x14ac:dyDescent="0.4">
      <c r="A23" s="246" t="s">
        <v>40</v>
      </c>
      <c r="B23" s="349" t="s">
        <v>120</v>
      </c>
      <c r="C23" s="348"/>
      <c r="D23" s="348"/>
      <c r="E23" s="348"/>
      <c r="F23" s="348"/>
      <c r="G23" s="348"/>
      <c r="H23" s="348"/>
      <c r="I23" s="348"/>
    </row>
    <row r="24" spans="1:14" ht="18.75" x14ac:dyDescent="0.3">
      <c r="A24" s="246"/>
      <c r="B24" s="248"/>
    </row>
    <row r="25" spans="1:14" ht="18.75" x14ac:dyDescent="0.3">
      <c r="A25" s="244" t="s">
        <v>1</v>
      </c>
      <c r="B25" s="248"/>
    </row>
    <row r="26" spans="1:14" ht="26.25" customHeight="1" x14ac:dyDescent="0.4">
      <c r="A26" s="249" t="s">
        <v>4</v>
      </c>
      <c r="B26" s="386" t="s">
        <v>118</v>
      </c>
      <c r="C26" s="386"/>
    </row>
    <row r="27" spans="1:14" ht="26.25" customHeight="1" x14ac:dyDescent="0.4">
      <c r="A27" s="251" t="s">
        <v>47</v>
      </c>
      <c r="B27" s="378" t="s">
        <v>122</v>
      </c>
      <c r="C27" s="378"/>
    </row>
    <row r="28" spans="1:14" ht="27" customHeight="1" x14ac:dyDescent="0.4">
      <c r="A28" s="251" t="s">
        <v>6</v>
      </c>
      <c r="B28" s="346">
        <v>99</v>
      </c>
    </row>
    <row r="29" spans="1:14" s="9" customFormat="1" ht="27" customHeight="1" x14ac:dyDescent="0.4">
      <c r="A29" s="251" t="s">
        <v>48</v>
      </c>
      <c r="B29" s="345">
        <v>0</v>
      </c>
      <c r="C29" s="389" t="s">
        <v>49</v>
      </c>
      <c r="D29" s="390"/>
      <c r="E29" s="390"/>
      <c r="F29" s="390"/>
      <c r="G29" s="390"/>
      <c r="H29" s="391"/>
      <c r="I29" s="253"/>
      <c r="J29" s="253"/>
      <c r="K29" s="253"/>
      <c r="L29" s="253"/>
    </row>
    <row r="30" spans="1:14" s="9" customFormat="1" ht="19.5" customHeight="1" x14ac:dyDescent="0.3">
      <c r="A30" s="251" t="s">
        <v>50</v>
      </c>
      <c r="B30" s="250">
        <f>B28-B29</f>
        <v>99</v>
      </c>
      <c r="C30" s="254"/>
      <c r="D30" s="254"/>
      <c r="E30" s="254"/>
      <c r="F30" s="254"/>
      <c r="G30" s="254"/>
      <c r="H30" s="255"/>
      <c r="I30" s="253"/>
      <c r="J30" s="253"/>
      <c r="K30" s="253"/>
      <c r="L30" s="253"/>
    </row>
    <row r="31" spans="1:14" s="9" customFormat="1" ht="27" customHeight="1" x14ac:dyDescent="0.4">
      <c r="A31" s="251" t="s">
        <v>51</v>
      </c>
      <c r="B31" s="364">
        <v>1</v>
      </c>
      <c r="C31" s="392" t="s">
        <v>52</v>
      </c>
      <c r="D31" s="393"/>
      <c r="E31" s="393"/>
      <c r="F31" s="393"/>
      <c r="G31" s="393"/>
      <c r="H31" s="394"/>
      <c r="I31" s="253"/>
      <c r="J31" s="253"/>
      <c r="K31" s="253"/>
      <c r="L31" s="253"/>
    </row>
    <row r="32" spans="1:14" s="9" customFormat="1" ht="27" customHeight="1" x14ac:dyDescent="0.4">
      <c r="A32" s="251" t="s">
        <v>53</v>
      </c>
      <c r="B32" s="364">
        <v>1</v>
      </c>
      <c r="C32" s="392" t="s">
        <v>54</v>
      </c>
      <c r="D32" s="393"/>
      <c r="E32" s="393"/>
      <c r="F32" s="393"/>
      <c r="G32" s="393"/>
      <c r="H32" s="394"/>
      <c r="I32" s="253"/>
      <c r="J32" s="253"/>
      <c r="K32" s="253"/>
      <c r="L32" s="257"/>
      <c r="M32" s="257"/>
      <c r="N32" s="258"/>
    </row>
    <row r="33" spans="1:14" s="9" customFormat="1" ht="17.25" customHeight="1" x14ac:dyDescent="0.3">
      <c r="A33" s="251"/>
      <c r="B33" s="256"/>
      <c r="C33" s="259"/>
      <c r="D33" s="259"/>
      <c r="E33" s="259"/>
      <c r="F33" s="259"/>
      <c r="G33" s="259"/>
      <c r="H33" s="259"/>
      <c r="I33" s="253"/>
      <c r="J33" s="253"/>
      <c r="K33" s="253"/>
      <c r="L33" s="257"/>
      <c r="M33" s="257"/>
      <c r="N33" s="258"/>
    </row>
    <row r="34" spans="1:14" s="9" customFormat="1" ht="18.75" x14ac:dyDescent="0.3">
      <c r="A34" s="251" t="s">
        <v>55</v>
      </c>
      <c r="B34" s="260">
        <f>B31/B32</f>
        <v>1</v>
      </c>
      <c r="C34" s="245" t="s">
        <v>56</v>
      </c>
      <c r="D34" s="245"/>
      <c r="E34" s="245"/>
      <c r="F34" s="245"/>
      <c r="G34" s="245"/>
      <c r="H34" s="245"/>
      <c r="I34" s="253"/>
      <c r="J34" s="253"/>
      <c r="K34" s="253"/>
      <c r="L34" s="257"/>
      <c r="M34" s="257"/>
      <c r="N34" s="258"/>
    </row>
    <row r="35" spans="1:14" s="9" customFormat="1" ht="19.5" customHeight="1" x14ac:dyDescent="0.3">
      <c r="A35" s="251"/>
      <c r="B35" s="250"/>
      <c r="H35" s="245"/>
      <c r="I35" s="253"/>
      <c r="J35" s="253"/>
      <c r="K35" s="253"/>
      <c r="L35" s="257"/>
      <c r="M35" s="257"/>
      <c r="N35" s="258"/>
    </row>
    <row r="36" spans="1:14" s="9" customFormat="1" ht="27" customHeight="1" x14ac:dyDescent="0.4">
      <c r="A36" s="261" t="s">
        <v>57</v>
      </c>
      <c r="B36" s="350">
        <v>25</v>
      </c>
      <c r="C36" s="245"/>
      <c r="D36" s="380" t="s">
        <v>58</v>
      </c>
      <c r="E36" s="381"/>
      <c r="F36" s="307" t="s">
        <v>59</v>
      </c>
      <c r="G36" s="308"/>
      <c r="J36" s="253"/>
      <c r="K36" s="253"/>
      <c r="L36" s="257"/>
      <c r="M36" s="257"/>
      <c r="N36" s="258"/>
    </row>
    <row r="37" spans="1:14" s="9" customFormat="1" ht="26.25" customHeight="1" x14ac:dyDescent="0.4">
      <c r="A37" s="262" t="s">
        <v>60</v>
      </c>
      <c r="B37" s="351">
        <v>4</v>
      </c>
      <c r="C37" s="264" t="s">
        <v>61</v>
      </c>
      <c r="D37" s="265" t="s">
        <v>62</v>
      </c>
      <c r="E37" s="297" t="s">
        <v>63</v>
      </c>
      <c r="F37" s="265" t="s">
        <v>62</v>
      </c>
      <c r="G37" s="266" t="s">
        <v>63</v>
      </c>
      <c r="J37" s="253"/>
      <c r="K37" s="253"/>
      <c r="L37" s="257"/>
      <c r="M37" s="257"/>
      <c r="N37" s="258"/>
    </row>
    <row r="38" spans="1:14" s="9" customFormat="1" ht="26.25" customHeight="1" x14ac:dyDescent="0.4">
      <c r="A38" s="262" t="s">
        <v>64</v>
      </c>
      <c r="B38" s="351">
        <v>100</v>
      </c>
      <c r="C38" s="267">
        <v>1</v>
      </c>
      <c r="D38" s="352">
        <v>2681348</v>
      </c>
      <c r="E38" s="311">
        <f>IF(ISBLANK(D38),"-",$D$48/$D$45*D38)</f>
        <v>2839027.5924867126</v>
      </c>
      <c r="F38" s="352">
        <v>2656939</v>
      </c>
      <c r="G38" s="303">
        <f>IF(ISBLANK(F38),"-",$D$48/$F$45*F38)</f>
        <v>2864222.804350873</v>
      </c>
      <c r="J38" s="253"/>
      <c r="K38" s="253"/>
      <c r="L38" s="257"/>
      <c r="M38" s="257"/>
      <c r="N38" s="258"/>
    </row>
    <row r="39" spans="1:14" s="9" customFormat="1" ht="26.25" customHeight="1" x14ac:dyDescent="0.4">
      <c r="A39" s="262" t="s">
        <v>65</v>
      </c>
      <c r="B39" s="351">
        <v>1</v>
      </c>
      <c r="C39" s="263">
        <v>2</v>
      </c>
      <c r="D39" s="353">
        <v>2681047</v>
      </c>
      <c r="E39" s="312">
        <f>IF(ISBLANK(D39),"-",$D$48/$D$45*D39)</f>
        <v>2838708.8918535463</v>
      </c>
      <c r="F39" s="353">
        <v>2683635</v>
      </c>
      <c r="G39" s="304">
        <f>IF(ISBLANK(F39),"-",$D$48/$F$45*F39)</f>
        <v>2893001.5200025877</v>
      </c>
      <c r="J39" s="253"/>
      <c r="K39" s="253"/>
      <c r="L39" s="257"/>
      <c r="M39" s="257"/>
      <c r="N39" s="258"/>
    </row>
    <row r="40" spans="1:14" ht="26.25" customHeight="1" x14ac:dyDescent="0.4">
      <c r="A40" s="262" t="s">
        <v>66</v>
      </c>
      <c r="B40" s="351">
        <v>1</v>
      </c>
      <c r="C40" s="263">
        <v>3</v>
      </c>
      <c r="D40" s="353">
        <v>2685427</v>
      </c>
      <c r="E40" s="312">
        <f>IF(ISBLANK(D40),"-",$D$48/$D$45*D40)</f>
        <v>2843346.4625288527</v>
      </c>
      <c r="F40" s="353">
        <v>2683992</v>
      </c>
      <c r="G40" s="304">
        <f>IF(ISBLANK(F40),"-",$D$48/$F$45*F40)</f>
        <v>2893386.3717214842</v>
      </c>
      <c r="L40" s="257"/>
      <c r="M40" s="257"/>
      <c r="N40" s="268"/>
    </row>
    <row r="41" spans="1:14" ht="26.25" customHeight="1" x14ac:dyDescent="0.4">
      <c r="A41" s="262" t="s">
        <v>67</v>
      </c>
      <c r="B41" s="351">
        <v>1</v>
      </c>
      <c r="C41" s="269">
        <v>4</v>
      </c>
      <c r="D41" s="354"/>
      <c r="E41" s="313" t="str">
        <f>IF(ISBLANK(D41),"-",$D$48/$D$45*D41)</f>
        <v>-</v>
      </c>
      <c r="F41" s="354"/>
      <c r="G41" s="305" t="str">
        <f>IF(ISBLANK(F41),"-",$D$48/$F$45*F41)</f>
        <v>-</v>
      </c>
      <c r="L41" s="257"/>
      <c r="M41" s="257"/>
      <c r="N41" s="268"/>
    </row>
    <row r="42" spans="1:14" ht="27" customHeight="1" x14ac:dyDescent="0.4">
      <c r="A42" s="262" t="s">
        <v>68</v>
      </c>
      <c r="B42" s="351">
        <v>1</v>
      </c>
      <c r="C42" s="270" t="s">
        <v>69</v>
      </c>
      <c r="D42" s="331">
        <f>AVERAGE(D38:D41)</f>
        <v>2682607.3333333335</v>
      </c>
      <c r="E42" s="293">
        <f>AVERAGE(E38:E41)</f>
        <v>2840360.982289704</v>
      </c>
      <c r="F42" s="271">
        <f>AVERAGE(F38:F41)</f>
        <v>2674855.3333333335</v>
      </c>
      <c r="G42" s="272">
        <f>AVERAGE(G38:G41)</f>
        <v>2883536.8986916482</v>
      </c>
    </row>
    <row r="43" spans="1:14" ht="26.25" customHeight="1" x14ac:dyDescent="0.4">
      <c r="A43" s="262" t="s">
        <v>70</v>
      </c>
      <c r="B43" s="346">
        <v>1</v>
      </c>
      <c r="C43" s="332" t="s">
        <v>71</v>
      </c>
      <c r="D43" s="356">
        <v>19.079999999999998</v>
      </c>
      <c r="E43" s="268"/>
      <c r="F43" s="355">
        <v>18.739999999999998</v>
      </c>
      <c r="G43" s="309"/>
    </row>
    <row r="44" spans="1:14" ht="26.25" customHeight="1" x14ac:dyDescent="0.4">
      <c r="A44" s="262" t="s">
        <v>72</v>
      </c>
      <c r="B44" s="346">
        <v>1</v>
      </c>
      <c r="C44" s="333" t="s">
        <v>73</v>
      </c>
      <c r="D44" s="334">
        <f>D43*$B$34</f>
        <v>19.079999999999998</v>
      </c>
      <c r="E44" s="274"/>
      <c r="F44" s="273">
        <f>F43*$B$34</f>
        <v>18.739999999999998</v>
      </c>
      <c r="G44" s="276"/>
    </row>
    <row r="45" spans="1:14" ht="19.5" customHeight="1" x14ac:dyDescent="0.3">
      <c r="A45" s="262" t="s">
        <v>74</v>
      </c>
      <c r="B45" s="330">
        <f>(B44/B43)*(B42/B41)*(B40/B39)*(B38/B37)*B36</f>
        <v>625</v>
      </c>
      <c r="C45" s="333" t="s">
        <v>75</v>
      </c>
      <c r="D45" s="335">
        <f>D44*$B$30/100</f>
        <v>18.889199999999999</v>
      </c>
      <c r="E45" s="276"/>
      <c r="F45" s="275">
        <f>F44*$B$30/100</f>
        <v>18.552599999999998</v>
      </c>
      <c r="G45" s="276"/>
    </row>
    <row r="46" spans="1:14" ht="19.5" customHeight="1" x14ac:dyDescent="0.3">
      <c r="A46" s="382" t="s">
        <v>76</v>
      </c>
      <c r="B46" s="387"/>
      <c r="C46" s="333" t="s">
        <v>77</v>
      </c>
      <c r="D46" s="369">
        <f>D45/$B$45</f>
        <v>3.0222719999999998E-2</v>
      </c>
      <c r="E46" s="276"/>
      <c r="F46" s="277">
        <f>F45/$B$45</f>
        <v>2.9684159999999998E-2</v>
      </c>
      <c r="G46" s="276"/>
    </row>
    <row r="47" spans="1:14" ht="27" customHeight="1" x14ac:dyDescent="0.4">
      <c r="A47" s="384"/>
      <c r="B47" s="388"/>
      <c r="C47" s="333" t="s">
        <v>78</v>
      </c>
      <c r="D47" s="357">
        <v>3.2000000000000001E-2</v>
      </c>
      <c r="E47" s="309"/>
      <c r="F47" s="309"/>
      <c r="G47" s="309"/>
    </row>
    <row r="48" spans="1:14" ht="18.75" x14ac:dyDescent="0.3">
      <c r="C48" s="333" t="s">
        <v>79</v>
      </c>
      <c r="D48" s="335">
        <f>D47*$B$45</f>
        <v>20</v>
      </c>
      <c r="E48" s="276"/>
      <c r="F48" s="276"/>
      <c r="G48" s="276"/>
    </row>
    <row r="49" spans="1:12" ht="19.5" customHeight="1" x14ac:dyDescent="0.3">
      <c r="C49" s="336" t="s">
        <v>80</v>
      </c>
      <c r="D49" s="337">
        <f>D48/B34</f>
        <v>20</v>
      </c>
      <c r="E49" s="295"/>
      <c r="F49" s="295"/>
      <c r="G49" s="295"/>
    </row>
    <row r="50" spans="1:12" ht="18.75" x14ac:dyDescent="0.3">
      <c r="C50" s="338" t="s">
        <v>81</v>
      </c>
      <c r="D50" s="339">
        <f>AVERAGE(E38:E41,G38:G41)</f>
        <v>2861948.9404906761</v>
      </c>
      <c r="E50" s="294"/>
      <c r="F50" s="294"/>
      <c r="G50" s="294"/>
    </row>
    <row r="51" spans="1:12" ht="18.75" x14ac:dyDescent="0.3">
      <c r="C51" s="278" t="s">
        <v>82</v>
      </c>
      <c r="D51" s="281">
        <f>STDEV(E38:E41,G38:G41)/D50</f>
        <v>9.0703077229724247E-3</v>
      </c>
      <c r="E51" s="274"/>
      <c r="F51" s="274"/>
      <c r="G51" s="274"/>
    </row>
    <row r="52" spans="1:12" ht="19.5" customHeight="1" x14ac:dyDescent="0.3">
      <c r="C52" s="279" t="s">
        <v>20</v>
      </c>
      <c r="D52" s="282">
        <f>COUNT(E38:E41,G38:G41)</f>
        <v>6</v>
      </c>
      <c r="E52" s="274"/>
      <c r="F52" s="274"/>
      <c r="G52" s="274"/>
    </row>
    <row r="54" spans="1:12" ht="18.75" x14ac:dyDescent="0.3">
      <c r="A54" s="244" t="s">
        <v>1</v>
      </c>
      <c r="B54" s="283" t="s">
        <v>83</v>
      </c>
    </row>
    <row r="55" spans="1:12" ht="18.75" x14ac:dyDescent="0.3">
      <c r="A55" s="245" t="s">
        <v>84</v>
      </c>
      <c r="B55" s="247" t="str">
        <f>B21</f>
        <v>Each 5ml contains 200mg Sulfamethoxazole &amp;40mg Trimethoprim</v>
      </c>
    </row>
    <row r="56" spans="1:12" ht="26.25" customHeight="1" x14ac:dyDescent="0.4">
      <c r="A56" s="341" t="s">
        <v>85</v>
      </c>
      <c r="B56" s="358">
        <v>5</v>
      </c>
      <c r="C56" s="322" t="s">
        <v>86</v>
      </c>
      <c r="D56" s="359">
        <v>40</v>
      </c>
      <c r="E56" s="322" t="str">
        <f>B20</f>
        <v>Trimethoprim</v>
      </c>
    </row>
    <row r="57" spans="1:12" ht="18.75" x14ac:dyDescent="0.3">
      <c r="A57" s="247" t="s">
        <v>87</v>
      </c>
      <c r="B57" s="367">
        <f>Sulfamethoxazole!C39</f>
        <v>1.0278402994955143</v>
      </c>
    </row>
    <row r="58" spans="1:12" s="75" customFormat="1" ht="18.75" x14ac:dyDescent="0.3">
      <c r="A58" s="320" t="s">
        <v>88</v>
      </c>
      <c r="B58" s="321">
        <f>B56</f>
        <v>5</v>
      </c>
      <c r="C58" s="322" t="s">
        <v>89</v>
      </c>
      <c r="D58" s="342">
        <f>B57*B56</f>
        <v>5.139201497477571</v>
      </c>
    </row>
    <row r="59" spans="1:12" ht="19.5" customHeight="1" x14ac:dyDescent="0.25"/>
    <row r="60" spans="1:12" s="9" customFormat="1" ht="27" customHeight="1" x14ac:dyDescent="0.4">
      <c r="A60" s="261" t="s">
        <v>90</v>
      </c>
      <c r="B60" s="350">
        <v>100</v>
      </c>
      <c r="C60" s="245"/>
      <c r="D60" s="285" t="s">
        <v>91</v>
      </c>
      <c r="E60" s="284" t="s">
        <v>92</v>
      </c>
      <c r="F60" s="284" t="s">
        <v>62</v>
      </c>
      <c r="G60" s="284" t="s">
        <v>93</v>
      </c>
      <c r="H60" s="264" t="s">
        <v>94</v>
      </c>
      <c r="L60" s="253"/>
    </row>
    <row r="61" spans="1:12" s="9" customFormat="1" ht="24" customHeight="1" x14ac:dyDescent="0.4">
      <c r="A61" s="262" t="s">
        <v>95</v>
      </c>
      <c r="B61" s="351">
        <v>2</v>
      </c>
      <c r="C61" s="395" t="s">
        <v>96</v>
      </c>
      <c r="D61" s="402">
        <v>3.8281499999999999</v>
      </c>
      <c r="E61" s="315">
        <v>1</v>
      </c>
      <c r="F61" s="360">
        <v>2406070</v>
      </c>
      <c r="G61" s="326">
        <f>IF(ISBLANK(F61),"-",(F61/$D$50*$D$47*$B$69)*$D$58/$D$61)</f>
        <v>36.116283579522168</v>
      </c>
      <c r="H61" s="323">
        <f t="shared" ref="H61:H72" si="0">IF(ISBLANK(F61),"-",G61/$D$56)</f>
        <v>0.9029070894880542</v>
      </c>
      <c r="L61" s="253"/>
    </row>
    <row r="62" spans="1:12" s="9" customFormat="1" ht="26.25" customHeight="1" x14ac:dyDescent="0.4">
      <c r="A62" s="262" t="s">
        <v>97</v>
      </c>
      <c r="B62" s="351">
        <v>20</v>
      </c>
      <c r="C62" s="396"/>
      <c r="D62" s="403"/>
      <c r="E62" s="316">
        <v>2</v>
      </c>
      <c r="F62" s="353">
        <v>2403409</v>
      </c>
      <c r="G62" s="327">
        <f>IF(ISBLANK(F62),"-",(F62/$D$50*$D$47*$B$69)*$D$58/$D$61)</f>
        <v>36.076340672372716</v>
      </c>
      <c r="H62" s="324">
        <f t="shared" si="0"/>
        <v>0.90190851680931794</v>
      </c>
      <c r="L62" s="253"/>
    </row>
    <row r="63" spans="1:12" s="9" customFormat="1" ht="24.75" customHeight="1" x14ac:dyDescent="0.4">
      <c r="A63" s="262" t="s">
        <v>98</v>
      </c>
      <c r="B63" s="351">
        <v>1</v>
      </c>
      <c r="C63" s="396"/>
      <c r="D63" s="403"/>
      <c r="E63" s="316">
        <v>3</v>
      </c>
      <c r="F63" s="353">
        <v>2383005</v>
      </c>
      <c r="G63" s="327">
        <f>IF(ISBLANK(F63),"-",(F63/$D$50*$D$47*$B$69)*$D$58/$D$61)</f>
        <v>35.770066686097763</v>
      </c>
      <c r="H63" s="324">
        <f t="shared" si="0"/>
        <v>0.89425166715244409</v>
      </c>
      <c r="L63" s="253"/>
    </row>
    <row r="64" spans="1:12" ht="27" customHeight="1" x14ac:dyDescent="0.4">
      <c r="A64" s="262" t="s">
        <v>99</v>
      </c>
      <c r="B64" s="351">
        <v>1</v>
      </c>
      <c r="C64" s="397"/>
      <c r="D64" s="404"/>
      <c r="E64" s="317">
        <v>4</v>
      </c>
      <c r="F64" s="361"/>
      <c r="G64" s="327" t="str">
        <f>IF(ISBLANK(F64),"-",(F64/$D$50*$D$47*$B$69)*$D$58/$D$61)</f>
        <v>-</v>
      </c>
      <c r="H64" s="324" t="str">
        <f t="shared" si="0"/>
        <v>-</v>
      </c>
    </row>
    <row r="65" spans="1:11" ht="24.75" customHeight="1" x14ac:dyDescent="0.4">
      <c r="A65" s="262" t="s">
        <v>100</v>
      </c>
      <c r="B65" s="351">
        <v>1</v>
      </c>
      <c r="C65" s="395" t="s">
        <v>101</v>
      </c>
      <c r="D65" s="402">
        <v>3.8309199999999999</v>
      </c>
      <c r="E65" s="286">
        <v>1</v>
      </c>
      <c r="F65" s="353">
        <v>2515914</v>
      </c>
      <c r="G65" s="326">
        <f>IF(ISBLANK(F65),"-",(F65/$D$50*$D$47*$B$69)*$D$58/$D$65)</f>
        <v>37.737788987119252</v>
      </c>
      <c r="H65" s="323">
        <f t="shared" si="0"/>
        <v>0.94344472467798135</v>
      </c>
    </row>
    <row r="66" spans="1:11" ht="23.25" customHeight="1" x14ac:dyDescent="0.4">
      <c r="A66" s="262" t="s">
        <v>102</v>
      </c>
      <c r="B66" s="351">
        <v>1</v>
      </c>
      <c r="C66" s="396"/>
      <c r="D66" s="403"/>
      <c r="E66" s="287">
        <v>2</v>
      </c>
      <c r="F66" s="353">
        <v>2502577</v>
      </c>
      <c r="G66" s="327">
        <f>IF(ISBLANK(F66),"-",(F66/$D$50*$D$47*$B$69)*$D$58/$D$65)</f>
        <v>37.537738869459744</v>
      </c>
      <c r="H66" s="324">
        <f t="shared" si="0"/>
        <v>0.93844347173649356</v>
      </c>
    </row>
    <row r="67" spans="1:11" ht="24.75" customHeight="1" x14ac:dyDescent="0.4">
      <c r="A67" s="262" t="s">
        <v>103</v>
      </c>
      <c r="B67" s="351">
        <v>1</v>
      </c>
      <c r="C67" s="396"/>
      <c r="D67" s="403"/>
      <c r="E67" s="287">
        <v>3</v>
      </c>
      <c r="F67" s="353">
        <v>2487918</v>
      </c>
      <c r="G67" s="327">
        <f>IF(ISBLANK(F67),"-",(F67/$D$50*$D$47*$B$69)*$D$58/$D$65)</f>
        <v>37.317859235751207</v>
      </c>
      <c r="H67" s="324">
        <f t="shared" si="0"/>
        <v>0.93294648089378018</v>
      </c>
    </row>
    <row r="68" spans="1:11" ht="27" customHeight="1" x14ac:dyDescent="0.4">
      <c r="A68" s="262" t="s">
        <v>104</v>
      </c>
      <c r="B68" s="351">
        <v>1</v>
      </c>
      <c r="C68" s="397"/>
      <c r="D68" s="404"/>
      <c r="E68" s="288">
        <v>4</v>
      </c>
      <c r="F68" s="361"/>
      <c r="G68" s="328" t="str">
        <f>IF(ISBLANK(F68),"-",(F68/$D$50*$D$47*$B$69)*$D$58/$D$65)</f>
        <v>-</v>
      </c>
      <c r="H68" s="325" t="str">
        <f t="shared" si="0"/>
        <v>-</v>
      </c>
    </row>
    <row r="69" spans="1:11" ht="23.25" customHeight="1" x14ac:dyDescent="0.4">
      <c r="A69" s="262" t="s">
        <v>105</v>
      </c>
      <c r="B69" s="329">
        <f>(B68/B67)*(B66/B65)*(B64/B63)*(B62/B61)*B60</f>
        <v>1000</v>
      </c>
      <c r="C69" s="395" t="s">
        <v>106</v>
      </c>
      <c r="D69" s="402">
        <v>3.8406400000000001</v>
      </c>
      <c r="E69" s="286">
        <v>1</v>
      </c>
      <c r="F69" s="360">
        <v>2424825</v>
      </c>
      <c r="G69" s="326">
        <f>IF(ISBLANK(F69),"-",(F69/$D$50*$D$47*$B$69)*$D$58/$D$69)</f>
        <v>36.279437346866587</v>
      </c>
      <c r="H69" s="324">
        <f t="shared" si="0"/>
        <v>0.90698593367166469</v>
      </c>
    </row>
    <row r="70" spans="1:11" ht="22.5" customHeight="1" x14ac:dyDescent="0.4">
      <c r="A70" s="340" t="s">
        <v>107</v>
      </c>
      <c r="B70" s="362">
        <f>(D47*B69)/D56*D58</f>
        <v>4.111361197982057</v>
      </c>
      <c r="C70" s="396"/>
      <c r="D70" s="403"/>
      <c r="E70" s="287">
        <v>2</v>
      </c>
      <c r="F70" s="353">
        <v>2420947</v>
      </c>
      <c r="G70" s="327">
        <f>IF(ISBLANK(F70),"-",(F70/$D$50*$D$47*$B$69)*$D$58/$D$69)</f>
        <v>36.221415981188173</v>
      </c>
      <c r="H70" s="324">
        <f t="shared" si="0"/>
        <v>0.9055353995297043</v>
      </c>
    </row>
    <row r="71" spans="1:11" ht="23.25" customHeight="1" x14ac:dyDescent="0.4">
      <c r="A71" s="382" t="s">
        <v>76</v>
      </c>
      <c r="B71" s="383"/>
      <c r="C71" s="396"/>
      <c r="D71" s="403"/>
      <c r="E71" s="287">
        <v>3</v>
      </c>
      <c r="F71" s="353">
        <v>2386809</v>
      </c>
      <c r="G71" s="327">
        <f>IF(ISBLANK(F71),"-",(F71/$D$50*$D$47*$B$69)*$D$58/$D$69)</f>
        <v>35.710654407817998</v>
      </c>
      <c r="H71" s="324">
        <f t="shared" si="0"/>
        <v>0.89276636019544997</v>
      </c>
    </row>
    <row r="72" spans="1:11" ht="23.25" customHeight="1" x14ac:dyDescent="0.4">
      <c r="A72" s="384"/>
      <c r="B72" s="385"/>
      <c r="C72" s="398"/>
      <c r="D72" s="404"/>
      <c r="E72" s="288">
        <v>4</v>
      </c>
      <c r="F72" s="361"/>
      <c r="G72" s="328" t="str">
        <f>IF(ISBLANK(F72),"-",(F72/$D$50*$D$47*$B$69)*$D$58/$D$69)</f>
        <v>-</v>
      </c>
      <c r="H72" s="325" t="str">
        <f t="shared" si="0"/>
        <v>-</v>
      </c>
    </row>
    <row r="73" spans="1:11" ht="26.25" customHeight="1" x14ac:dyDescent="0.4">
      <c r="A73" s="289"/>
      <c r="B73" s="289"/>
      <c r="C73" s="289"/>
      <c r="D73" s="289"/>
      <c r="E73" s="289"/>
      <c r="F73" s="290"/>
      <c r="G73" s="280" t="s">
        <v>69</v>
      </c>
      <c r="H73" s="406">
        <f>AVERAGE(H61:H72)</f>
        <v>0.9132432937949877</v>
      </c>
    </row>
    <row r="74" spans="1:11" ht="26.25" customHeight="1" x14ac:dyDescent="0.4">
      <c r="C74" s="289"/>
      <c r="D74" s="289"/>
      <c r="E74" s="289"/>
      <c r="F74" s="290"/>
      <c r="G74" s="278" t="s">
        <v>82</v>
      </c>
      <c r="H74" s="405">
        <f>STDEV(H61:H72)/H73</f>
        <v>2.1377928059510023E-2</v>
      </c>
    </row>
    <row r="75" spans="1:11" ht="27" customHeight="1" x14ac:dyDescent="0.4">
      <c r="A75" s="289"/>
      <c r="B75" s="289"/>
      <c r="C75" s="290"/>
      <c r="D75" s="291"/>
      <c r="E75" s="291"/>
      <c r="F75" s="290"/>
      <c r="G75" s="279" t="s">
        <v>20</v>
      </c>
      <c r="H75" s="363">
        <f>COUNT(H61:H72)</f>
        <v>9</v>
      </c>
    </row>
    <row r="76" spans="1:11" ht="18.75" x14ac:dyDescent="0.3">
      <c r="A76" s="289"/>
      <c r="B76" s="289"/>
      <c r="C76" s="290"/>
      <c r="D76" s="291"/>
      <c r="E76" s="291"/>
      <c r="F76" s="291"/>
      <c r="G76" s="291"/>
      <c r="H76" s="290"/>
      <c r="I76" s="292"/>
      <c r="J76" s="296"/>
      <c r="K76" s="310"/>
    </row>
    <row r="77" spans="1:11" ht="26.25" customHeight="1" x14ac:dyDescent="0.4">
      <c r="A77" s="249" t="s">
        <v>108</v>
      </c>
      <c r="B77" s="365" t="s">
        <v>109</v>
      </c>
      <c r="C77" s="379" t="str">
        <f>B20</f>
        <v>Trimethoprim</v>
      </c>
      <c r="D77" s="379"/>
      <c r="E77" s="314" t="s">
        <v>110</v>
      </c>
      <c r="F77" s="314"/>
      <c r="G77" s="366">
        <f>H73</f>
        <v>0.9132432937949877</v>
      </c>
      <c r="H77" s="290"/>
      <c r="I77" s="292"/>
      <c r="J77" s="296"/>
      <c r="K77" s="310"/>
    </row>
    <row r="78" spans="1:11" ht="19.5" customHeight="1" x14ac:dyDescent="0.3">
      <c r="A78" s="300"/>
      <c r="B78" s="301"/>
      <c r="C78" s="302"/>
      <c r="D78" s="302"/>
      <c r="E78" s="301"/>
      <c r="F78" s="301"/>
      <c r="G78" s="301"/>
      <c r="H78" s="301"/>
    </row>
    <row r="79" spans="1:11" ht="18.75" x14ac:dyDescent="0.3">
      <c r="B79" s="252" t="s">
        <v>26</v>
      </c>
      <c r="E79" s="290" t="s">
        <v>27</v>
      </c>
      <c r="F79" s="290"/>
      <c r="G79" s="290" t="s">
        <v>28</v>
      </c>
    </row>
    <row r="80" spans="1:11" ht="83.1" customHeight="1" x14ac:dyDescent="0.3">
      <c r="A80" s="296" t="s">
        <v>29</v>
      </c>
      <c r="B80" s="343"/>
      <c r="C80" s="343"/>
      <c r="D80" s="289"/>
      <c r="E80" s="298"/>
      <c r="F80" s="292"/>
      <c r="G80" s="318"/>
      <c r="H80" s="318"/>
      <c r="I80" s="292"/>
    </row>
    <row r="81" spans="1:9" ht="83.1" customHeight="1" x14ac:dyDescent="0.3">
      <c r="A81" s="296" t="s">
        <v>30</v>
      </c>
      <c r="B81" s="344"/>
      <c r="C81" s="344"/>
      <c r="D81" s="306"/>
      <c r="E81" s="299"/>
      <c r="F81" s="292"/>
      <c r="G81" s="319"/>
      <c r="H81" s="319"/>
      <c r="I81" s="314"/>
    </row>
    <row r="82" spans="1:9" ht="18.75" x14ac:dyDescent="0.3">
      <c r="A82" s="289"/>
      <c r="B82" s="290"/>
      <c r="C82" s="291"/>
      <c r="D82" s="291"/>
      <c r="E82" s="291"/>
      <c r="F82" s="291"/>
      <c r="G82" s="290"/>
      <c r="H82" s="290"/>
      <c r="I82" s="292"/>
    </row>
    <row r="83" spans="1:9" ht="18.75" x14ac:dyDescent="0.3">
      <c r="A83" s="289"/>
      <c r="B83" s="289"/>
      <c r="C83" s="290"/>
      <c r="D83" s="291"/>
      <c r="E83" s="291"/>
      <c r="F83" s="291"/>
      <c r="G83" s="291"/>
      <c r="H83" s="290"/>
      <c r="I83" s="292"/>
    </row>
    <row r="84" spans="1:9" ht="18.75" x14ac:dyDescent="0.3">
      <c r="A84" s="289"/>
      <c r="B84" s="289"/>
      <c r="C84" s="290"/>
      <c r="D84" s="291"/>
      <c r="E84" s="291"/>
      <c r="F84" s="291"/>
      <c r="G84" s="291"/>
      <c r="H84" s="290"/>
      <c r="I84" s="292"/>
    </row>
    <row r="85" spans="1:9" ht="18.75" x14ac:dyDescent="0.3">
      <c r="A85" s="289"/>
      <c r="B85" s="289"/>
      <c r="C85" s="290"/>
      <c r="D85" s="291"/>
      <c r="E85" s="291"/>
      <c r="F85" s="291"/>
      <c r="G85" s="291"/>
      <c r="H85" s="290"/>
      <c r="I85" s="292"/>
    </row>
    <row r="86" spans="1:9" ht="18.75" x14ac:dyDescent="0.3">
      <c r="A86" s="289"/>
      <c r="B86" s="289"/>
      <c r="C86" s="290"/>
      <c r="D86" s="291"/>
      <c r="E86" s="291"/>
      <c r="F86" s="291"/>
      <c r="G86" s="291"/>
      <c r="H86" s="290"/>
      <c r="I86" s="292"/>
    </row>
    <row r="87" spans="1:9" ht="18.75" x14ac:dyDescent="0.3">
      <c r="A87" s="289"/>
      <c r="B87" s="289"/>
      <c r="C87" s="290"/>
      <c r="D87" s="291"/>
      <c r="E87" s="291"/>
      <c r="F87" s="291"/>
      <c r="G87" s="291"/>
      <c r="H87" s="290"/>
      <c r="I87" s="292"/>
    </row>
    <row r="88" spans="1:9" ht="18.75" x14ac:dyDescent="0.3">
      <c r="A88" s="289"/>
      <c r="B88" s="289"/>
      <c r="C88" s="290"/>
      <c r="D88" s="291"/>
      <c r="E88" s="291"/>
      <c r="F88" s="291"/>
      <c r="G88" s="291"/>
      <c r="H88" s="290"/>
      <c r="I88" s="292"/>
    </row>
    <row r="89" spans="1:9" ht="18.75" x14ac:dyDescent="0.3">
      <c r="A89" s="289"/>
      <c r="B89" s="289"/>
      <c r="C89" s="290"/>
      <c r="D89" s="291"/>
      <c r="E89" s="291"/>
      <c r="F89" s="291"/>
      <c r="G89" s="291"/>
      <c r="H89" s="290"/>
      <c r="I89" s="292"/>
    </row>
    <row r="90" spans="1:9" ht="18.75" x14ac:dyDescent="0.3">
      <c r="A90" s="289"/>
      <c r="B90" s="289"/>
      <c r="C90" s="290"/>
      <c r="D90" s="291"/>
      <c r="E90" s="291"/>
      <c r="F90" s="291"/>
      <c r="G90" s="291"/>
      <c r="H90" s="290"/>
      <c r="I90" s="292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landscape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4" zoomScale="87" zoomScaleNormal="87" workbookViewId="0">
      <selection activeCell="C49" sqref="C49"/>
    </sheetView>
  </sheetViews>
  <sheetFormatPr defaultRowHeight="13.5" x14ac:dyDescent="0.25"/>
  <cols>
    <col min="1" max="1" width="27.5703125" style="111" customWidth="1"/>
    <col min="2" max="2" width="20.42578125" style="111" customWidth="1"/>
    <col min="3" max="3" width="31.85546875" style="111" customWidth="1"/>
    <col min="4" max="4" width="25.85546875" style="111" customWidth="1"/>
    <col min="5" max="5" width="25.7109375" style="111" customWidth="1"/>
    <col min="6" max="6" width="23.140625" style="111" customWidth="1"/>
    <col min="7" max="7" width="28.42578125" style="111" customWidth="1"/>
    <col min="8" max="8" width="21.5703125" style="111" customWidth="1"/>
    <col min="9" max="9" width="9.140625" style="111" customWidth="1"/>
    <col min="10" max="16384" width="9.140625" style="11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70" t="s">
        <v>0</v>
      </c>
      <c r="B15" s="370"/>
      <c r="C15" s="370"/>
      <c r="D15" s="370"/>
      <c r="E15" s="370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114"/>
    </row>
    <row r="18" spans="1:5" ht="16.5" customHeight="1" x14ac:dyDescent="0.3">
      <c r="A18" s="116" t="s">
        <v>4</v>
      </c>
      <c r="B18" s="111" t="s">
        <v>112</v>
      </c>
      <c r="C18" s="114"/>
      <c r="D18" s="114"/>
      <c r="E18" s="114"/>
    </row>
    <row r="19" spans="1:5" ht="16.5" customHeight="1" x14ac:dyDescent="0.3">
      <c r="A19" s="116" t="s">
        <v>6</v>
      </c>
      <c r="B19" s="12">
        <v>99.3</v>
      </c>
      <c r="C19" s="114"/>
      <c r="D19" s="114"/>
      <c r="E19" s="114"/>
    </row>
    <row r="20" spans="1:5" ht="16.5" customHeight="1" x14ac:dyDescent="0.3">
      <c r="A20" s="8" t="s">
        <v>8</v>
      </c>
      <c r="B20" s="12">
        <v>19.079999999999998</v>
      </c>
      <c r="C20" s="114"/>
      <c r="D20" s="114"/>
      <c r="E20" s="114"/>
    </row>
    <row r="21" spans="1:5" ht="16.5" customHeight="1" x14ac:dyDescent="0.3">
      <c r="A21" s="8" t="s">
        <v>10</v>
      </c>
      <c r="B21" s="13">
        <f>B20/25*4/100</f>
        <v>3.0527999999999996E-2</v>
      </c>
      <c r="C21" s="114"/>
      <c r="D21" s="114"/>
      <c r="E21" s="114"/>
    </row>
    <row r="22" spans="1:5" ht="15.75" customHeight="1" x14ac:dyDescent="0.25">
      <c r="A22" s="114"/>
      <c r="B22" s="114" t="s">
        <v>12</v>
      </c>
      <c r="C22" s="114"/>
      <c r="D22" s="114"/>
      <c r="E22" s="114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2698822</v>
      </c>
      <c r="C24" s="18">
        <v>4146.8</v>
      </c>
      <c r="D24" s="19">
        <v>1.4</v>
      </c>
      <c r="E24" s="20">
        <v>5</v>
      </c>
    </row>
    <row r="25" spans="1:5" ht="16.5" customHeight="1" x14ac:dyDescent="0.3">
      <c r="A25" s="17">
        <v>2</v>
      </c>
      <c r="B25" s="18">
        <v>2704382</v>
      </c>
      <c r="C25" s="18">
        <v>4239.3999999999996</v>
      </c>
      <c r="D25" s="19">
        <v>1.4</v>
      </c>
      <c r="E25" s="19">
        <v>5</v>
      </c>
    </row>
    <row r="26" spans="1:5" ht="16.5" customHeight="1" x14ac:dyDescent="0.3">
      <c r="A26" s="17">
        <v>3</v>
      </c>
      <c r="B26" s="18">
        <v>2687216</v>
      </c>
      <c r="C26" s="18">
        <v>4331.1000000000004</v>
      </c>
      <c r="D26" s="19">
        <v>1.4</v>
      </c>
      <c r="E26" s="19">
        <v>5</v>
      </c>
    </row>
    <row r="27" spans="1:5" ht="16.5" customHeight="1" x14ac:dyDescent="0.3">
      <c r="A27" s="17">
        <v>4</v>
      </c>
      <c r="B27" s="18">
        <v>2691845</v>
      </c>
      <c r="C27" s="18">
        <v>4329.3</v>
      </c>
      <c r="D27" s="19">
        <v>1.4</v>
      </c>
      <c r="E27" s="19">
        <v>5</v>
      </c>
    </row>
    <row r="28" spans="1:5" ht="16.5" customHeight="1" x14ac:dyDescent="0.3">
      <c r="A28" s="17">
        <v>5</v>
      </c>
      <c r="B28" s="18">
        <v>2692079</v>
      </c>
      <c r="C28" s="18">
        <v>4407.8</v>
      </c>
      <c r="D28" s="19">
        <v>1.4</v>
      </c>
      <c r="E28" s="19">
        <v>5</v>
      </c>
    </row>
    <row r="29" spans="1:5" ht="16.5" customHeight="1" x14ac:dyDescent="0.3">
      <c r="A29" s="17">
        <v>6</v>
      </c>
      <c r="B29" s="21">
        <v>2704038</v>
      </c>
      <c r="C29" s="21">
        <v>4344.6000000000004</v>
      </c>
      <c r="D29" s="22">
        <v>1.5</v>
      </c>
      <c r="E29" s="22">
        <v>5</v>
      </c>
    </row>
    <row r="30" spans="1:5" ht="16.5" customHeight="1" x14ac:dyDescent="0.3">
      <c r="A30" s="23" t="s">
        <v>18</v>
      </c>
      <c r="B30" s="24">
        <f>AVERAGE(B24:B29)</f>
        <v>2696397</v>
      </c>
      <c r="C30" s="25">
        <f>AVERAGE(C24:C29)</f>
        <v>4299.833333333333</v>
      </c>
      <c r="D30" s="26">
        <f>AVERAGE(D24:D29)</f>
        <v>1.4166666666666667</v>
      </c>
      <c r="E30" s="26">
        <f>AVERAGE(E24:E29)</f>
        <v>5</v>
      </c>
    </row>
    <row r="31" spans="1:5" ht="16.5" customHeight="1" x14ac:dyDescent="0.3">
      <c r="A31" s="27" t="s">
        <v>19</v>
      </c>
      <c r="B31" s="28">
        <f>(STDEV(B24:B29)/B30)</f>
        <v>2.6312221525590473E-3</v>
      </c>
      <c r="C31" s="29"/>
      <c r="D31" s="29"/>
      <c r="E31" s="30"/>
    </row>
    <row r="32" spans="1:5" s="111" customFormat="1" ht="16.5" customHeight="1" x14ac:dyDescent="0.3">
      <c r="A32" s="31" t="s">
        <v>20</v>
      </c>
      <c r="B32" s="32">
        <f>COUNT(B24:B29)</f>
        <v>6</v>
      </c>
      <c r="C32" s="33"/>
      <c r="D32" s="115"/>
      <c r="E32" s="35"/>
    </row>
    <row r="33" spans="1:5" s="111" customFormat="1" ht="15.75" customHeight="1" x14ac:dyDescent="0.25">
      <c r="A33" s="114"/>
      <c r="B33" s="114"/>
      <c r="C33" s="114"/>
      <c r="D33" s="114"/>
      <c r="E33" s="114"/>
    </row>
    <row r="34" spans="1:5" s="111" customFormat="1" ht="16.5" customHeight="1" x14ac:dyDescent="0.3">
      <c r="A34" s="116" t="s">
        <v>21</v>
      </c>
      <c r="B34" s="40" t="s">
        <v>22</v>
      </c>
      <c r="C34" s="117"/>
      <c r="D34" s="117"/>
      <c r="E34" s="117"/>
    </row>
    <row r="35" spans="1:5" ht="16.5" customHeight="1" x14ac:dyDescent="0.3">
      <c r="A35" s="116"/>
      <c r="B35" s="40" t="s">
        <v>23</v>
      </c>
      <c r="C35" s="117"/>
      <c r="D35" s="117"/>
      <c r="E35" s="117"/>
    </row>
    <row r="36" spans="1:5" ht="16.5" customHeight="1" x14ac:dyDescent="0.3">
      <c r="A36" s="116"/>
      <c r="B36" s="40" t="s">
        <v>24</v>
      </c>
      <c r="C36" s="117"/>
      <c r="D36" s="117"/>
      <c r="E36" s="117"/>
    </row>
    <row r="37" spans="1:5" ht="15.75" customHeight="1" x14ac:dyDescent="0.25">
      <c r="A37" s="114"/>
      <c r="B37" s="114"/>
      <c r="C37" s="114"/>
      <c r="D37" s="114"/>
      <c r="E37" s="114"/>
    </row>
    <row r="38" spans="1:5" ht="16.5" customHeight="1" x14ac:dyDescent="0.3">
      <c r="A38" s="5" t="s">
        <v>1</v>
      </c>
      <c r="B38" s="6" t="s">
        <v>25</v>
      </c>
    </row>
    <row r="39" spans="1:5" ht="16.5" customHeight="1" x14ac:dyDescent="0.3">
      <c r="A39" s="116" t="s">
        <v>4</v>
      </c>
      <c r="B39" s="8"/>
      <c r="C39" s="114"/>
      <c r="D39" s="114"/>
      <c r="E39" s="114"/>
    </row>
    <row r="40" spans="1:5" ht="16.5" customHeight="1" x14ac:dyDescent="0.3">
      <c r="A40" s="116" t="s">
        <v>6</v>
      </c>
      <c r="B40" s="12"/>
      <c r="C40" s="114"/>
      <c r="D40" s="114"/>
      <c r="E40" s="114"/>
    </row>
    <row r="41" spans="1:5" ht="16.5" customHeight="1" x14ac:dyDescent="0.3">
      <c r="A41" s="8" t="s">
        <v>8</v>
      </c>
      <c r="B41" s="12"/>
      <c r="C41" s="114"/>
      <c r="D41" s="114"/>
      <c r="E41" s="114"/>
    </row>
    <row r="42" spans="1:5" ht="16.5" customHeight="1" x14ac:dyDescent="0.3">
      <c r="A42" s="8" t="s">
        <v>10</v>
      </c>
      <c r="B42" s="13"/>
      <c r="C42" s="114"/>
      <c r="D42" s="114"/>
      <c r="E42" s="114"/>
    </row>
    <row r="43" spans="1:5" ht="15.75" customHeight="1" x14ac:dyDescent="0.25">
      <c r="A43" s="114"/>
      <c r="B43" s="114"/>
      <c r="C43" s="114"/>
      <c r="D43" s="114"/>
      <c r="E43" s="114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111" customFormat="1" ht="16.5" customHeight="1" x14ac:dyDescent="0.3">
      <c r="A53" s="31" t="s">
        <v>20</v>
      </c>
      <c r="B53" s="32">
        <f>COUNT(B45:B50)</f>
        <v>0</v>
      </c>
      <c r="C53" s="33"/>
      <c r="D53" s="115"/>
      <c r="E53" s="35"/>
    </row>
    <row r="54" spans="1:7" s="111" customFormat="1" ht="15.75" customHeight="1" x14ac:dyDescent="0.25">
      <c r="A54" s="114"/>
      <c r="B54" s="114"/>
      <c r="C54" s="114"/>
      <c r="D54" s="114"/>
      <c r="E54" s="114"/>
    </row>
    <row r="55" spans="1:7" s="111" customFormat="1" ht="16.5" customHeight="1" x14ac:dyDescent="0.3">
      <c r="A55" s="116" t="s">
        <v>21</v>
      </c>
      <c r="B55" s="40" t="s">
        <v>22</v>
      </c>
      <c r="C55" s="117"/>
      <c r="D55" s="117"/>
      <c r="E55" s="117"/>
    </row>
    <row r="56" spans="1:7" ht="16.5" customHeight="1" x14ac:dyDescent="0.3">
      <c r="A56" s="116"/>
      <c r="B56" s="40" t="s">
        <v>23</v>
      </c>
      <c r="C56" s="117"/>
      <c r="D56" s="117"/>
      <c r="E56" s="117"/>
    </row>
    <row r="57" spans="1:7" ht="16.5" customHeight="1" x14ac:dyDescent="0.3">
      <c r="A57" s="116"/>
      <c r="B57" s="40" t="s">
        <v>24</v>
      </c>
      <c r="C57" s="117"/>
      <c r="D57" s="117"/>
      <c r="E57" s="117"/>
    </row>
    <row r="58" spans="1:7" ht="14.25" customHeight="1" thickBot="1" x14ac:dyDescent="0.3">
      <c r="A58" s="109"/>
      <c r="B58" s="110"/>
      <c r="D58" s="112"/>
      <c r="F58" s="113"/>
      <c r="G58" s="113"/>
    </row>
    <row r="59" spans="1:7" ht="15" customHeight="1" x14ac:dyDescent="0.3">
      <c r="B59" s="371" t="s">
        <v>26</v>
      </c>
      <c r="C59" s="371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SST SULFAMETHOXAZOLE</vt:lpstr>
      <vt:lpstr>Sulfamethoxazole</vt:lpstr>
      <vt:lpstr>Sulfamethoxazole 1</vt:lpstr>
      <vt:lpstr>Trimethoprim 1</vt:lpstr>
      <vt:lpstr>SST TRIMETHOPRIM</vt:lpstr>
      <vt:lpstr>'Sulfamethoxazole 1'!Print_Area</vt:lpstr>
      <vt:lpstr>'Trimethoprim 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Dr. Mbae</cp:lastModifiedBy>
  <cp:lastPrinted>2017-10-02T09:05:54Z</cp:lastPrinted>
  <dcterms:created xsi:type="dcterms:W3CDTF">2005-07-05T10:19:27Z</dcterms:created>
  <dcterms:modified xsi:type="dcterms:W3CDTF">2017-10-02T09:11:41Z</dcterms:modified>
</cp:coreProperties>
</file>