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25" windowWidth="14055" windowHeight="8640" activeTab="3"/>
  </bookViews>
  <sheets>
    <sheet name="SST SULFAMETHOXAZOLE (2)" sheetId="7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F30" i="7"/>
  <c r="E30" i="7"/>
  <c r="D30" i="7"/>
  <c r="C30" i="7"/>
  <c r="B30" i="7"/>
  <c r="B31" i="7" s="1"/>
  <c r="B21" i="7"/>
  <c r="D69" i="5" l="1"/>
  <c r="D65" i="5"/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D33" i="2"/>
  <c r="C33" i="2"/>
  <c r="B33" i="2"/>
  <c r="F45" i="5" l="1"/>
  <c r="D45" i="5"/>
  <c r="D45" i="4"/>
  <c r="D46" i="4" s="1"/>
  <c r="D50" i="4"/>
  <c r="D51" i="4" s="1"/>
  <c r="D52" i="4"/>
  <c r="C35" i="2"/>
  <c r="C37" i="2"/>
  <c r="E42" i="4"/>
  <c r="F44" i="4"/>
  <c r="F45" i="4" s="1"/>
  <c r="F46" i="4" s="1"/>
  <c r="G42" i="4"/>
  <c r="C39" i="2" l="1"/>
  <c r="F46" i="5"/>
  <c r="G38" i="5"/>
  <c r="G40" i="5"/>
  <c r="G39" i="5"/>
  <c r="D46" i="5"/>
  <c r="E38" i="5"/>
  <c r="E39" i="5"/>
  <c r="E40" i="5"/>
  <c r="B57" i="5" l="1"/>
  <c r="D58" i="5" s="1"/>
  <c r="B57" i="4"/>
  <c r="D58" i="4" s="1"/>
  <c r="G42" i="5"/>
  <c r="D52" i="5"/>
  <c r="E42" i="5"/>
  <c r="D50" i="5"/>
  <c r="D51" i="5" s="1"/>
  <c r="G66" i="4" l="1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B70" i="4"/>
  <c r="G71" i="5"/>
  <c r="H71" i="5" s="1"/>
  <c r="G65" i="5"/>
  <c r="H65" i="5" s="1"/>
  <c r="G62" i="5"/>
  <c r="H62" i="5" s="1"/>
  <c r="G70" i="5"/>
  <c r="H70" i="5" s="1"/>
  <c r="G61" i="5"/>
  <c r="H61" i="5" s="1"/>
  <c r="G67" i="5"/>
  <c r="H67" i="5" s="1"/>
  <c r="G66" i="5"/>
  <c r="H66" i="5" s="1"/>
  <c r="G63" i="5"/>
  <c r="H63" i="5" s="1"/>
  <c r="G69" i="5"/>
  <c r="H69" i="5" s="1"/>
  <c r="B70" i="5"/>
  <c r="H75" i="5" l="1"/>
  <c r="H73" i="5"/>
  <c r="G77" i="5" s="1"/>
  <c r="H75" i="4"/>
  <c r="H73" i="4"/>
  <c r="H74" i="5" l="1"/>
  <c r="H74" i="4"/>
  <c r="G77" i="4"/>
</calcChain>
</file>

<file path=xl/sharedStrings.xml><?xml version="1.0" encoding="utf-8"?>
<sst xmlns="http://schemas.openxmlformats.org/spreadsheetml/2006/main" count="316" uniqueCount="126">
  <si>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</si>
  <si>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</si>
  <si>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</si>
  <si>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</si>
  <si>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</si>
  <si>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</si>
  <si>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</si>
  <si>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</si>
  <si>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</si>
  <si>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</si>
  <si>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</si>
  <si>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</si>
  <si>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</si>
  <si>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</si>
  <si>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</si>
  <si>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</si>
  <si>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</si>
  <si>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</si>
  <si>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</si>
  <si>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</si>
  <si>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</si>
  <si>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</si>
  <si>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</si>
  <si>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</si>
  <si>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</si>
  <si>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</si>
  <si>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</si>
  <si>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</si>
  <si>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</si>
  <si>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</si>
  <si>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</si>
  <si>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</si>
  <si>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</si>
  <si>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</si>
  <si>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</si>
  <si>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</si>
  <si>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</si>
  <si>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</si>
  <si>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</si>
  <si>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</si>
  <si>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</si>
  <si>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</si>
  <si>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</si>
  <si>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</si>
  <si>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</si>
  <si>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</si>
  <si>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</si>
  <si>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</si>
  <si>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</si>
  <si>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</si>
  <si>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</si>
  <si>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</si>
  <si>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</si>
  <si>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</si>
  <si>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</si>
  <si>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</si>
  <si>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</si>
  <si>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</si>
  <si>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</si>
  <si>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</si>
  <si>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</si>
  <si>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</si>
  <si>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</si>
  <si>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</si>
  <si>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</si>
  <si>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</si>
  <si>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</si>
  <si>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</si>
  <si>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</si>
  <si>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</si>
  <si>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</si>
  <si>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</si>
  <si>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</si>
  <si>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</si>
  <si>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</si>
  <si>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</si>
  <si>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</si>
  <si>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</si>
  <si>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</si>
  <si>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</si>
  <si>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</si>
  <si>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</si>
  <si>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</si>
  <si>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</si>
  <si>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</si>
  <si>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</si>
  <si>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</si>
  <si>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</si>
  <si>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</si>
  <si>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</si>
  <si>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</si>
  <si>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</si>
  <si>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</si>
  <si>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</si>
  <si>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</si>
  <si>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</si>
  <si>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</si>
  <si>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</si>
  <si>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</si>
  <si>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</si>
  <si>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</si>
  <si>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</si>
  <si>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</si>
  <si>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</si>
  <si>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</si>
  <si>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</si>
  <si>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</si>
  <si>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</si>
  <si>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</si>
  <si>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</si>
  <si>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</si>
  <si>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</si>
  <si>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</si>
  <si>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</si>
  <si>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</si>
  <si>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</si>
  <si>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</si>
  <si>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</si>
  <si>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</si>
  <si>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</si>
  <si>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</si>
  <si>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</si>
  <si>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</si>
  <si>
    <t>NDQB201709135</t>
  </si>
  <si>
    <t>Resolution</t>
  </si>
  <si>
    <t>NDQB201709136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</si>
</sst>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5" fontId="20" fillId="7" borderId="26" xfId="0" applyNumberFormat="1" applyFont="1" applyFill="1" applyBorder="1" applyAlignment="1">
      <alignment horizontal="center"/>
    </xf>
    <xf numFmtId="165" fontId="20" fillId="6" borderId="49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zoomScale="87" zoomScaleNormal="87" workbookViewId="0">
      <selection activeCell="B28" sqref="B28"/>
    </sheetView>
  </sheetViews>
  <sheetFormatPr defaultRowHeight="13.5" x14ac:dyDescent="0.25"/>
  <cols>
    <col min="1" max="1" width="27.5703125" style="390" customWidth="1"/>
    <col min="2" max="2" width="20.42578125" style="390" customWidth="1"/>
    <col min="3" max="3" width="31.85546875" style="390" customWidth="1"/>
    <col min="4" max="4" width="25.85546875" style="390" customWidth="1"/>
    <col min="5" max="5" width="25.7109375" style="390" customWidth="1"/>
    <col min="6" max="6" width="23.140625" style="390" customWidth="1"/>
    <col min="7" max="7" width="28.42578125" style="390" customWidth="1"/>
    <col min="8" max="8" width="21.5703125" style="390" customWidth="1"/>
    <col min="9" max="9" width="9.140625" style="390" customWidth="1"/>
    <col min="10" max="16384" width="9.140625" style="427"/>
  </cols>
  <sheetData>
    <row r="14" spans="1:6" ht="15" customHeight="1" x14ac:dyDescent="0.3">
      <c r="A14" s="389"/>
      <c r="C14" s="391"/>
      <c r="F14" s="391"/>
    </row>
    <row r="15" spans="1:6" ht="18.75" customHeight="1" x14ac:dyDescent="0.3">
      <c r="A15" s="392" t="s">
        <v>0</v>
      </c>
      <c r="B15" s="392"/>
      <c r="C15" s="392"/>
      <c r="D15" s="392"/>
      <c r="E15" s="392"/>
    </row>
    <row r="16" spans="1:6" ht="16.5" customHeight="1" x14ac:dyDescent="0.3">
      <c r="A16" s="393" t="s">
        <v>1</v>
      </c>
      <c r="B16" s="394" t="s">
        <v>2</v>
      </c>
    </row>
    <row r="17" spans="1:6" ht="16.5" customHeight="1" x14ac:dyDescent="0.3">
      <c r="A17" s="395" t="s">
        <v>3</v>
      </c>
      <c r="B17" s="395" t="s">
        <v>5</v>
      </c>
      <c r="D17" s="396"/>
      <c r="E17" s="397"/>
    </row>
    <row r="18" spans="1:6" ht="16.5" customHeight="1" x14ac:dyDescent="0.3">
      <c r="A18" s="398" t="s">
        <v>4</v>
      </c>
      <c r="B18" s="390" t="s">
        <v>111</v>
      </c>
      <c r="C18" s="397"/>
      <c r="D18" s="397"/>
      <c r="E18" s="397"/>
    </row>
    <row r="19" spans="1:6" ht="16.5" customHeight="1" x14ac:dyDescent="0.3">
      <c r="A19" s="398" t="s">
        <v>6</v>
      </c>
      <c r="B19" s="399">
        <v>99.02</v>
      </c>
      <c r="C19" s="397"/>
      <c r="D19" s="397"/>
      <c r="E19" s="397"/>
    </row>
    <row r="20" spans="1:6" ht="16.5" customHeight="1" x14ac:dyDescent="0.3">
      <c r="A20" s="395" t="s">
        <v>8</v>
      </c>
      <c r="B20" s="399">
        <v>15.31</v>
      </c>
      <c r="C20" s="397"/>
      <c r="D20" s="397"/>
      <c r="E20" s="397"/>
    </row>
    <row r="21" spans="1:6" ht="16.5" customHeight="1" x14ac:dyDescent="0.3">
      <c r="A21" s="395" t="s">
        <v>10</v>
      </c>
      <c r="B21" s="400">
        <f>B20/100</f>
        <v>0.15310000000000001</v>
      </c>
      <c r="C21" s="397"/>
      <c r="D21" s="397"/>
      <c r="E21" s="397"/>
    </row>
    <row r="22" spans="1:6" ht="15.75" customHeight="1" x14ac:dyDescent="0.25">
      <c r="A22" s="397"/>
      <c r="B22" s="397" t="s">
        <v>12</v>
      </c>
      <c r="C22" s="397"/>
      <c r="D22" s="397"/>
      <c r="E22" s="397"/>
    </row>
    <row r="23" spans="1:6" ht="16.5" customHeight="1" x14ac:dyDescent="0.3">
      <c r="A23" s="401" t="s">
        <v>13</v>
      </c>
      <c r="B23" s="402" t="s">
        <v>14</v>
      </c>
      <c r="C23" s="401" t="s">
        <v>15</v>
      </c>
      <c r="D23" s="401" t="s">
        <v>16</v>
      </c>
      <c r="E23" s="401" t="s">
        <v>17</v>
      </c>
      <c r="F23" s="401" t="s">
        <v>124</v>
      </c>
    </row>
    <row r="24" spans="1:6" ht="16.5" customHeight="1" x14ac:dyDescent="0.3">
      <c r="A24" s="403">
        <v>1</v>
      </c>
      <c r="B24" s="404">
        <v>38122015</v>
      </c>
      <c r="C24" s="404">
        <v>9531.7999999999993</v>
      </c>
      <c r="D24" s="405">
        <v>1.1000000000000001</v>
      </c>
      <c r="E24" s="406">
        <v>10.199999999999999</v>
      </c>
      <c r="F24" s="405"/>
    </row>
    <row r="25" spans="1:6" ht="16.5" customHeight="1" x14ac:dyDescent="0.3">
      <c r="A25" s="403">
        <v>2</v>
      </c>
      <c r="B25" s="404">
        <v>38119901</v>
      </c>
      <c r="C25" s="404">
        <v>9996.2999999999993</v>
      </c>
      <c r="D25" s="405">
        <v>1.1000000000000001</v>
      </c>
      <c r="E25" s="405">
        <v>10.199999999999999</v>
      </c>
      <c r="F25" s="405">
        <v>14.5</v>
      </c>
    </row>
    <row r="26" spans="1:6" ht="16.5" customHeight="1" x14ac:dyDescent="0.3">
      <c r="A26" s="403">
        <v>3</v>
      </c>
      <c r="B26" s="404">
        <v>38185028</v>
      </c>
      <c r="C26" s="404">
        <v>9904</v>
      </c>
      <c r="D26" s="405">
        <v>1.1000000000000001</v>
      </c>
      <c r="E26" s="405">
        <v>10.1</v>
      </c>
      <c r="F26" s="405">
        <v>14.3</v>
      </c>
    </row>
    <row r="27" spans="1:6" ht="16.5" customHeight="1" x14ac:dyDescent="0.3">
      <c r="A27" s="403">
        <v>4</v>
      </c>
      <c r="B27" s="404">
        <v>38139063</v>
      </c>
      <c r="C27" s="404">
        <v>9952.2000000000007</v>
      </c>
      <c r="D27" s="405">
        <v>1.1000000000000001</v>
      </c>
      <c r="E27" s="405">
        <v>10</v>
      </c>
      <c r="F27" s="405">
        <v>14.3</v>
      </c>
    </row>
    <row r="28" spans="1:6" ht="16.5" customHeight="1" x14ac:dyDescent="0.3">
      <c r="A28" s="403">
        <v>5</v>
      </c>
      <c r="B28" s="404">
        <v>38254787</v>
      </c>
      <c r="C28" s="404">
        <v>10064.299999999999</v>
      </c>
      <c r="D28" s="405">
        <v>1.1000000000000001</v>
      </c>
      <c r="E28" s="405">
        <v>10</v>
      </c>
      <c r="F28" s="405">
        <v>14.3</v>
      </c>
    </row>
    <row r="29" spans="1:6" ht="16.5" customHeight="1" x14ac:dyDescent="0.3">
      <c r="A29" s="403">
        <v>6</v>
      </c>
      <c r="B29" s="407">
        <v>38462324</v>
      </c>
      <c r="C29" s="407">
        <v>9954.5</v>
      </c>
      <c r="D29" s="408">
        <v>1.1000000000000001</v>
      </c>
      <c r="E29" s="408">
        <v>10</v>
      </c>
      <c r="F29" s="405">
        <v>14.2</v>
      </c>
    </row>
    <row r="30" spans="1:6" ht="16.5" customHeight="1" x14ac:dyDescent="0.3">
      <c r="A30" s="409" t="s">
        <v>18</v>
      </c>
      <c r="B30" s="410">
        <f>AVERAGE(B24:B29)</f>
        <v>38213853</v>
      </c>
      <c r="C30" s="411">
        <f>AVERAGE(C24:C29)</f>
        <v>9900.5166666666682</v>
      </c>
      <c r="D30" s="412">
        <f>AVERAGE(D24:D29)</f>
        <v>1.0999999999999999</v>
      </c>
      <c r="E30" s="412">
        <f>AVERAGE(E24:E29)</f>
        <v>10.083333333333334</v>
      </c>
      <c r="F30" s="412">
        <f>AVERAGE(F24:F29)</f>
        <v>14.320000000000002</v>
      </c>
    </row>
    <row r="31" spans="1:6" ht="16.5" customHeight="1" x14ac:dyDescent="0.3">
      <c r="A31" s="413" t="s">
        <v>19</v>
      </c>
      <c r="B31" s="414">
        <f>(STDEV(B24:B29)/B30)</f>
        <v>3.4538293991811081E-3</v>
      </c>
      <c r="C31" s="415"/>
      <c r="D31" s="415"/>
      <c r="E31" s="416"/>
    </row>
    <row r="32" spans="1:6" s="390" customFormat="1" ht="16.5" customHeight="1" x14ac:dyDescent="0.3">
      <c r="A32" s="417" t="s">
        <v>20</v>
      </c>
      <c r="B32" s="418">
        <f>COUNT(B24:B29)</f>
        <v>6</v>
      </c>
      <c r="C32" s="419"/>
      <c r="D32" s="420"/>
      <c r="E32" s="421"/>
    </row>
    <row r="33" spans="1:5" s="390" customFormat="1" ht="15.75" customHeight="1" x14ac:dyDescent="0.25">
      <c r="A33" s="397"/>
      <c r="B33" s="397"/>
      <c r="C33" s="397"/>
      <c r="D33" s="397"/>
      <c r="E33" s="397"/>
    </row>
    <row r="34" spans="1:5" s="390" customFormat="1" ht="16.5" customHeight="1" x14ac:dyDescent="0.3">
      <c r="A34" s="398" t="s">
        <v>21</v>
      </c>
      <c r="B34" s="422" t="s">
        <v>22</v>
      </c>
      <c r="C34" s="423"/>
      <c r="D34" s="423"/>
      <c r="E34" s="423"/>
    </row>
    <row r="35" spans="1:5" ht="16.5" customHeight="1" x14ac:dyDescent="0.3">
      <c r="A35" s="398"/>
      <c r="B35" s="422" t="s">
        <v>23</v>
      </c>
      <c r="C35" s="423"/>
      <c r="D35" s="423"/>
      <c r="E35" s="423"/>
    </row>
    <row r="36" spans="1:5" ht="16.5" customHeight="1" x14ac:dyDescent="0.3">
      <c r="A36" s="398"/>
      <c r="B36" s="422" t="s">
        <v>24</v>
      </c>
      <c r="C36" s="423"/>
      <c r="D36" s="423"/>
      <c r="E36" s="423"/>
    </row>
    <row r="37" spans="1:5" ht="15.75" customHeight="1" x14ac:dyDescent="0.25">
      <c r="A37" s="397"/>
      <c r="B37" s="397"/>
      <c r="C37" s="397"/>
      <c r="D37" s="397"/>
      <c r="E37" s="397"/>
    </row>
    <row r="38" spans="1:5" ht="16.5" customHeight="1" x14ac:dyDescent="0.3">
      <c r="A38" s="393" t="s">
        <v>1</v>
      </c>
      <c r="B38" s="394" t="s">
        <v>25</v>
      </c>
    </row>
    <row r="39" spans="1:5" ht="16.5" customHeight="1" x14ac:dyDescent="0.3">
      <c r="A39" s="398" t="s">
        <v>4</v>
      </c>
      <c r="B39" s="395"/>
      <c r="C39" s="397"/>
      <c r="D39" s="397"/>
      <c r="E39" s="397"/>
    </row>
    <row r="40" spans="1:5" ht="16.5" customHeight="1" x14ac:dyDescent="0.3">
      <c r="A40" s="398" t="s">
        <v>6</v>
      </c>
      <c r="B40" s="399"/>
      <c r="C40" s="397"/>
      <c r="D40" s="397"/>
      <c r="E40" s="397"/>
    </row>
    <row r="41" spans="1:5" ht="16.5" customHeight="1" x14ac:dyDescent="0.3">
      <c r="A41" s="395" t="s">
        <v>8</v>
      </c>
      <c r="B41" s="399"/>
      <c r="C41" s="397"/>
      <c r="D41" s="397"/>
      <c r="E41" s="397"/>
    </row>
    <row r="42" spans="1:5" ht="16.5" customHeight="1" x14ac:dyDescent="0.3">
      <c r="A42" s="395" t="s">
        <v>10</v>
      </c>
      <c r="B42" s="400"/>
      <c r="C42" s="397"/>
      <c r="D42" s="397"/>
      <c r="E42" s="397"/>
    </row>
    <row r="43" spans="1:5" ht="15.75" customHeight="1" x14ac:dyDescent="0.25">
      <c r="A43" s="397"/>
      <c r="B43" s="397"/>
      <c r="C43" s="397"/>
      <c r="D43" s="397"/>
      <c r="E43" s="397"/>
    </row>
    <row r="44" spans="1:5" ht="16.5" customHeight="1" x14ac:dyDescent="0.3">
      <c r="A44" s="401" t="s">
        <v>13</v>
      </c>
      <c r="B44" s="402" t="s">
        <v>14</v>
      </c>
      <c r="C44" s="401" t="s">
        <v>15</v>
      </c>
      <c r="D44" s="401" t="s">
        <v>16</v>
      </c>
      <c r="E44" s="401" t="s">
        <v>17</v>
      </c>
    </row>
    <row r="45" spans="1:5" ht="16.5" customHeight="1" x14ac:dyDescent="0.3">
      <c r="A45" s="403">
        <v>1</v>
      </c>
      <c r="B45" s="404"/>
      <c r="C45" s="404"/>
      <c r="D45" s="405"/>
      <c r="E45" s="406"/>
    </row>
    <row r="46" spans="1:5" ht="16.5" customHeight="1" x14ac:dyDescent="0.3">
      <c r="A46" s="403">
        <v>2</v>
      </c>
      <c r="B46" s="404"/>
      <c r="C46" s="404"/>
      <c r="D46" s="405"/>
      <c r="E46" s="405"/>
    </row>
    <row r="47" spans="1:5" ht="16.5" customHeight="1" x14ac:dyDescent="0.3">
      <c r="A47" s="403">
        <v>3</v>
      </c>
      <c r="B47" s="404"/>
      <c r="C47" s="404"/>
      <c r="D47" s="405"/>
      <c r="E47" s="405"/>
    </row>
    <row r="48" spans="1:5" ht="16.5" customHeight="1" x14ac:dyDescent="0.3">
      <c r="A48" s="403">
        <v>4</v>
      </c>
      <c r="B48" s="404"/>
      <c r="C48" s="404"/>
      <c r="D48" s="405"/>
      <c r="E48" s="405"/>
    </row>
    <row r="49" spans="1:7" ht="16.5" customHeight="1" x14ac:dyDescent="0.3">
      <c r="A49" s="403">
        <v>5</v>
      </c>
      <c r="B49" s="404"/>
      <c r="C49" s="404"/>
      <c r="D49" s="405"/>
      <c r="E49" s="405"/>
    </row>
    <row r="50" spans="1:7" ht="16.5" customHeight="1" x14ac:dyDescent="0.3">
      <c r="A50" s="403">
        <v>6</v>
      </c>
      <c r="B50" s="407"/>
      <c r="C50" s="407"/>
      <c r="D50" s="408"/>
      <c r="E50" s="408"/>
    </row>
    <row r="51" spans="1:7" ht="16.5" customHeight="1" x14ac:dyDescent="0.3">
      <c r="A51" s="409" t="s">
        <v>18</v>
      </c>
      <c r="B51" s="410" t="e">
        <f>AVERAGE(B45:B50)</f>
        <v>#DIV/0!</v>
      </c>
      <c r="C51" s="411" t="e">
        <f>AVERAGE(C45:C50)</f>
        <v>#DIV/0!</v>
      </c>
      <c r="D51" s="412" t="e">
        <f>AVERAGE(D45:D50)</f>
        <v>#DIV/0!</v>
      </c>
      <c r="E51" s="412" t="e">
        <f>AVERAGE(E45:E50)</f>
        <v>#DIV/0!</v>
      </c>
    </row>
    <row r="52" spans="1:7" ht="16.5" customHeight="1" x14ac:dyDescent="0.3">
      <c r="A52" s="413" t="s">
        <v>19</v>
      </c>
      <c r="B52" s="414" t="e">
        <f>(STDEV(B45:B50)/B51)</f>
        <v>#DIV/0!</v>
      </c>
      <c r="C52" s="415"/>
      <c r="D52" s="415"/>
      <c r="E52" s="416"/>
    </row>
    <row r="53" spans="1:7" s="390" customFormat="1" ht="16.5" customHeight="1" x14ac:dyDescent="0.3">
      <c r="A53" s="417" t="s">
        <v>20</v>
      </c>
      <c r="B53" s="418">
        <f>COUNT(B45:B50)</f>
        <v>0</v>
      </c>
      <c r="C53" s="419"/>
      <c r="D53" s="420"/>
      <c r="E53" s="421"/>
    </row>
    <row r="54" spans="1:7" s="390" customFormat="1" ht="15.75" customHeight="1" x14ac:dyDescent="0.25">
      <c r="A54" s="397"/>
      <c r="B54" s="397"/>
      <c r="C54" s="397"/>
      <c r="D54" s="397"/>
      <c r="E54" s="397"/>
    </row>
    <row r="55" spans="1:7" s="390" customFormat="1" ht="16.5" customHeight="1" x14ac:dyDescent="0.3">
      <c r="A55" s="398" t="s">
        <v>21</v>
      </c>
      <c r="B55" s="422" t="s">
        <v>22</v>
      </c>
      <c r="C55" s="423"/>
      <c r="D55" s="423"/>
      <c r="E55" s="423"/>
    </row>
    <row r="56" spans="1:7" ht="16.5" customHeight="1" x14ac:dyDescent="0.3">
      <c r="A56" s="398"/>
      <c r="B56" s="422" t="s">
        <v>23</v>
      </c>
      <c r="C56" s="423"/>
      <c r="D56" s="423"/>
      <c r="E56" s="423"/>
    </row>
    <row r="57" spans="1:7" ht="16.5" customHeight="1" x14ac:dyDescent="0.3">
      <c r="A57" s="398"/>
      <c r="B57" s="422" t="s">
        <v>24</v>
      </c>
      <c r="C57" s="423"/>
      <c r="D57" s="423"/>
      <c r="E57" s="423"/>
    </row>
    <row r="58" spans="1:7" ht="14.25" customHeight="1" thickBot="1" x14ac:dyDescent="0.3">
      <c r="A58" s="424"/>
      <c r="B58" s="425"/>
      <c r="D58" s="426"/>
      <c r="F58" s="427"/>
      <c r="G58" s="427"/>
    </row>
    <row r="59" spans="1:7" ht="15" customHeight="1" x14ac:dyDescent="0.3">
      <c r="B59" s="428" t="s">
        <v>26</v>
      </c>
      <c r="C59" s="428"/>
      <c r="E59" s="429" t="s">
        <v>27</v>
      </c>
      <c r="F59" s="430"/>
      <c r="G59" s="429" t="s">
        <v>28</v>
      </c>
    </row>
    <row r="60" spans="1:7" ht="15" customHeight="1" x14ac:dyDescent="0.3">
      <c r="A60" s="431" t="s">
        <v>29</v>
      </c>
      <c r="B60" s="432"/>
      <c r="C60" s="432"/>
      <c r="E60" s="432"/>
      <c r="G60" s="432"/>
    </row>
    <row r="61" spans="1:7" ht="15" customHeight="1" x14ac:dyDescent="0.3">
      <c r="A61" s="431" t="s">
        <v>30</v>
      </c>
      <c r="B61" s="433"/>
      <c r="C61" s="433"/>
      <c r="E61" s="433"/>
      <c r="G61" s="4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4" zoomScaleSheetLayoutView="100" workbookViewId="0">
      <selection activeCell="C31" sqref="C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1" t="s">
        <v>31</v>
      </c>
      <c r="B1" s="361"/>
      <c r="C1" s="361"/>
      <c r="D1" s="361"/>
      <c r="E1" s="361"/>
      <c r="F1" s="361"/>
      <c r="G1" s="90"/>
    </row>
    <row r="2" spans="1:7" ht="12.75" customHeight="1" x14ac:dyDescent="0.3">
      <c r="A2" s="361"/>
      <c r="B2" s="361"/>
      <c r="C2" s="361"/>
      <c r="D2" s="361"/>
      <c r="E2" s="361"/>
      <c r="F2" s="361"/>
      <c r="G2" s="90"/>
    </row>
    <row r="3" spans="1:7" ht="12.75" customHeight="1" x14ac:dyDescent="0.3">
      <c r="A3" s="361"/>
      <c r="B3" s="361"/>
      <c r="C3" s="361"/>
      <c r="D3" s="361"/>
      <c r="E3" s="361"/>
      <c r="F3" s="361"/>
      <c r="G3" s="90"/>
    </row>
    <row r="4" spans="1:7" ht="12.75" customHeight="1" x14ac:dyDescent="0.3">
      <c r="A4" s="361"/>
      <c r="B4" s="361"/>
      <c r="C4" s="361"/>
      <c r="D4" s="361"/>
      <c r="E4" s="361"/>
      <c r="F4" s="361"/>
      <c r="G4" s="90"/>
    </row>
    <row r="5" spans="1:7" ht="12.75" customHeight="1" x14ac:dyDescent="0.3">
      <c r="A5" s="361"/>
      <c r="B5" s="361"/>
      <c r="C5" s="361"/>
      <c r="D5" s="361"/>
      <c r="E5" s="361"/>
      <c r="F5" s="361"/>
      <c r="G5" s="90"/>
    </row>
    <row r="6" spans="1:7" ht="12.75" customHeight="1" x14ac:dyDescent="0.3">
      <c r="A6" s="361"/>
      <c r="B6" s="361"/>
      <c r="C6" s="361"/>
      <c r="D6" s="361"/>
      <c r="E6" s="361"/>
      <c r="F6" s="361"/>
      <c r="G6" s="90"/>
    </row>
    <row r="7" spans="1:7" ht="12.75" customHeight="1" x14ac:dyDescent="0.3">
      <c r="A7" s="361"/>
      <c r="B7" s="361"/>
      <c r="C7" s="361"/>
      <c r="D7" s="361"/>
      <c r="E7" s="361"/>
      <c r="F7" s="361"/>
      <c r="G7" s="90"/>
    </row>
    <row r="8" spans="1:7" ht="15" customHeight="1" x14ac:dyDescent="0.3">
      <c r="A8" s="360" t="s">
        <v>32</v>
      </c>
      <c r="B8" s="360"/>
      <c r="C8" s="360"/>
      <c r="D8" s="360"/>
      <c r="E8" s="360"/>
      <c r="F8" s="360"/>
      <c r="G8" s="91"/>
    </row>
    <row r="9" spans="1:7" ht="12.75" customHeight="1" x14ac:dyDescent="0.3">
      <c r="A9" s="360"/>
      <c r="B9" s="360"/>
      <c r="C9" s="360"/>
      <c r="D9" s="360"/>
      <c r="E9" s="360"/>
      <c r="F9" s="360"/>
      <c r="G9" s="91"/>
    </row>
    <row r="10" spans="1:7" ht="12.75" customHeight="1" x14ac:dyDescent="0.3">
      <c r="A10" s="360"/>
      <c r="B10" s="360"/>
      <c r="C10" s="360"/>
      <c r="D10" s="360"/>
      <c r="E10" s="360"/>
      <c r="F10" s="360"/>
      <c r="G10" s="91"/>
    </row>
    <row r="11" spans="1:7" ht="12.75" customHeight="1" x14ac:dyDescent="0.3">
      <c r="A11" s="360"/>
      <c r="B11" s="360"/>
      <c r="C11" s="360"/>
      <c r="D11" s="360"/>
      <c r="E11" s="360"/>
      <c r="F11" s="360"/>
      <c r="G11" s="91"/>
    </row>
    <row r="12" spans="1:7" ht="12.75" customHeight="1" x14ac:dyDescent="0.3">
      <c r="A12" s="360"/>
      <c r="B12" s="360"/>
      <c r="C12" s="360"/>
      <c r="D12" s="360"/>
      <c r="E12" s="360"/>
      <c r="F12" s="360"/>
      <c r="G12" s="91"/>
    </row>
    <row r="13" spans="1:7" ht="12.75" customHeight="1" x14ac:dyDescent="0.3">
      <c r="A13" s="360"/>
      <c r="B13" s="360"/>
      <c r="C13" s="360"/>
      <c r="D13" s="360"/>
      <c r="E13" s="360"/>
      <c r="F13" s="360"/>
      <c r="G13" s="91"/>
    </row>
    <row r="14" spans="1:7" ht="12.75" customHeight="1" x14ac:dyDescent="0.3">
      <c r="A14" s="360"/>
      <c r="B14" s="360"/>
      <c r="C14" s="360"/>
      <c r="D14" s="360"/>
      <c r="E14" s="360"/>
      <c r="F14" s="360"/>
      <c r="G14" s="91"/>
    </row>
    <row r="15" spans="1:7" ht="13.5" customHeight="1" x14ac:dyDescent="0.3"/>
    <row r="16" spans="1:7" ht="19.5" customHeight="1" x14ac:dyDescent="0.3">
      <c r="A16" s="356" t="s">
        <v>33</v>
      </c>
      <c r="B16" s="357"/>
      <c r="C16" s="357"/>
      <c r="D16" s="357"/>
      <c r="E16" s="357"/>
      <c r="F16" s="358"/>
    </row>
    <row r="17" spans="1:13" ht="18.75" customHeight="1" x14ac:dyDescent="0.3">
      <c r="A17" s="359" t="s">
        <v>34</v>
      </c>
      <c r="B17" s="359"/>
      <c r="C17" s="359"/>
      <c r="D17" s="359"/>
      <c r="E17" s="359"/>
      <c r="F17" s="35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37" t="s">
        <v>35</v>
      </c>
      <c r="B20" s="92" t="s">
        <v>9</v>
      </c>
    </row>
    <row r="21" spans="1:13" ht="16.5" customHeight="1" x14ac:dyDescent="0.3">
      <c r="A21" s="37" t="s">
        <v>36</v>
      </c>
      <c r="B21" s="92" t="s">
        <v>11</v>
      </c>
    </row>
    <row r="22" spans="1:13" ht="16.5" customHeight="1" x14ac:dyDescent="0.3">
      <c r="A22" s="37" t="s">
        <v>37</v>
      </c>
      <c r="B22" s="92" t="s">
        <v>12</v>
      </c>
    </row>
    <row r="23" spans="1:13" ht="16.5" customHeight="1" x14ac:dyDescent="0.3">
      <c r="A23" s="37" t="s">
        <v>38</v>
      </c>
      <c r="B23" s="92">
        <v>0</v>
      </c>
    </row>
    <row r="24" spans="1:13" ht="16.5" customHeight="1" x14ac:dyDescent="0.3">
      <c r="A24" s="37" t="s">
        <v>39</v>
      </c>
      <c r="B24" s="93">
        <v>0</v>
      </c>
    </row>
    <row r="25" spans="1:13" ht="16.5" customHeight="1" x14ac:dyDescent="0.3">
      <c r="A25" s="37" t="s">
        <v>40</v>
      </c>
      <c r="B25" s="93">
        <v>0</v>
      </c>
    </row>
    <row r="27" spans="1:13" ht="13.5" customHeight="1" x14ac:dyDescent="0.3"/>
    <row r="28" spans="1:13" ht="17.25" customHeight="1" x14ac:dyDescent="0.3">
      <c r="B28" s="39"/>
      <c r="C28" s="40" t="s">
        <v>41</v>
      </c>
      <c r="D28" s="40" t="s">
        <v>42</v>
      </c>
      <c r="E28" s="41"/>
      <c r="F28" s="41"/>
      <c r="G28" s="41"/>
      <c r="H28" s="42"/>
      <c r="I28" s="41"/>
      <c r="J28" s="41"/>
      <c r="K28" s="41"/>
      <c r="L28" s="43"/>
      <c r="M28" s="43"/>
    </row>
    <row r="29" spans="1:13" ht="16.5" customHeight="1" x14ac:dyDescent="0.3">
      <c r="B29" s="44">
        <v>10.521369999999999</v>
      </c>
      <c r="C29" s="45">
        <v>16.710380000000001</v>
      </c>
      <c r="D29" s="45">
        <v>16.777989999999999</v>
      </c>
      <c r="E29" s="46"/>
      <c r="F29" s="46"/>
      <c r="G29" s="46"/>
      <c r="H29" s="42"/>
      <c r="I29" s="46"/>
      <c r="J29" s="46"/>
      <c r="K29" s="46"/>
      <c r="L29" s="43"/>
      <c r="M29" s="43"/>
    </row>
    <row r="30" spans="1:13" ht="15.75" customHeight="1" x14ac:dyDescent="0.3">
      <c r="B30" s="47"/>
      <c r="C30" s="45">
        <v>16.710640000000001</v>
      </c>
      <c r="D30" s="45">
        <v>16.840969999999999</v>
      </c>
      <c r="E30" s="46"/>
      <c r="F30" s="46"/>
      <c r="G30" s="46"/>
      <c r="H30" s="42"/>
      <c r="I30" s="46"/>
      <c r="J30" s="46"/>
      <c r="K30" s="46"/>
      <c r="L30" s="43"/>
      <c r="M30" s="43"/>
    </row>
    <row r="31" spans="1:13" ht="16.5" customHeight="1" x14ac:dyDescent="0.3">
      <c r="B31" s="47"/>
      <c r="C31" s="48">
        <v>16.70561</v>
      </c>
      <c r="D31" s="48">
        <v>16.837900000000001</v>
      </c>
      <c r="E31" s="46"/>
      <c r="F31" s="46"/>
      <c r="G31" s="46"/>
      <c r="H31" s="42"/>
      <c r="I31" s="46"/>
      <c r="J31" s="46"/>
      <c r="K31" s="46"/>
      <c r="L31" s="43"/>
      <c r="M31" s="43"/>
    </row>
    <row r="32" spans="1:13" ht="16.5" customHeight="1" x14ac:dyDescent="0.3">
      <c r="B32" s="47"/>
      <c r="C32" s="49"/>
      <c r="D32" s="50"/>
      <c r="E32" s="46"/>
      <c r="F32" s="46"/>
      <c r="G32" s="46"/>
      <c r="H32" s="42"/>
      <c r="I32" s="46"/>
      <c r="J32" s="46"/>
      <c r="K32" s="46"/>
      <c r="L32" s="43"/>
      <c r="M32" s="43"/>
    </row>
    <row r="33" spans="1:13" ht="17.25" customHeight="1" x14ac:dyDescent="0.3">
      <c r="B33" s="51">
        <f>AVERAGE(B29:B32)</f>
        <v>10.521369999999999</v>
      </c>
      <c r="C33" s="51">
        <f>AVERAGE(C29:C32)</f>
        <v>16.708876666666665</v>
      </c>
      <c r="D33" s="51">
        <f>AVERAGE(D29:D32)</f>
        <v>16.818953333333337</v>
      </c>
      <c r="E33" s="52"/>
      <c r="F33" s="52"/>
      <c r="G33" s="52"/>
      <c r="H33" s="42"/>
      <c r="I33" s="52"/>
      <c r="J33" s="52"/>
      <c r="K33" s="52"/>
      <c r="L33" s="43"/>
      <c r="M33" s="43"/>
    </row>
    <row r="34" spans="1:13" ht="16.5" customHeight="1" x14ac:dyDescent="0.3">
      <c r="B34" s="53"/>
      <c r="C34" s="53"/>
      <c r="D34" s="53"/>
      <c r="E34" s="42"/>
      <c r="F34" s="42"/>
      <c r="G34" s="42"/>
      <c r="H34" s="42"/>
      <c r="I34" s="42"/>
      <c r="J34" s="42"/>
      <c r="K34" s="42"/>
      <c r="L34" s="43"/>
      <c r="M34" s="43"/>
    </row>
    <row r="35" spans="1:13" ht="16.5" customHeight="1" x14ac:dyDescent="0.3">
      <c r="B35" s="54" t="s">
        <v>43</v>
      </c>
      <c r="C35" s="55">
        <f>C33-B33</f>
        <v>6.1875066666666658</v>
      </c>
      <c r="D35" s="53"/>
      <c r="E35" s="42"/>
      <c r="F35" s="56"/>
      <c r="G35" s="42"/>
      <c r="H35" s="42"/>
      <c r="I35" s="42"/>
      <c r="J35" s="56"/>
      <c r="K35" s="42"/>
      <c r="L35" s="43"/>
      <c r="M35" s="43"/>
    </row>
    <row r="36" spans="1:13" ht="16.5" customHeight="1" x14ac:dyDescent="0.3">
      <c r="B36" s="53"/>
      <c r="C36" s="57"/>
      <c r="D36" s="53"/>
      <c r="E36" s="42"/>
      <c r="F36" s="56"/>
      <c r="G36" s="42"/>
      <c r="H36" s="42"/>
      <c r="I36" s="42"/>
      <c r="J36" s="56"/>
      <c r="K36" s="42"/>
      <c r="L36" s="43"/>
      <c r="M36" s="43"/>
    </row>
    <row r="37" spans="1:13" ht="16.5" customHeight="1" x14ac:dyDescent="0.3">
      <c r="B37" s="54" t="s">
        <v>44</v>
      </c>
      <c r="C37" s="55">
        <f>D33-B33</f>
        <v>6.2975833333333373</v>
      </c>
      <c r="D37" s="53"/>
      <c r="E37" s="42"/>
      <c r="F37" s="56"/>
      <c r="G37" s="42"/>
      <c r="H37" s="42"/>
      <c r="I37" s="42"/>
      <c r="J37" s="56"/>
      <c r="K37" s="42"/>
      <c r="L37" s="43"/>
      <c r="M37" s="43"/>
    </row>
    <row r="38" spans="1:13" ht="16.5" customHeight="1" x14ac:dyDescent="0.3">
      <c r="B38" s="53"/>
      <c r="C38" s="57"/>
      <c r="D38" s="53"/>
      <c r="E38" s="42"/>
      <c r="F38" s="58"/>
      <c r="G38" s="59"/>
      <c r="H38" s="59"/>
      <c r="I38" s="59"/>
      <c r="J38" s="58"/>
      <c r="K38" s="42"/>
      <c r="L38" s="43"/>
      <c r="M38" s="43"/>
    </row>
    <row r="39" spans="1:13" ht="32.25" customHeight="1" x14ac:dyDescent="0.3">
      <c r="B39" s="60" t="s">
        <v>45</v>
      </c>
      <c r="C39" s="61">
        <f>C37/C35</f>
        <v>1.0177901491823316</v>
      </c>
      <c r="D39" s="53"/>
      <c r="E39" s="62"/>
      <c r="F39" s="63"/>
      <c r="G39" s="59"/>
      <c r="H39" s="59"/>
      <c r="I39" s="64"/>
      <c r="J39" s="63"/>
      <c r="K39" s="42"/>
      <c r="L39" s="43"/>
      <c r="M39" s="43"/>
    </row>
    <row r="40" spans="1:13" ht="14.25" customHeight="1" x14ac:dyDescent="0.3">
      <c r="A40" s="65"/>
      <c r="B40" s="66"/>
      <c r="C40" s="67"/>
      <c r="D40" s="68"/>
      <c r="E40" s="67"/>
      <c r="G40" s="69"/>
      <c r="H40" s="69"/>
      <c r="I40" s="70"/>
      <c r="J40" s="71"/>
    </row>
    <row r="41" spans="1:13" ht="16.5" customHeight="1" x14ac:dyDescent="0.3">
      <c r="A41" s="38"/>
      <c r="B41" s="72" t="s">
        <v>26</v>
      </c>
      <c r="C41" s="72"/>
      <c r="D41" s="73" t="s">
        <v>27</v>
      </c>
      <c r="E41" s="74"/>
      <c r="F41" s="73" t="s">
        <v>28</v>
      </c>
      <c r="G41" s="69"/>
      <c r="H41" s="69"/>
      <c r="I41" s="70"/>
      <c r="J41" s="71"/>
    </row>
    <row r="42" spans="1:13" ht="59.25" customHeight="1" x14ac:dyDescent="0.3">
      <c r="A42" s="75" t="s">
        <v>29</v>
      </c>
      <c r="B42" s="76"/>
      <c r="C42" s="77"/>
      <c r="D42" s="76"/>
      <c r="E42" s="78"/>
      <c r="F42" s="79"/>
      <c r="G42" s="69"/>
      <c r="H42" s="69"/>
      <c r="I42" s="70"/>
      <c r="J42" s="71"/>
    </row>
    <row r="43" spans="1:13" ht="59.25" customHeight="1" x14ac:dyDescent="0.3">
      <c r="A43" s="75" t="s">
        <v>30</v>
      </c>
      <c r="B43" s="80"/>
      <c r="C43" s="81"/>
      <c r="D43" s="80"/>
      <c r="E43" s="78"/>
      <c r="F43" s="82"/>
      <c r="G43" s="83"/>
      <c r="H43" s="83"/>
      <c r="I43" s="84"/>
    </row>
    <row r="44" spans="1:13" ht="13.5" customHeight="1" x14ac:dyDescent="0.3">
      <c r="A44" s="83"/>
      <c r="B44" s="83"/>
      <c r="C44" s="83"/>
      <c r="D44" s="84"/>
      <c r="F44" s="83"/>
      <c r="G44" s="83"/>
      <c r="H44" s="83"/>
      <c r="I44" s="84"/>
    </row>
    <row r="45" spans="1:13" ht="13.5" customHeight="1" x14ac:dyDescent="0.3">
      <c r="A45" s="83"/>
      <c r="B45" s="83"/>
      <c r="C45" s="83"/>
      <c r="D45" s="84"/>
      <c r="F45" s="83"/>
      <c r="G45" s="83"/>
      <c r="H45" s="83"/>
      <c r="I45" s="84"/>
    </row>
    <row r="47" spans="1:13" ht="13.5" customHeight="1" x14ac:dyDescent="0.3">
      <c r="A47" s="85"/>
      <c r="B47" s="85"/>
      <c r="C47" s="85"/>
      <c r="F47" s="85"/>
      <c r="G47" s="85"/>
      <c r="H47" s="85"/>
    </row>
    <row r="48" spans="1:13" ht="13.5" customHeight="1" x14ac:dyDescent="0.3">
      <c r="A48" s="86"/>
      <c r="B48" s="86"/>
      <c r="C48" s="86"/>
      <c r="F48" s="86"/>
      <c r="G48" s="86"/>
      <c r="H48" s="86"/>
    </row>
    <row r="49" spans="1:8" x14ac:dyDescent="0.3">
      <c r="B49" s="87"/>
      <c r="C49" s="87"/>
      <c r="G49" s="87"/>
      <c r="H49" s="87"/>
    </row>
    <row r="50" spans="1:8" x14ac:dyDescent="0.3">
      <c r="A50" s="88"/>
      <c r="F50" s="88"/>
    </row>
    <row r="51" spans="1:8" x14ac:dyDescent="0.3">
      <c r="C51" s="89"/>
    </row>
    <row r="52" spans="1:8" x14ac:dyDescent="0.3">
      <c r="C52" s="89"/>
    </row>
    <row r="57" spans="1:8" ht="13.5" customHeight="1" x14ac:dyDescent="0.3">
      <c r="C57" s="83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55" zoomScaleNormal="75" workbookViewId="0">
      <selection activeCell="H73" sqref="H73:H7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2" t="s">
        <v>31</v>
      </c>
      <c r="B1" s="362"/>
      <c r="C1" s="362"/>
      <c r="D1" s="362"/>
      <c r="E1" s="362"/>
      <c r="F1" s="362"/>
      <c r="G1" s="362"/>
      <c r="H1" s="362"/>
    </row>
    <row r="2" spans="1:8" x14ac:dyDescent="0.25">
      <c r="A2" s="362"/>
      <c r="B2" s="362"/>
      <c r="C2" s="362"/>
      <c r="D2" s="362"/>
      <c r="E2" s="362"/>
      <c r="F2" s="362"/>
      <c r="G2" s="362"/>
      <c r="H2" s="362"/>
    </row>
    <row r="3" spans="1:8" x14ac:dyDescent="0.25">
      <c r="A3" s="362"/>
      <c r="B3" s="362"/>
      <c r="C3" s="362"/>
      <c r="D3" s="362"/>
      <c r="E3" s="362"/>
      <c r="F3" s="362"/>
      <c r="G3" s="362"/>
      <c r="H3" s="362"/>
    </row>
    <row r="4" spans="1:8" x14ac:dyDescent="0.25">
      <c r="A4" s="362"/>
      <c r="B4" s="362"/>
      <c r="C4" s="362"/>
      <c r="D4" s="362"/>
      <c r="E4" s="362"/>
      <c r="F4" s="362"/>
      <c r="G4" s="362"/>
      <c r="H4" s="362"/>
    </row>
    <row r="5" spans="1:8" x14ac:dyDescent="0.25">
      <c r="A5" s="362"/>
      <c r="B5" s="362"/>
      <c r="C5" s="362"/>
      <c r="D5" s="362"/>
      <c r="E5" s="362"/>
      <c r="F5" s="362"/>
      <c r="G5" s="362"/>
      <c r="H5" s="362"/>
    </row>
    <row r="6" spans="1:8" x14ac:dyDescent="0.25">
      <c r="A6" s="362"/>
      <c r="B6" s="362"/>
      <c r="C6" s="362"/>
      <c r="D6" s="362"/>
      <c r="E6" s="362"/>
      <c r="F6" s="362"/>
      <c r="G6" s="362"/>
      <c r="H6" s="362"/>
    </row>
    <row r="7" spans="1:8" x14ac:dyDescent="0.25">
      <c r="A7" s="362"/>
      <c r="B7" s="362"/>
      <c r="C7" s="362"/>
      <c r="D7" s="362"/>
      <c r="E7" s="362"/>
      <c r="F7" s="362"/>
      <c r="G7" s="362"/>
      <c r="H7" s="362"/>
    </row>
    <row r="8" spans="1:8" x14ac:dyDescent="0.25">
      <c r="A8" s="363" t="s">
        <v>32</v>
      </c>
      <c r="B8" s="363"/>
      <c r="C8" s="363"/>
      <c r="D8" s="363"/>
      <c r="E8" s="363"/>
      <c r="F8" s="363"/>
      <c r="G8" s="363"/>
      <c r="H8" s="363"/>
    </row>
    <row r="9" spans="1:8" x14ac:dyDescent="0.25">
      <c r="A9" s="363"/>
      <c r="B9" s="363"/>
      <c r="C9" s="363"/>
      <c r="D9" s="363"/>
      <c r="E9" s="363"/>
      <c r="F9" s="363"/>
      <c r="G9" s="363"/>
      <c r="H9" s="363"/>
    </row>
    <row r="10" spans="1:8" x14ac:dyDescent="0.25">
      <c r="A10" s="363"/>
      <c r="B10" s="363"/>
      <c r="C10" s="363"/>
      <c r="D10" s="363"/>
      <c r="E10" s="363"/>
      <c r="F10" s="363"/>
      <c r="G10" s="363"/>
      <c r="H10" s="363"/>
    </row>
    <row r="11" spans="1:8" x14ac:dyDescent="0.25">
      <c r="A11" s="363"/>
      <c r="B11" s="363"/>
      <c r="C11" s="363"/>
      <c r="D11" s="363"/>
      <c r="E11" s="363"/>
      <c r="F11" s="363"/>
      <c r="G11" s="363"/>
      <c r="H11" s="363"/>
    </row>
    <row r="12" spans="1:8" x14ac:dyDescent="0.25">
      <c r="A12" s="363"/>
      <c r="B12" s="363"/>
      <c r="C12" s="363"/>
      <c r="D12" s="363"/>
      <c r="E12" s="363"/>
      <c r="F12" s="363"/>
      <c r="G12" s="363"/>
      <c r="H12" s="363"/>
    </row>
    <row r="13" spans="1:8" x14ac:dyDescent="0.25">
      <c r="A13" s="363"/>
      <c r="B13" s="363"/>
      <c r="C13" s="363"/>
      <c r="D13" s="363"/>
      <c r="E13" s="363"/>
      <c r="F13" s="363"/>
      <c r="G13" s="363"/>
      <c r="H13" s="363"/>
    </row>
    <row r="14" spans="1:8" x14ac:dyDescent="0.25">
      <c r="A14" s="363"/>
      <c r="B14" s="363"/>
      <c r="C14" s="363"/>
      <c r="D14" s="363"/>
      <c r="E14" s="363"/>
      <c r="F14" s="363"/>
      <c r="G14" s="363"/>
      <c r="H14" s="363"/>
    </row>
    <row r="15" spans="1:8" ht="19.5" customHeight="1" x14ac:dyDescent="0.25"/>
    <row r="16" spans="1:8" ht="19.5" customHeight="1" x14ac:dyDescent="0.3">
      <c r="A16" s="356" t="s">
        <v>33</v>
      </c>
      <c r="B16" s="357"/>
      <c r="C16" s="357"/>
      <c r="D16" s="357"/>
      <c r="E16" s="357"/>
      <c r="F16" s="357"/>
      <c r="G16" s="357"/>
      <c r="H16" s="358"/>
    </row>
    <row r="17" spans="1:14" ht="20.25" customHeight="1" x14ac:dyDescent="0.25">
      <c r="A17" s="364" t="s">
        <v>46</v>
      </c>
      <c r="B17" s="364"/>
      <c r="C17" s="364"/>
      <c r="D17" s="364"/>
      <c r="E17" s="364"/>
      <c r="F17" s="364"/>
      <c r="G17" s="364"/>
      <c r="H17" s="364"/>
    </row>
    <row r="18" spans="1:14" ht="26.25" customHeight="1" x14ac:dyDescent="0.4">
      <c r="A18" s="105" t="s">
        <v>35</v>
      </c>
      <c r="B18" s="365" t="s">
        <v>113</v>
      </c>
      <c r="C18" s="365"/>
    </row>
    <row r="19" spans="1:14" ht="26.25" customHeight="1" x14ac:dyDescent="0.4">
      <c r="A19" s="105" t="s">
        <v>36</v>
      </c>
      <c r="B19" s="206" t="s">
        <v>123</v>
      </c>
      <c r="C19" s="227">
        <v>25</v>
      </c>
    </row>
    <row r="20" spans="1:14" ht="26.25" customHeight="1" x14ac:dyDescent="0.4">
      <c r="A20" s="105" t="s">
        <v>37</v>
      </c>
      <c r="B20" s="206" t="s">
        <v>111</v>
      </c>
      <c r="C20" s="207"/>
    </row>
    <row r="21" spans="1:14" ht="26.25" customHeight="1" x14ac:dyDescent="0.4">
      <c r="A21" s="105" t="s">
        <v>38</v>
      </c>
      <c r="B21" s="366" t="s">
        <v>114</v>
      </c>
      <c r="C21" s="366"/>
      <c r="D21" s="366"/>
      <c r="E21" s="366"/>
      <c r="F21" s="366"/>
      <c r="G21" s="366"/>
      <c r="H21" s="366"/>
      <c r="I21" s="366"/>
    </row>
    <row r="22" spans="1:14" ht="26.25" customHeight="1" x14ac:dyDescent="0.4">
      <c r="A22" s="105" t="s">
        <v>39</v>
      </c>
      <c r="B22" s="208" t="s">
        <v>115</v>
      </c>
      <c r="C22" s="207"/>
      <c r="D22" s="207"/>
      <c r="E22" s="207"/>
      <c r="F22" s="207"/>
      <c r="G22" s="207"/>
      <c r="H22" s="207"/>
      <c r="I22" s="207"/>
    </row>
    <row r="23" spans="1:14" ht="26.25" customHeight="1" x14ac:dyDescent="0.4">
      <c r="A23" s="105" t="s">
        <v>40</v>
      </c>
      <c r="B23" s="208" t="s">
        <v>115</v>
      </c>
      <c r="C23" s="207"/>
      <c r="D23" s="207"/>
      <c r="E23" s="207"/>
      <c r="F23" s="207"/>
      <c r="G23" s="207"/>
      <c r="H23" s="207"/>
      <c r="I23" s="207"/>
    </row>
    <row r="24" spans="1:14" ht="18.75" x14ac:dyDescent="0.3">
      <c r="A24" s="105"/>
      <c r="B24" s="107"/>
    </row>
    <row r="25" spans="1:14" ht="18.75" x14ac:dyDescent="0.3">
      <c r="A25" s="103" t="s">
        <v>1</v>
      </c>
      <c r="B25" s="107"/>
    </row>
    <row r="26" spans="1:14" ht="26.25" customHeight="1" x14ac:dyDescent="0.4">
      <c r="A26" s="108" t="s">
        <v>4</v>
      </c>
      <c r="B26" s="365" t="s">
        <v>116</v>
      </c>
      <c r="C26" s="365"/>
    </row>
    <row r="27" spans="1:14" ht="26.25" customHeight="1" x14ac:dyDescent="0.4">
      <c r="A27" s="110" t="s">
        <v>47</v>
      </c>
      <c r="B27" s="366" t="s">
        <v>117</v>
      </c>
      <c r="C27" s="366"/>
    </row>
    <row r="28" spans="1:14" ht="27" customHeight="1" x14ac:dyDescent="0.4">
      <c r="A28" s="110" t="s">
        <v>6</v>
      </c>
      <c r="B28" s="205">
        <v>99.02</v>
      </c>
    </row>
    <row r="29" spans="1:14" s="7" customFormat="1" ht="27" customHeight="1" x14ac:dyDescent="0.4">
      <c r="A29" s="110" t="s">
        <v>48</v>
      </c>
      <c r="B29" s="204">
        <v>0</v>
      </c>
      <c r="C29" s="376" t="s">
        <v>49</v>
      </c>
      <c r="D29" s="377"/>
      <c r="E29" s="377"/>
      <c r="F29" s="377"/>
      <c r="G29" s="377"/>
      <c r="H29" s="378"/>
      <c r="I29" s="112"/>
      <c r="J29" s="112"/>
      <c r="K29" s="112"/>
      <c r="L29" s="112"/>
    </row>
    <row r="30" spans="1:14" s="7" customFormat="1" ht="19.5" customHeight="1" x14ac:dyDescent="0.3">
      <c r="A30" s="110" t="s">
        <v>50</v>
      </c>
      <c r="B30" s="109">
        <f>B28-B29</f>
        <v>99.02</v>
      </c>
      <c r="C30" s="113"/>
      <c r="D30" s="113"/>
      <c r="E30" s="113"/>
      <c r="F30" s="113"/>
      <c r="G30" s="113"/>
      <c r="H30" s="114"/>
      <c r="I30" s="112"/>
      <c r="J30" s="112"/>
      <c r="K30" s="112"/>
      <c r="L30" s="112"/>
    </row>
    <row r="31" spans="1:14" s="7" customFormat="1" ht="27" customHeight="1" x14ac:dyDescent="0.4">
      <c r="A31" s="110" t="s">
        <v>51</v>
      </c>
      <c r="B31" s="223">
        <v>1</v>
      </c>
      <c r="C31" s="379" t="s">
        <v>52</v>
      </c>
      <c r="D31" s="380"/>
      <c r="E31" s="380"/>
      <c r="F31" s="380"/>
      <c r="G31" s="380"/>
      <c r="H31" s="381"/>
      <c r="I31" s="112"/>
      <c r="J31" s="112"/>
      <c r="K31" s="112"/>
      <c r="L31" s="112"/>
    </row>
    <row r="32" spans="1:14" s="7" customFormat="1" ht="27" customHeight="1" x14ac:dyDescent="0.4">
      <c r="A32" s="110" t="s">
        <v>53</v>
      </c>
      <c r="B32" s="223">
        <v>1</v>
      </c>
      <c r="C32" s="379" t="s">
        <v>54</v>
      </c>
      <c r="D32" s="380"/>
      <c r="E32" s="380"/>
      <c r="F32" s="380"/>
      <c r="G32" s="380"/>
      <c r="H32" s="381"/>
      <c r="I32" s="112"/>
      <c r="J32" s="112"/>
      <c r="K32" s="112"/>
      <c r="L32" s="116"/>
      <c r="M32" s="116"/>
      <c r="N32" s="117"/>
    </row>
    <row r="33" spans="1:14" s="7" customFormat="1" ht="17.25" customHeight="1" x14ac:dyDescent="0.3">
      <c r="A33" s="110"/>
      <c r="B33" s="115"/>
      <c r="C33" s="118"/>
      <c r="D33" s="118"/>
      <c r="E33" s="118"/>
      <c r="F33" s="118"/>
      <c r="G33" s="118"/>
      <c r="H33" s="118"/>
      <c r="I33" s="112"/>
      <c r="J33" s="112"/>
      <c r="K33" s="112"/>
      <c r="L33" s="116"/>
      <c r="M33" s="116"/>
      <c r="N33" s="117"/>
    </row>
    <row r="34" spans="1:14" s="7" customFormat="1" ht="18.75" x14ac:dyDescent="0.3">
      <c r="A34" s="110" t="s">
        <v>55</v>
      </c>
      <c r="B34" s="119">
        <f>B31/B32</f>
        <v>1</v>
      </c>
      <c r="C34" s="104" t="s">
        <v>56</v>
      </c>
      <c r="D34" s="104"/>
      <c r="E34" s="104"/>
      <c r="F34" s="104"/>
      <c r="G34" s="104"/>
      <c r="H34" s="104"/>
      <c r="I34" s="112"/>
      <c r="J34" s="112"/>
      <c r="K34" s="112"/>
      <c r="L34" s="116"/>
      <c r="M34" s="116"/>
      <c r="N34" s="117"/>
    </row>
    <row r="35" spans="1:14" s="7" customFormat="1" ht="19.5" customHeight="1" x14ac:dyDescent="0.3">
      <c r="A35" s="110"/>
      <c r="B35" s="109"/>
      <c r="H35" s="104"/>
      <c r="I35" s="112"/>
      <c r="J35" s="112"/>
      <c r="K35" s="112"/>
      <c r="L35" s="116"/>
      <c r="M35" s="116"/>
      <c r="N35" s="117"/>
    </row>
    <row r="36" spans="1:14" s="7" customFormat="1" ht="27" customHeight="1" x14ac:dyDescent="0.4">
      <c r="A36" s="120" t="s">
        <v>57</v>
      </c>
      <c r="B36" s="209">
        <v>100</v>
      </c>
      <c r="C36" s="104"/>
      <c r="D36" s="368" t="s">
        <v>58</v>
      </c>
      <c r="E36" s="369"/>
      <c r="F36" s="166" t="s">
        <v>59</v>
      </c>
      <c r="G36" s="167"/>
      <c r="J36" s="112"/>
      <c r="K36" s="112"/>
      <c r="L36" s="116"/>
      <c r="M36" s="116"/>
      <c r="N36" s="117"/>
    </row>
    <row r="37" spans="1:14" s="7" customFormat="1" ht="26.25" customHeight="1" x14ac:dyDescent="0.4">
      <c r="A37" s="121" t="s">
        <v>60</v>
      </c>
      <c r="B37" s="210">
        <v>1</v>
      </c>
      <c r="C37" s="123" t="s">
        <v>61</v>
      </c>
      <c r="D37" s="124" t="s">
        <v>62</v>
      </c>
      <c r="E37" s="156" t="s">
        <v>63</v>
      </c>
      <c r="F37" s="124" t="s">
        <v>62</v>
      </c>
      <c r="G37" s="125" t="s">
        <v>63</v>
      </c>
      <c r="J37" s="112"/>
      <c r="K37" s="112"/>
      <c r="L37" s="116"/>
      <c r="M37" s="116"/>
      <c r="N37" s="117"/>
    </row>
    <row r="38" spans="1:14" s="7" customFormat="1" ht="26.25" customHeight="1" x14ac:dyDescent="0.4">
      <c r="A38" s="121" t="s">
        <v>64</v>
      </c>
      <c r="B38" s="210">
        <v>1</v>
      </c>
      <c r="C38" s="126">
        <v>1</v>
      </c>
      <c r="D38" s="211">
        <v>38245488</v>
      </c>
      <c r="E38" s="170">
        <f>IF(ISBLANK(D38),"-",$D$48/$D$45*D38)</f>
        <v>40364732.312653556</v>
      </c>
      <c r="F38" s="211">
        <v>42549580</v>
      </c>
      <c r="G38" s="162">
        <f>IF(ISBLANK(F38),"-",$D$48/$F$45*F38)</f>
        <v>39309953.380752884</v>
      </c>
      <c r="J38" s="112"/>
      <c r="K38" s="112"/>
      <c r="L38" s="116"/>
      <c r="M38" s="116"/>
      <c r="N38" s="117"/>
    </row>
    <row r="39" spans="1:14" s="7" customFormat="1" ht="26.25" customHeight="1" x14ac:dyDescent="0.4">
      <c r="A39" s="121" t="s">
        <v>65</v>
      </c>
      <c r="B39" s="210">
        <v>1</v>
      </c>
      <c r="C39" s="122">
        <v>2</v>
      </c>
      <c r="D39" s="212">
        <v>38193535</v>
      </c>
      <c r="E39" s="171">
        <f>IF(ISBLANK(D39),"-",$D$48/$D$45*D39)</f>
        <v>40309900.512943238</v>
      </c>
      <c r="F39" s="212">
        <v>43074534</v>
      </c>
      <c r="G39" s="163">
        <f>IF(ISBLANK(F39),"-",$D$48/$F$45*F39)</f>
        <v>39794938.597223639</v>
      </c>
      <c r="J39" s="112"/>
      <c r="K39" s="112"/>
      <c r="L39" s="116"/>
      <c r="M39" s="116"/>
      <c r="N39" s="117"/>
    </row>
    <row r="40" spans="1:14" ht="26.25" customHeight="1" x14ac:dyDescent="0.4">
      <c r="A40" s="121" t="s">
        <v>66</v>
      </c>
      <c r="B40" s="210">
        <v>1</v>
      </c>
      <c r="C40" s="122">
        <v>3</v>
      </c>
      <c r="D40" s="212">
        <v>38240866</v>
      </c>
      <c r="E40" s="171">
        <f>IF(ISBLANK(D40),"-",$D$48/$D$45*D40)</f>
        <v>40359854.200162247</v>
      </c>
      <c r="F40" s="212">
        <v>43084277</v>
      </c>
      <c r="G40" s="163">
        <f>IF(ISBLANK(F40),"-",$D$48/$F$45*F40)</f>
        <v>39803939.787735708</v>
      </c>
      <c r="L40" s="116"/>
      <c r="M40" s="116"/>
      <c r="N40" s="127"/>
    </row>
    <row r="41" spans="1:14" ht="26.25" customHeight="1" x14ac:dyDescent="0.4">
      <c r="A41" s="121" t="s">
        <v>67</v>
      </c>
      <c r="B41" s="210">
        <v>1</v>
      </c>
      <c r="C41" s="128">
        <v>4</v>
      </c>
      <c r="D41" s="213"/>
      <c r="E41" s="172" t="str">
        <f>IF(ISBLANK(D41),"-",$D$48/$D$45*D41)</f>
        <v>-</v>
      </c>
      <c r="F41" s="213"/>
      <c r="G41" s="164" t="str">
        <f>IF(ISBLANK(F41),"-",$D$48/$F$45*F41)</f>
        <v>-</v>
      </c>
      <c r="L41" s="116"/>
      <c r="M41" s="116"/>
      <c r="N41" s="127"/>
    </row>
    <row r="42" spans="1:14" ht="27" customHeight="1" x14ac:dyDescent="0.4">
      <c r="A42" s="121" t="s">
        <v>68</v>
      </c>
      <c r="B42" s="210">
        <v>1</v>
      </c>
      <c r="C42" s="129" t="s">
        <v>69</v>
      </c>
      <c r="D42" s="190">
        <f>AVERAGE(D38:D41)</f>
        <v>38226629.666666664</v>
      </c>
      <c r="E42" s="152">
        <f>AVERAGE(E38:E41)</f>
        <v>40344829.008586347</v>
      </c>
      <c r="F42" s="130">
        <f>AVERAGE(F38:F41)</f>
        <v>42902797</v>
      </c>
      <c r="G42" s="131">
        <f>AVERAGE(G38:G41)</f>
        <v>39636277.255237408</v>
      </c>
    </row>
    <row r="43" spans="1:14" ht="26.25" customHeight="1" x14ac:dyDescent="0.4">
      <c r="A43" s="121" t="s">
        <v>70</v>
      </c>
      <c r="B43" s="205">
        <v>1</v>
      </c>
      <c r="C43" s="191" t="s">
        <v>71</v>
      </c>
      <c r="D43" s="215">
        <v>15.31</v>
      </c>
      <c r="E43" s="127"/>
      <c r="F43" s="214">
        <v>17.489999999999998</v>
      </c>
      <c r="G43" s="168"/>
    </row>
    <row r="44" spans="1:14" ht="26.25" customHeight="1" x14ac:dyDescent="0.4">
      <c r="A44" s="121" t="s">
        <v>72</v>
      </c>
      <c r="B44" s="205">
        <v>1</v>
      </c>
      <c r="C44" s="192" t="s">
        <v>73</v>
      </c>
      <c r="D44" s="193">
        <f>D43*$B$34</f>
        <v>15.31</v>
      </c>
      <c r="E44" s="133"/>
      <c r="F44" s="132">
        <f>F43*$B$34</f>
        <v>17.489999999999998</v>
      </c>
      <c r="G44" s="135"/>
    </row>
    <row r="45" spans="1:14" ht="19.5" customHeight="1" x14ac:dyDescent="0.3">
      <c r="A45" s="121" t="s">
        <v>74</v>
      </c>
      <c r="B45" s="189">
        <f>(B44/B43)*(B42/B41)*(B40/B39)*(B38/B37)*B36</f>
        <v>100</v>
      </c>
      <c r="C45" s="192" t="s">
        <v>75</v>
      </c>
      <c r="D45" s="194">
        <f>D44*$B$30/100</f>
        <v>15.159962</v>
      </c>
      <c r="E45" s="135"/>
      <c r="F45" s="134">
        <f>F44*$B$30/100</f>
        <v>17.318597999999998</v>
      </c>
      <c r="G45" s="135"/>
    </row>
    <row r="46" spans="1:14" ht="19.5" customHeight="1" x14ac:dyDescent="0.3">
      <c r="A46" s="370" t="s">
        <v>76</v>
      </c>
      <c r="B46" s="374"/>
      <c r="C46" s="192" t="s">
        <v>77</v>
      </c>
      <c r="D46" s="193">
        <f>D45/$B$45</f>
        <v>0.15159961999999999</v>
      </c>
      <c r="E46" s="135"/>
      <c r="F46" s="136">
        <f>F45/$B$45</f>
        <v>0.17318597999999999</v>
      </c>
      <c r="G46" s="135"/>
    </row>
    <row r="47" spans="1:14" ht="27" customHeight="1" x14ac:dyDescent="0.4">
      <c r="A47" s="372"/>
      <c r="B47" s="375"/>
      <c r="C47" s="192" t="s">
        <v>78</v>
      </c>
      <c r="D47" s="216">
        <v>0.16</v>
      </c>
      <c r="E47" s="168"/>
      <c r="F47" s="168"/>
      <c r="G47" s="168"/>
    </row>
    <row r="48" spans="1:14" ht="18.75" x14ac:dyDescent="0.3">
      <c r="C48" s="192" t="s">
        <v>79</v>
      </c>
      <c r="D48" s="194">
        <f>D47*$B$45</f>
        <v>16</v>
      </c>
      <c r="E48" s="135"/>
      <c r="F48" s="135"/>
      <c r="G48" s="135"/>
    </row>
    <row r="49" spans="1:12" ht="19.5" customHeight="1" x14ac:dyDescent="0.3">
      <c r="C49" s="195" t="s">
        <v>80</v>
      </c>
      <c r="D49" s="196">
        <f>D48/B34</f>
        <v>16</v>
      </c>
      <c r="E49" s="154"/>
      <c r="F49" s="154"/>
      <c r="G49" s="154"/>
    </row>
    <row r="50" spans="1:12" ht="18.75" x14ac:dyDescent="0.3">
      <c r="C50" s="197" t="s">
        <v>81</v>
      </c>
      <c r="D50" s="198">
        <f>AVERAGE(E38:E41,G38:G41)</f>
        <v>39990553.131911881</v>
      </c>
      <c r="E50" s="153"/>
      <c r="F50" s="153"/>
      <c r="G50" s="153"/>
    </row>
    <row r="51" spans="1:12" ht="18.75" x14ac:dyDescent="0.3">
      <c r="C51" s="137" t="s">
        <v>82</v>
      </c>
      <c r="D51" s="140">
        <f>STDEV(E38:E41,G38:G41)/D50</f>
        <v>1.0695290393063786E-2</v>
      </c>
      <c r="E51" s="133"/>
      <c r="F51" s="133"/>
      <c r="G51" s="133"/>
    </row>
    <row r="52" spans="1:12" ht="19.5" customHeight="1" x14ac:dyDescent="0.3">
      <c r="C52" s="138" t="s">
        <v>20</v>
      </c>
      <c r="D52" s="141">
        <f>COUNT(E38:E41,G38:G41)</f>
        <v>6</v>
      </c>
      <c r="E52" s="133"/>
      <c r="F52" s="133"/>
      <c r="G52" s="133"/>
    </row>
    <row r="54" spans="1:12" ht="18.75" x14ac:dyDescent="0.3">
      <c r="A54" s="103" t="s">
        <v>1</v>
      </c>
      <c r="B54" s="142" t="s">
        <v>83</v>
      </c>
    </row>
    <row r="55" spans="1:12" ht="18.75" x14ac:dyDescent="0.3">
      <c r="A55" s="104" t="s">
        <v>84</v>
      </c>
      <c r="B55" s="106" t="str">
        <f>B21</f>
        <v>Each 5ml contains 200mg sulfamethoxazole &amp;40mg Trimethoprim</v>
      </c>
    </row>
    <row r="56" spans="1:12" ht="26.25" customHeight="1" x14ac:dyDescent="0.4">
      <c r="A56" s="200" t="s">
        <v>85</v>
      </c>
      <c r="B56" s="217">
        <v>5</v>
      </c>
      <c r="C56" s="181" t="s">
        <v>86</v>
      </c>
      <c r="D56" s="218">
        <v>200</v>
      </c>
      <c r="E56" s="181" t="str">
        <f>B20</f>
        <v>SULFAMETHOXAZOLE</v>
      </c>
    </row>
    <row r="57" spans="1:12" ht="18.75" x14ac:dyDescent="0.3">
      <c r="A57" s="106" t="s">
        <v>87</v>
      </c>
      <c r="B57" s="226">
        <f>Sulfamethoxazole!C39</f>
        <v>1.0177901491823316</v>
      </c>
    </row>
    <row r="58" spans="1:12" s="60" customFormat="1" ht="18.75" x14ac:dyDescent="0.3">
      <c r="A58" s="179" t="s">
        <v>88</v>
      </c>
      <c r="B58" s="180">
        <f>B56</f>
        <v>5</v>
      </c>
      <c r="C58" s="181" t="s">
        <v>89</v>
      </c>
      <c r="D58" s="201">
        <f>B57*B56</f>
        <v>5.0889507459116583</v>
      </c>
    </row>
    <row r="59" spans="1:12" ht="19.5" customHeight="1" x14ac:dyDescent="0.25"/>
    <row r="60" spans="1:12" s="7" customFormat="1" ht="27" customHeight="1" x14ac:dyDescent="0.4">
      <c r="A60" s="120" t="s">
        <v>90</v>
      </c>
      <c r="B60" s="209">
        <v>100</v>
      </c>
      <c r="C60" s="104"/>
      <c r="D60" s="144" t="s">
        <v>91</v>
      </c>
      <c r="E60" s="143" t="s">
        <v>92</v>
      </c>
      <c r="F60" s="143" t="s">
        <v>62</v>
      </c>
      <c r="G60" s="143" t="s">
        <v>93</v>
      </c>
      <c r="H60" s="123" t="s">
        <v>94</v>
      </c>
      <c r="L60" s="112"/>
    </row>
    <row r="61" spans="1:12" s="7" customFormat="1" ht="24" customHeight="1" x14ac:dyDescent="0.4">
      <c r="A61" s="121" t="s">
        <v>95</v>
      </c>
      <c r="B61" s="210">
        <v>2</v>
      </c>
      <c r="C61" s="382" t="s">
        <v>96</v>
      </c>
      <c r="D61" s="386">
        <v>3.3991600000000002</v>
      </c>
      <c r="E61" s="174">
        <v>1</v>
      </c>
      <c r="F61" s="219">
        <v>32425390</v>
      </c>
      <c r="G61" s="185">
        <f>IF(ISBLANK(F61),"-",(F61/$D$50*$D$47*$B$69)*$D$58/$D$61)</f>
        <v>194.22468234735845</v>
      </c>
      <c r="H61" s="182">
        <f t="shared" ref="H61:H72" si="0">IF(ISBLANK(F61),"-",G61/$D$56)</f>
        <v>0.97112341173679229</v>
      </c>
      <c r="L61" s="112"/>
    </row>
    <row r="62" spans="1:12" s="7" customFormat="1" ht="26.25" customHeight="1" x14ac:dyDescent="0.4">
      <c r="A62" s="121" t="s">
        <v>97</v>
      </c>
      <c r="B62" s="210">
        <v>20</v>
      </c>
      <c r="C62" s="383"/>
      <c r="D62" s="387"/>
      <c r="E62" s="175">
        <v>2</v>
      </c>
      <c r="F62" s="212">
        <v>32569896</v>
      </c>
      <c r="G62" s="186">
        <f>IF(ISBLANK(F62),"-",(F62/$D$50*$D$47*$B$69)*$D$58/$D$61)</f>
        <v>195.09025811829869</v>
      </c>
      <c r="H62" s="183">
        <f t="shared" si="0"/>
        <v>0.97545129059149349</v>
      </c>
      <c r="L62" s="112"/>
    </row>
    <row r="63" spans="1:12" s="7" customFormat="1" ht="24.75" customHeight="1" x14ac:dyDescent="0.4">
      <c r="A63" s="121" t="s">
        <v>98</v>
      </c>
      <c r="B63" s="210">
        <v>1</v>
      </c>
      <c r="C63" s="383"/>
      <c r="D63" s="387"/>
      <c r="E63" s="175">
        <v>3</v>
      </c>
      <c r="F63" s="212">
        <v>32572719</v>
      </c>
      <c r="G63" s="186">
        <f>IF(ISBLANK(F63),"-",(F63/$D$50*$D$47*$B$69)*$D$58/$D$61)</f>
        <v>195.10716759196316</v>
      </c>
      <c r="H63" s="183">
        <f t="shared" si="0"/>
        <v>0.9755358379598158</v>
      </c>
      <c r="L63" s="112"/>
    </row>
    <row r="64" spans="1:12" ht="27" customHeight="1" x14ac:dyDescent="0.4">
      <c r="A64" s="121" t="s">
        <v>99</v>
      </c>
      <c r="B64" s="210">
        <v>1</v>
      </c>
      <c r="C64" s="384"/>
      <c r="D64" s="388"/>
      <c r="E64" s="176">
        <v>4</v>
      </c>
      <c r="F64" s="220"/>
      <c r="G64" s="186" t="str">
        <f>IF(ISBLANK(F64),"-",(F64/$D$50*$D$47*$B$69)*$D$58/$D$61)</f>
        <v>-</v>
      </c>
      <c r="H64" s="183" t="str">
        <f t="shared" si="0"/>
        <v>-</v>
      </c>
    </row>
    <row r="65" spans="1:11" ht="24.75" customHeight="1" x14ac:dyDescent="0.4">
      <c r="A65" s="121" t="s">
        <v>100</v>
      </c>
      <c r="B65" s="210">
        <v>1</v>
      </c>
      <c r="C65" s="382" t="s">
        <v>101</v>
      </c>
      <c r="D65" s="386">
        <v>3.5199400000000001</v>
      </c>
      <c r="E65" s="145">
        <v>1</v>
      </c>
      <c r="F65" s="212"/>
      <c r="G65" s="185" t="str">
        <f>IF(ISBLANK(F65),"-",(F65/$D$50*$D$47*$B$69)*$D$58/$D$65)</f>
        <v>-</v>
      </c>
      <c r="H65" s="182" t="str">
        <f t="shared" si="0"/>
        <v>-</v>
      </c>
    </row>
    <row r="66" spans="1:11" ht="23.25" customHeight="1" x14ac:dyDescent="0.4">
      <c r="A66" s="121" t="s">
        <v>102</v>
      </c>
      <c r="B66" s="210">
        <v>1</v>
      </c>
      <c r="C66" s="383"/>
      <c r="D66" s="387"/>
      <c r="E66" s="146">
        <v>2</v>
      </c>
      <c r="F66" s="212"/>
      <c r="G66" s="186" t="str">
        <f>IF(ISBLANK(F66),"-",(F66/$D$50*$D$47*$B$69)*$D$58/$D$65)</f>
        <v>-</v>
      </c>
      <c r="H66" s="183" t="str">
        <f t="shared" si="0"/>
        <v>-</v>
      </c>
    </row>
    <row r="67" spans="1:11" ht="24.75" customHeight="1" x14ac:dyDescent="0.4">
      <c r="A67" s="121" t="s">
        <v>103</v>
      </c>
      <c r="B67" s="210">
        <v>1</v>
      </c>
      <c r="C67" s="383"/>
      <c r="D67" s="387"/>
      <c r="E67" s="146">
        <v>3</v>
      </c>
      <c r="F67" s="212"/>
      <c r="G67" s="186" t="str">
        <f>IF(ISBLANK(F67),"-",(F67/$D$50*$D$47*$B$69)*$D$58/$D$65)</f>
        <v>-</v>
      </c>
      <c r="H67" s="183" t="str">
        <f t="shared" si="0"/>
        <v>-</v>
      </c>
    </row>
    <row r="68" spans="1:11" ht="27" customHeight="1" x14ac:dyDescent="0.4">
      <c r="A68" s="121" t="s">
        <v>104</v>
      </c>
      <c r="B68" s="210">
        <v>1</v>
      </c>
      <c r="C68" s="384"/>
      <c r="D68" s="388"/>
      <c r="E68" s="147">
        <v>4</v>
      </c>
      <c r="F68" s="220"/>
      <c r="G68" s="187" t="str">
        <f>IF(ISBLANK(F68),"-",(F68/$D$50*$D$47*$B$69)*$D$58/$D$65)</f>
        <v>-</v>
      </c>
      <c r="H68" s="184" t="str">
        <f t="shared" si="0"/>
        <v>-</v>
      </c>
    </row>
    <row r="69" spans="1:11" ht="23.25" customHeight="1" x14ac:dyDescent="0.4">
      <c r="A69" s="121" t="s">
        <v>105</v>
      </c>
      <c r="B69" s="188">
        <f>(B68/B67)*(B66/B65)*(B64/B63)*(B62/B61)*B60</f>
        <v>1000</v>
      </c>
      <c r="C69" s="382" t="s">
        <v>106</v>
      </c>
      <c r="D69" s="386">
        <v>4.2495200000000004</v>
      </c>
      <c r="E69" s="145">
        <v>1</v>
      </c>
      <c r="F69" s="219">
        <v>40324537</v>
      </c>
      <c r="G69" s="185">
        <f>IF(ISBLANK(F69),"-",(F69/$D$50*$D$47*$B$69)*$D$58/$D$69)</f>
        <v>193.20587623056485</v>
      </c>
      <c r="H69" s="183">
        <f t="shared" si="0"/>
        <v>0.96602938115282422</v>
      </c>
    </row>
    <row r="70" spans="1:11" ht="22.5" customHeight="1" x14ac:dyDescent="0.4">
      <c r="A70" s="199" t="s">
        <v>107</v>
      </c>
      <c r="B70" s="221">
        <f>(D47*B69)/D56*D58</f>
        <v>4.0711605967293272</v>
      </c>
      <c r="C70" s="383"/>
      <c r="D70" s="387"/>
      <c r="E70" s="146">
        <v>2</v>
      </c>
      <c r="F70" s="212">
        <v>40279791</v>
      </c>
      <c r="G70" s="186">
        <f>IF(ISBLANK(F70),"-",(F70/$D$50*$D$47*$B$69)*$D$58/$D$69)</f>
        <v>192.99148591685062</v>
      </c>
      <c r="H70" s="183">
        <f t="shared" si="0"/>
        <v>0.96495742958425312</v>
      </c>
    </row>
    <row r="71" spans="1:11" ht="23.25" customHeight="1" x14ac:dyDescent="0.4">
      <c r="A71" s="370" t="s">
        <v>76</v>
      </c>
      <c r="B71" s="371"/>
      <c r="C71" s="383"/>
      <c r="D71" s="387"/>
      <c r="E71" s="146">
        <v>3</v>
      </c>
      <c r="F71" s="212">
        <v>40295481</v>
      </c>
      <c r="G71" s="186">
        <f>IF(ISBLANK(F71),"-",(F71/$D$50*$D$47*$B$69)*$D$58/$D$69)</f>
        <v>193.06666099444809</v>
      </c>
      <c r="H71" s="183">
        <f t="shared" si="0"/>
        <v>0.96533330497224046</v>
      </c>
    </row>
    <row r="72" spans="1:11" ht="23.25" customHeight="1" x14ac:dyDescent="0.4">
      <c r="A72" s="372"/>
      <c r="B72" s="373"/>
      <c r="C72" s="385"/>
      <c r="D72" s="388"/>
      <c r="E72" s="147">
        <v>4</v>
      </c>
      <c r="F72" s="220"/>
      <c r="G72" s="187" t="str">
        <f>IF(ISBLANK(F72),"-",(F72/$D$50*$D$47*$B$69)*$D$58/$D$69)</f>
        <v>-</v>
      </c>
      <c r="H72" s="184" t="str">
        <f t="shared" si="0"/>
        <v>-</v>
      </c>
    </row>
    <row r="73" spans="1:11" ht="26.25" customHeight="1" x14ac:dyDescent="0.4">
      <c r="A73" s="148"/>
      <c r="B73" s="148"/>
      <c r="C73" s="148"/>
      <c r="D73" s="148"/>
      <c r="E73" s="148"/>
      <c r="F73" s="149"/>
      <c r="G73" s="139" t="s">
        <v>69</v>
      </c>
      <c r="H73" s="435">
        <f>AVERAGE(H61:H72)</f>
        <v>0.96973844266623654</v>
      </c>
    </row>
    <row r="74" spans="1:11" ht="26.25" customHeight="1" x14ac:dyDescent="0.4">
      <c r="C74" s="148"/>
      <c r="D74" s="148"/>
      <c r="E74" s="148"/>
      <c r="F74" s="149"/>
      <c r="G74" s="137" t="s">
        <v>82</v>
      </c>
      <c r="H74" s="436">
        <f>STDEV(H61:H72)/H73</f>
        <v>5.1391938435156959E-3</v>
      </c>
    </row>
    <row r="75" spans="1:11" ht="27" customHeight="1" x14ac:dyDescent="0.4">
      <c r="A75" s="148"/>
      <c r="B75" s="148"/>
      <c r="C75" s="149"/>
      <c r="D75" s="150"/>
      <c r="E75" s="150"/>
      <c r="F75" s="149"/>
      <c r="G75" s="138" t="s">
        <v>20</v>
      </c>
      <c r="H75" s="222">
        <f>COUNT(H61:H72)</f>
        <v>6</v>
      </c>
    </row>
    <row r="76" spans="1:11" ht="18.75" x14ac:dyDescent="0.3">
      <c r="A76" s="148"/>
      <c r="B76" s="148"/>
      <c r="C76" s="149"/>
      <c r="D76" s="150"/>
      <c r="E76" s="150"/>
      <c r="F76" s="150"/>
      <c r="G76" s="150"/>
      <c r="H76" s="149"/>
      <c r="I76" s="151"/>
      <c r="J76" s="155"/>
      <c r="K76" s="169"/>
    </row>
    <row r="77" spans="1:11" ht="26.25" customHeight="1" x14ac:dyDescent="0.4">
      <c r="A77" s="108" t="s">
        <v>108</v>
      </c>
      <c r="B77" s="224" t="s">
        <v>109</v>
      </c>
      <c r="C77" s="367" t="str">
        <f>B20</f>
        <v>SULFAMETHOXAZOLE</v>
      </c>
      <c r="D77" s="367"/>
      <c r="E77" s="173" t="s">
        <v>110</v>
      </c>
      <c r="F77" s="173"/>
      <c r="G77" s="225">
        <f>H73</f>
        <v>0.96973844266623654</v>
      </c>
      <c r="H77" s="149"/>
      <c r="I77" s="151"/>
      <c r="J77" s="155"/>
      <c r="K77" s="169"/>
    </row>
    <row r="78" spans="1:11" ht="19.5" customHeight="1" x14ac:dyDescent="0.3">
      <c r="A78" s="159"/>
      <c r="B78" s="160"/>
      <c r="C78" s="161"/>
      <c r="D78" s="161"/>
      <c r="E78" s="160"/>
      <c r="F78" s="160"/>
      <c r="G78" s="160"/>
      <c r="H78" s="160"/>
    </row>
    <row r="79" spans="1:11" ht="18.75" x14ac:dyDescent="0.3">
      <c r="B79" s="111" t="s">
        <v>26</v>
      </c>
      <c r="E79" s="149" t="s">
        <v>27</v>
      </c>
      <c r="F79" s="149"/>
      <c r="G79" s="149" t="s">
        <v>28</v>
      </c>
    </row>
    <row r="80" spans="1:11" ht="83.1" customHeight="1" x14ac:dyDescent="0.3">
      <c r="A80" s="155" t="s">
        <v>29</v>
      </c>
      <c r="B80" s="202"/>
      <c r="C80" s="202"/>
      <c r="D80" s="148"/>
      <c r="E80" s="157"/>
      <c r="F80" s="151"/>
      <c r="G80" s="177"/>
      <c r="H80" s="177"/>
      <c r="I80" s="151"/>
    </row>
    <row r="81" spans="1:9" ht="83.1" customHeight="1" x14ac:dyDescent="0.3">
      <c r="A81" s="155" t="s">
        <v>30</v>
      </c>
      <c r="B81" s="203"/>
      <c r="C81" s="203"/>
      <c r="D81" s="165"/>
      <c r="E81" s="158"/>
      <c r="F81" s="151"/>
      <c r="G81" s="178"/>
      <c r="H81" s="178"/>
      <c r="I81" s="173"/>
    </row>
    <row r="82" spans="1:9" ht="18.75" x14ac:dyDescent="0.3">
      <c r="A82" s="148"/>
      <c r="B82" s="149"/>
      <c r="C82" s="150"/>
      <c r="D82" s="150"/>
      <c r="E82" s="150"/>
      <c r="F82" s="150"/>
      <c r="G82" s="149"/>
      <c r="H82" s="149"/>
      <c r="I82" s="151"/>
    </row>
    <row r="83" spans="1:9" ht="18.75" x14ac:dyDescent="0.3">
      <c r="A83" s="148"/>
      <c r="B83" s="148"/>
      <c r="C83" s="149"/>
      <c r="D83" s="150"/>
      <c r="E83" s="150"/>
      <c r="F83" s="150"/>
      <c r="G83" s="150"/>
      <c r="H83" s="149"/>
      <c r="I83" s="151"/>
    </row>
    <row r="84" spans="1:9" ht="18.75" x14ac:dyDescent="0.3">
      <c r="A84" s="148"/>
      <c r="B84" s="148"/>
      <c r="C84" s="149"/>
      <c r="D84" s="150"/>
      <c r="E84" s="150"/>
      <c r="F84" s="150"/>
      <c r="G84" s="150"/>
      <c r="H84" s="149"/>
      <c r="I84" s="151"/>
    </row>
    <row r="85" spans="1:9" ht="18.75" x14ac:dyDescent="0.3">
      <c r="A85" s="148"/>
      <c r="B85" s="148"/>
      <c r="C85" s="149"/>
      <c r="D85" s="150"/>
      <c r="E85" s="150"/>
      <c r="F85" s="150"/>
      <c r="G85" s="150"/>
      <c r="H85" s="149"/>
      <c r="I85" s="151"/>
    </row>
    <row r="86" spans="1:9" ht="18.75" x14ac:dyDescent="0.3">
      <c r="A86" s="148"/>
      <c r="B86" s="148"/>
      <c r="C86" s="149"/>
      <c r="D86" s="150"/>
      <c r="E86" s="150"/>
      <c r="F86" s="150"/>
      <c r="G86" s="150"/>
      <c r="H86" s="149"/>
      <c r="I86" s="151"/>
    </row>
    <row r="87" spans="1:9" ht="18.75" x14ac:dyDescent="0.3">
      <c r="A87" s="148"/>
      <c r="B87" s="148"/>
      <c r="C87" s="149"/>
      <c r="D87" s="150"/>
      <c r="E87" s="150"/>
      <c r="F87" s="150"/>
      <c r="G87" s="150"/>
      <c r="H87" s="149"/>
      <c r="I87" s="151"/>
    </row>
    <row r="88" spans="1:9" ht="18.75" x14ac:dyDescent="0.3">
      <c r="A88" s="148"/>
      <c r="B88" s="148"/>
      <c r="C88" s="149"/>
      <c r="D88" s="150"/>
      <c r="E88" s="150"/>
      <c r="F88" s="150"/>
      <c r="G88" s="150"/>
      <c r="H88" s="149"/>
      <c r="I88" s="151"/>
    </row>
    <row r="89" spans="1:9" ht="18.75" x14ac:dyDescent="0.3">
      <c r="A89" s="148"/>
      <c r="B89" s="148"/>
      <c r="C89" s="149"/>
      <c r="D89" s="150"/>
      <c r="E89" s="150"/>
      <c r="F89" s="150"/>
      <c r="G89" s="150"/>
      <c r="H89" s="149"/>
      <c r="I89" s="151"/>
    </row>
    <row r="90" spans="1:9" ht="18.75" x14ac:dyDescent="0.3">
      <c r="A90" s="148"/>
      <c r="B90" s="148"/>
      <c r="C90" s="149"/>
      <c r="D90" s="150"/>
      <c r="E90" s="150"/>
      <c r="F90" s="150"/>
      <c r="G90" s="150"/>
      <c r="H90" s="149"/>
      <c r="I90" s="151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0" zoomScale="55" zoomScaleNormal="75" workbookViewId="0">
      <selection activeCell="B21" sqref="B21:I2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62" t="s">
        <v>31</v>
      </c>
      <c r="B1" s="362"/>
      <c r="C1" s="362"/>
      <c r="D1" s="362"/>
      <c r="E1" s="362"/>
      <c r="F1" s="362"/>
      <c r="G1" s="362"/>
      <c r="H1" s="362"/>
    </row>
    <row r="2" spans="1:8" x14ac:dyDescent="0.25">
      <c r="A2" s="362"/>
      <c r="B2" s="362"/>
      <c r="C2" s="362"/>
      <c r="D2" s="362"/>
      <c r="E2" s="362"/>
      <c r="F2" s="362"/>
      <c r="G2" s="362"/>
      <c r="H2" s="362"/>
    </row>
    <row r="3" spans="1:8" x14ac:dyDescent="0.25">
      <c r="A3" s="362"/>
      <c r="B3" s="362"/>
      <c r="C3" s="362"/>
      <c r="D3" s="362"/>
      <c r="E3" s="362"/>
      <c r="F3" s="362"/>
      <c r="G3" s="362"/>
      <c r="H3" s="362"/>
    </row>
    <row r="4" spans="1:8" x14ac:dyDescent="0.25">
      <c r="A4" s="362"/>
      <c r="B4" s="362"/>
      <c r="C4" s="362"/>
      <c r="D4" s="362"/>
      <c r="E4" s="362"/>
      <c r="F4" s="362"/>
      <c r="G4" s="362"/>
      <c r="H4" s="362"/>
    </row>
    <row r="5" spans="1:8" x14ac:dyDescent="0.25">
      <c r="A5" s="362"/>
      <c r="B5" s="362"/>
      <c r="C5" s="362"/>
      <c r="D5" s="362"/>
      <c r="E5" s="362"/>
      <c r="F5" s="362"/>
      <c r="G5" s="362"/>
      <c r="H5" s="362"/>
    </row>
    <row r="6" spans="1:8" x14ac:dyDescent="0.25">
      <c r="A6" s="362"/>
      <c r="B6" s="362"/>
      <c r="C6" s="362"/>
      <c r="D6" s="362"/>
      <c r="E6" s="362"/>
      <c r="F6" s="362"/>
      <c r="G6" s="362"/>
      <c r="H6" s="362"/>
    </row>
    <row r="7" spans="1:8" x14ac:dyDescent="0.25">
      <c r="A7" s="362"/>
      <c r="B7" s="362"/>
      <c r="C7" s="362"/>
      <c r="D7" s="362"/>
      <c r="E7" s="362"/>
      <c r="F7" s="362"/>
      <c r="G7" s="362"/>
      <c r="H7" s="362"/>
    </row>
    <row r="8" spans="1:8" x14ac:dyDescent="0.25">
      <c r="A8" s="363" t="s">
        <v>32</v>
      </c>
      <c r="B8" s="363"/>
      <c r="C8" s="363"/>
      <c r="D8" s="363"/>
      <c r="E8" s="363"/>
      <c r="F8" s="363"/>
      <c r="G8" s="363"/>
      <c r="H8" s="363"/>
    </row>
    <row r="9" spans="1:8" x14ac:dyDescent="0.25">
      <c r="A9" s="363"/>
      <c r="B9" s="363"/>
      <c r="C9" s="363"/>
      <c r="D9" s="363"/>
      <c r="E9" s="363"/>
      <c r="F9" s="363"/>
      <c r="G9" s="363"/>
      <c r="H9" s="363"/>
    </row>
    <row r="10" spans="1:8" x14ac:dyDescent="0.25">
      <c r="A10" s="363"/>
      <c r="B10" s="363"/>
      <c r="C10" s="363"/>
      <c r="D10" s="363"/>
      <c r="E10" s="363"/>
      <c r="F10" s="363"/>
      <c r="G10" s="363"/>
      <c r="H10" s="363"/>
    </row>
    <row r="11" spans="1:8" x14ac:dyDescent="0.25">
      <c r="A11" s="363"/>
      <c r="B11" s="363"/>
      <c r="C11" s="363"/>
      <c r="D11" s="363"/>
      <c r="E11" s="363"/>
      <c r="F11" s="363"/>
      <c r="G11" s="363"/>
      <c r="H11" s="363"/>
    </row>
    <row r="12" spans="1:8" x14ac:dyDescent="0.25">
      <c r="A12" s="363"/>
      <c r="B12" s="363"/>
      <c r="C12" s="363"/>
      <c r="D12" s="363"/>
      <c r="E12" s="363"/>
      <c r="F12" s="363"/>
      <c r="G12" s="363"/>
      <c r="H12" s="363"/>
    </row>
    <row r="13" spans="1:8" x14ac:dyDescent="0.25">
      <c r="A13" s="363"/>
      <c r="B13" s="363"/>
      <c r="C13" s="363"/>
      <c r="D13" s="363"/>
      <c r="E13" s="363"/>
      <c r="F13" s="363"/>
      <c r="G13" s="363"/>
      <c r="H13" s="363"/>
    </row>
    <row r="14" spans="1:8" x14ac:dyDescent="0.25">
      <c r="A14" s="363"/>
      <c r="B14" s="363"/>
      <c r="C14" s="363"/>
      <c r="D14" s="363"/>
      <c r="E14" s="363"/>
      <c r="F14" s="363"/>
      <c r="G14" s="363"/>
      <c r="H14" s="363"/>
    </row>
    <row r="15" spans="1:8" ht="19.5" customHeight="1" x14ac:dyDescent="0.25"/>
    <row r="16" spans="1:8" ht="19.5" customHeight="1" x14ac:dyDescent="0.3">
      <c r="A16" s="356" t="s">
        <v>33</v>
      </c>
      <c r="B16" s="357"/>
      <c r="C16" s="357"/>
      <c r="D16" s="357"/>
      <c r="E16" s="357"/>
      <c r="F16" s="357"/>
      <c r="G16" s="357"/>
      <c r="H16" s="358"/>
    </row>
    <row r="17" spans="1:14" ht="20.25" customHeight="1" x14ac:dyDescent="0.25">
      <c r="A17" s="364" t="s">
        <v>46</v>
      </c>
      <c r="B17" s="364"/>
      <c r="C17" s="364"/>
      <c r="D17" s="364"/>
      <c r="E17" s="364"/>
      <c r="F17" s="364"/>
      <c r="G17" s="364"/>
      <c r="H17" s="364"/>
    </row>
    <row r="18" spans="1:14" ht="26.25" customHeight="1" x14ac:dyDescent="0.4">
      <c r="A18" s="230" t="s">
        <v>35</v>
      </c>
      <c r="B18" s="365" t="s">
        <v>5</v>
      </c>
      <c r="C18" s="365"/>
    </row>
    <row r="19" spans="1:14" ht="26.25" customHeight="1" x14ac:dyDescent="0.4">
      <c r="A19" s="230" t="s">
        <v>36</v>
      </c>
      <c r="B19" s="331" t="s">
        <v>125</v>
      </c>
      <c r="C19" s="352">
        <v>25</v>
      </c>
    </row>
    <row r="20" spans="1:14" ht="26.25" customHeight="1" x14ac:dyDescent="0.4">
      <c r="A20" s="230" t="s">
        <v>37</v>
      </c>
      <c r="B20" s="331" t="s">
        <v>118</v>
      </c>
      <c r="C20" s="332"/>
    </row>
    <row r="21" spans="1:14" ht="26.25" customHeight="1" x14ac:dyDescent="0.4">
      <c r="A21" s="230" t="s">
        <v>38</v>
      </c>
      <c r="B21" s="366" t="s">
        <v>119</v>
      </c>
      <c r="C21" s="366"/>
      <c r="D21" s="366"/>
      <c r="E21" s="366"/>
      <c r="F21" s="366"/>
      <c r="G21" s="366"/>
      <c r="H21" s="366"/>
      <c r="I21" s="366"/>
    </row>
    <row r="22" spans="1:14" ht="26.25" customHeight="1" x14ac:dyDescent="0.4">
      <c r="A22" s="230" t="s">
        <v>39</v>
      </c>
      <c r="B22" s="333" t="s">
        <v>121</v>
      </c>
      <c r="C22" s="332"/>
      <c r="D22" s="332"/>
      <c r="E22" s="332"/>
      <c r="F22" s="332"/>
      <c r="G22" s="332"/>
      <c r="H22" s="332"/>
      <c r="I22" s="332"/>
    </row>
    <row r="23" spans="1:14" ht="26.25" customHeight="1" x14ac:dyDescent="0.4">
      <c r="A23" s="230" t="s">
        <v>40</v>
      </c>
      <c r="B23" s="333" t="s">
        <v>120</v>
      </c>
      <c r="C23" s="332"/>
      <c r="D23" s="332"/>
      <c r="E23" s="332"/>
      <c r="F23" s="332"/>
      <c r="G23" s="332"/>
      <c r="H23" s="332"/>
      <c r="I23" s="332"/>
    </row>
    <row r="24" spans="1:14" ht="18.75" x14ac:dyDescent="0.3">
      <c r="A24" s="230"/>
      <c r="B24" s="232"/>
    </row>
    <row r="25" spans="1:14" ht="18.75" x14ac:dyDescent="0.3">
      <c r="A25" s="228" t="s">
        <v>1</v>
      </c>
      <c r="B25" s="232"/>
    </row>
    <row r="26" spans="1:14" ht="26.25" customHeight="1" x14ac:dyDescent="0.4">
      <c r="A26" s="233" t="s">
        <v>4</v>
      </c>
      <c r="B26" s="365" t="s">
        <v>118</v>
      </c>
      <c r="C26" s="365"/>
    </row>
    <row r="27" spans="1:14" ht="26.25" customHeight="1" x14ac:dyDescent="0.4">
      <c r="A27" s="235" t="s">
        <v>47</v>
      </c>
      <c r="B27" s="366" t="s">
        <v>122</v>
      </c>
      <c r="C27" s="366"/>
    </row>
    <row r="28" spans="1:14" ht="27" customHeight="1" x14ac:dyDescent="0.4">
      <c r="A28" s="235" t="s">
        <v>6</v>
      </c>
      <c r="B28" s="330">
        <v>99</v>
      </c>
    </row>
    <row r="29" spans="1:14" s="7" customFormat="1" ht="27" customHeight="1" x14ac:dyDescent="0.4">
      <c r="A29" s="235" t="s">
        <v>48</v>
      </c>
      <c r="B29" s="329">
        <v>0</v>
      </c>
      <c r="C29" s="376" t="s">
        <v>49</v>
      </c>
      <c r="D29" s="377"/>
      <c r="E29" s="377"/>
      <c r="F29" s="377"/>
      <c r="G29" s="377"/>
      <c r="H29" s="378"/>
      <c r="I29" s="237"/>
      <c r="J29" s="237"/>
      <c r="K29" s="237"/>
      <c r="L29" s="237"/>
    </row>
    <row r="30" spans="1:14" s="7" customFormat="1" ht="19.5" customHeight="1" x14ac:dyDescent="0.3">
      <c r="A30" s="235" t="s">
        <v>50</v>
      </c>
      <c r="B30" s="234">
        <f>B28-B29</f>
        <v>99</v>
      </c>
      <c r="C30" s="238"/>
      <c r="D30" s="238"/>
      <c r="E30" s="238"/>
      <c r="F30" s="238"/>
      <c r="G30" s="238"/>
      <c r="H30" s="239"/>
      <c r="I30" s="237"/>
      <c r="J30" s="237"/>
      <c r="K30" s="237"/>
      <c r="L30" s="237"/>
    </row>
    <row r="31" spans="1:14" s="7" customFormat="1" ht="27" customHeight="1" x14ac:dyDescent="0.4">
      <c r="A31" s="235" t="s">
        <v>51</v>
      </c>
      <c r="B31" s="348">
        <v>1</v>
      </c>
      <c r="C31" s="379" t="s">
        <v>52</v>
      </c>
      <c r="D31" s="380"/>
      <c r="E31" s="380"/>
      <c r="F31" s="380"/>
      <c r="G31" s="380"/>
      <c r="H31" s="381"/>
      <c r="I31" s="237"/>
      <c r="J31" s="237"/>
      <c r="K31" s="237"/>
      <c r="L31" s="237"/>
    </row>
    <row r="32" spans="1:14" s="7" customFormat="1" ht="27" customHeight="1" x14ac:dyDescent="0.4">
      <c r="A32" s="235" t="s">
        <v>53</v>
      </c>
      <c r="B32" s="348">
        <v>1</v>
      </c>
      <c r="C32" s="379" t="s">
        <v>54</v>
      </c>
      <c r="D32" s="380"/>
      <c r="E32" s="380"/>
      <c r="F32" s="380"/>
      <c r="G32" s="380"/>
      <c r="H32" s="381"/>
      <c r="I32" s="237"/>
      <c r="J32" s="237"/>
      <c r="K32" s="237"/>
      <c r="L32" s="241"/>
      <c r="M32" s="241"/>
      <c r="N32" s="242"/>
    </row>
    <row r="33" spans="1:14" s="7" customFormat="1" ht="17.25" customHeight="1" x14ac:dyDescent="0.3">
      <c r="A33" s="235"/>
      <c r="B33" s="240"/>
      <c r="C33" s="243"/>
      <c r="D33" s="243"/>
      <c r="E33" s="243"/>
      <c r="F33" s="243"/>
      <c r="G33" s="243"/>
      <c r="H33" s="243"/>
      <c r="I33" s="237"/>
      <c r="J33" s="237"/>
      <c r="K33" s="237"/>
      <c r="L33" s="241"/>
      <c r="M33" s="241"/>
      <c r="N33" s="242"/>
    </row>
    <row r="34" spans="1:14" s="7" customFormat="1" ht="18.75" x14ac:dyDescent="0.3">
      <c r="A34" s="235" t="s">
        <v>55</v>
      </c>
      <c r="B34" s="244">
        <f>B31/B32</f>
        <v>1</v>
      </c>
      <c r="C34" s="229" t="s">
        <v>56</v>
      </c>
      <c r="D34" s="229"/>
      <c r="E34" s="229"/>
      <c r="F34" s="229"/>
      <c r="G34" s="229"/>
      <c r="H34" s="229"/>
      <c r="I34" s="237"/>
      <c r="J34" s="237"/>
      <c r="K34" s="237"/>
      <c r="L34" s="241"/>
      <c r="M34" s="241"/>
      <c r="N34" s="242"/>
    </row>
    <row r="35" spans="1:14" s="7" customFormat="1" ht="19.5" customHeight="1" x14ac:dyDescent="0.3">
      <c r="A35" s="235"/>
      <c r="B35" s="234"/>
      <c r="H35" s="229"/>
      <c r="I35" s="237"/>
      <c r="J35" s="237"/>
      <c r="K35" s="237"/>
      <c r="L35" s="241"/>
      <c r="M35" s="241"/>
      <c r="N35" s="242"/>
    </row>
    <row r="36" spans="1:14" s="7" customFormat="1" ht="27" customHeight="1" x14ac:dyDescent="0.4">
      <c r="A36" s="245" t="s">
        <v>57</v>
      </c>
      <c r="B36" s="334">
        <v>25</v>
      </c>
      <c r="C36" s="229"/>
      <c r="D36" s="368" t="s">
        <v>58</v>
      </c>
      <c r="E36" s="369"/>
      <c r="F36" s="291" t="s">
        <v>59</v>
      </c>
      <c r="G36" s="292"/>
      <c r="J36" s="237"/>
      <c r="K36" s="237"/>
      <c r="L36" s="241"/>
      <c r="M36" s="241"/>
      <c r="N36" s="242"/>
    </row>
    <row r="37" spans="1:14" s="7" customFormat="1" ht="26.25" customHeight="1" x14ac:dyDescent="0.4">
      <c r="A37" s="246" t="s">
        <v>60</v>
      </c>
      <c r="B37" s="335">
        <v>4</v>
      </c>
      <c r="C37" s="248" t="s">
        <v>61</v>
      </c>
      <c r="D37" s="249" t="s">
        <v>62</v>
      </c>
      <c r="E37" s="281" t="s">
        <v>63</v>
      </c>
      <c r="F37" s="249" t="s">
        <v>62</v>
      </c>
      <c r="G37" s="250" t="s">
        <v>63</v>
      </c>
      <c r="J37" s="237"/>
      <c r="K37" s="237"/>
      <c r="L37" s="241"/>
      <c r="M37" s="241"/>
      <c r="N37" s="242"/>
    </row>
    <row r="38" spans="1:14" s="7" customFormat="1" ht="26.25" customHeight="1" x14ac:dyDescent="0.4">
      <c r="A38" s="246" t="s">
        <v>64</v>
      </c>
      <c r="B38" s="335">
        <v>100</v>
      </c>
      <c r="C38" s="251">
        <v>1</v>
      </c>
      <c r="D38" s="336">
        <v>2681348</v>
      </c>
      <c r="E38" s="295">
        <f>IF(ISBLANK(D38),"-",$D$48/$D$45*D38)</f>
        <v>2839027.5924867126</v>
      </c>
      <c r="F38" s="336">
        <v>2656939</v>
      </c>
      <c r="G38" s="287">
        <f>IF(ISBLANK(F38),"-",$D$48/$F$45*F38)</f>
        <v>2864222.804350873</v>
      </c>
      <c r="J38" s="237"/>
      <c r="K38" s="237"/>
      <c r="L38" s="241"/>
      <c r="M38" s="241"/>
      <c r="N38" s="242"/>
    </row>
    <row r="39" spans="1:14" s="7" customFormat="1" ht="26.25" customHeight="1" x14ac:dyDescent="0.4">
      <c r="A39" s="246" t="s">
        <v>65</v>
      </c>
      <c r="B39" s="335">
        <v>1</v>
      </c>
      <c r="C39" s="247">
        <v>2</v>
      </c>
      <c r="D39" s="337">
        <v>2681047</v>
      </c>
      <c r="E39" s="296">
        <f>IF(ISBLANK(D39),"-",$D$48/$D$45*D39)</f>
        <v>2838708.8918535463</v>
      </c>
      <c r="F39" s="337">
        <v>2683635</v>
      </c>
      <c r="G39" s="288">
        <f>IF(ISBLANK(F39),"-",$D$48/$F$45*F39)</f>
        <v>2893001.5200025877</v>
      </c>
      <c r="J39" s="237"/>
      <c r="K39" s="237"/>
      <c r="L39" s="241"/>
      <c r="M39" s="241"/>
      <c r="N39" s="242"/>
    </row>
    <row r="40" spans="1:14" ht="26.25" customHeight="1" x14ac:dyDescent="0.4">
      <c r="A40" s="246" t="s">
        <v>66</v>
      </c>
      <c r="B40" s="335">
        <v>1</v>
      </c>
      <c r="C40" s="247">
        <v>3</v>
      </c>
      <c r="D40" s="337">
        <v>2685427</v>
      </c>
      <c r="E40" s="296">
        <f>IF(ISBLANK(D40),"-",$D$48/$D$45*D40)</f>
        <v>2843346.4625288527</v>
      </c>
      <c r="F40" s="337">
        <v>2683992</v>
      </c>
      <c r="G40" s="288">
        <f>IF(ISBLANK(F40),"-",$D$48/$F$45*F40)</f>
        <v>2893386.3717214842</v>
      </c>
      <c r="L40" s="241"/>
      <c r="M40" s="241"/>
      <c r="N40" s="252"/>
    </row>
    <row r="41" spans="1:14" ht="26.25" customHeight="1" x14ac:dyDescent="0.4">
      <c r="A41" s="246" t="s">
        <v>67</v>
      </c>
      <c r="B41" s="335">
        <v>1</v>
      </c>
      <c r="C41" s="253">
        <v>4</v>
      </c>
      <c r="D41" s="338"/>
      <c r="E41" s="297" t="str">
        <f>IF(ISBLANK(D41),"-",$D$48/$D$45*D41)</f>
        <v>-</v>
      </c>
      <c r="F41" s="338"/>
      <c r="G41" s="289" t="str">
        <f>IF(ISBLANK(F41),"-",$D$48/$F$45*F41)</f>
        <v>-</v>
      </c>
      <c r="L41" s="241"/>
      <c r="M41" s="241"/>
      <c r="N41" s="252"/>
    </row>
    <row r="42" spans="1:14" ht="27" customHeight="1" x14ac:dyDescent="0.4">
      <c r="A42" s="246" t="s">
        <v>68</v>
      </c>
      <c r="B42" s="335">
        <v>1</v>
      </c>
      <c r="C42" s="254" t="s">
        <v>69</v>
      </c>
      <c r="D42" s="315">
        <f>AVERAGE(D38:D41)</f>
        <v>2682607.3333333335</v>
      </c>
      <c r="E42" s="277">
        <f>AVERAGE(E38:E41)</f>
        <v>2840360.982289704</v>
      </c>
      <c r="F42" s="255">
        <f>AVERAGE(F38:F41)</f>
        <v>2674855.3333333335</v>
      </c>
      <c r="G42" s="256">
        <f>AVERAGE(G38:G41)</f>
        <v>2883536.8986916482</v>
      </c>
    </row>
    <row r="43" spans="1:14" ht="26.25" customHeight="1" x14ac:dyDescent="0.4">
      <c r="A43" s="246" t="s">
        <v>70</v>
      </c>
      <c r="B43" s="330">
        <v>1</v>
      </c>
      <c r="C43" s="316" t="s">
        <v>71</v>
      </c>
      <c r="D43" s="340">
        <v>19.079999999999998</v>
      </c>
      <c r="E43" s="252"/>
      <c r="F43" s="339">
        <v>18.739999999999998</v>
      </c>
      <c r="G43" s="293"/>
    </row>
    <row r="44" spans="1:14" ht="26.25" customHeight="1" x14ac:dyDescent="0.4">
      <c r="A44" s="246" t="s">
        <v>72</v>
      </c>
      <c r="B44" s="330">
        <v>1</v>
      </c>
      <c r="C44" s="317" t="s">
        <v>73</v>
      </c>
      <c r="D44" s="318">
        <f>D43*$B$34</f>
        <v>19.079999999999998</v>
      </c>
      <c r="E44" s="258"/>
      <c r="F44" s="257">
        <f>F43*$B$34</f>
        <v>18.739999999999998</v>
      </c>
      <c r="G44" s="260"/>
    </row>
    <row r="45" spans="1:14" ht="19.5" customHeight="1" x14ac:dyDescent="0.3">
      <c r="A45" s="246" t="s">
        <v>74</v>
      </c>
      <c r="B45" s="314">
        <f>(B44/B43)*(B42/B41)*(B40/B39)*(B38/B37)*B36</f>
        <v>625</v>
      </c>
      <c r="C45" s="317" t="s">
        <v>75</v>
      </c>
      <c r="D45" s="319">
        <f>D44*$B$30/100</f>
        <v>18.889199999999999</v>
      </c>
      <c r="E45" s="260"/>
      <c r="F45" s="259">
        <f>F44*$B$30/100</f>
        <v>18.552599999999998</v>
      </c>
      <c r="G45" s="260"/>
    </row>
    <row r="46" spans="1:14" ht="19.5" customHeight="1" x14ac:dyDescent="0.3">
      <c r="A46" s="370" t="s">
        <v>76</v>
      </c>
      <c r="B46" s="374"/>
      <c r="C46" s="317" t="s">
        <v>77</v>
      </c>
      <c r="D46" s="353">
        <f>D45/$B$45</f>
        <v>3.0222719999999998E-2</v>
      </c>
      <c r="E46" s="260"/>
      <c r="F46" s="261">
        <f>F45/$B$45</f>
        <v>2.9684159999999998E-2</v>
      </c>
      <c r="G46" s="260"/>
    </row>
    <row r="47" spans="1:14" ht="27" customHeight="1" x14ac:dyDescent="0.4">
      <c r="A47" s="372"/>
      <c r="B47" s="375"/>
      <c r="C47" s="317" t="s">
        <v>78</v>
      </c>
      <c r="D47" s="341">
        <v>3.2000000000000001E-2</v>
      </c>
      <c r="E47" s="293"/>
      <c r="F47" s="293"/>
      <c r="G47" s="293"/>
    </row>
    <row r="48" spans="1:14" ht="18.75" x14ac:dyDescent="0.3">
      <c r="C48" s="317" t="s">
        <v>79</v>
      </c>
      <c r="D48" s="319">
        <f>D47*$B$45</f>
        <v>20</v>
      </c>
      <c r="E48" s="260"/>
      <c r="F48" s="260"/>
      <c r="G48" s="260"/>
    </row>
    <row r="49" spans="1:12" ht="19.5" customHeight="1" x14ac:dyDescent="0.3">
      <c r="C49" s="320" t="s">
        <v>80</v>
      </c>
      <c r="D49" s="321">
        <f>D48/B34</f>
        <v>20</v>
      </c>
      <c r="E49" s="279"/>
      <c r="F49" s="279"/>
      <c r="G49" s="279"/>
    </row>
    <row r="50" spans="1:12" ht="18.75" x14ac:dyDescent="0.3">
      <c r="C50" s="322" t="s">
        <v>81</v>
      </c>
      <c r="D50" s="323">
        <f>AVERAGE(E38:E41,G38:G41)</f>
        <v>2861948.9404906761</v>
      </c>
      <c r="E50" s="278"/>
      <c r="F50" s="278"/>
      <c r="G50" s="278"/>
    </row>
    <row r="51" spans="1:12" ht="18.75" x14ac:dyDescent="0.3">
      <c r="C51" s="262" t="s">
        <v>82</v>
      </c>
      <c r="D51" s="265">
        <f>STDEV(E38:E41,G38:G41)/D50</f>
        <v>9.0703077229724247E-3</v>
      </c>
      <c r="E51" s="258"/>
      <c r="F51" s="258"/>
      <c r="G51" s="258"/>
    </row>
    <row r="52" spans="1:12" ht="19.5" customHeight="1" x14ac:dyDescent="0.3">
      <c r="C52" s="263" t="s">
        <v>20</v>
      </c>
      <c r="D52" s="266">
        <f>COUNT(E38:E41,G38:G41)</f>
        <v>6</v>
      </c>
      <c r="E52" s="258"/>
      <c r="F52" s="258"/>
      <c r="G52" s="258"/>
    </row>
    <row r="54" spans="1:12" ht="18.75" x14ac:dyDescent="0.3">
      <c r="A54" s="228" t="s">
        <v>1</v>
      </c>
      <c r="B54" s="267" t="s">
        <v>83</v>
      </c>
    </row>
    <row r="55" spans="1:12" ht="18.75" x14ac:dyDescent="0.3">
      <c r="A55" s="229" t="s">
        <v>84</v>
      </c>
      <c r="B55" s="231" t="str">
        <f>B21</f>
        <v>Each 5ml contains 200mg Sulfamethoxazole &amp;40mg Trimethoprim</v>
      </c>
    </row>
    <row r="56" spans="1:12" ht="26.25" customHeight="1" x14ac:dyDescent="0.4">
      <c r="A56" s="325" t="s">
        <v>85</v>
      </c>
      <c r="B56" s="342">
        <v>5</v>
      </c>
      <c r="C56" s="306" t="s">
        <v>86</v>
      </c>
      <c r="D56" s="343">
        <v>40</v>
      </c>
      <c r="E56" s="306" t="str">
        <f>B20</f>
        <v>Trimethoprim</v>
      </c>
    </row>
    <row r="57" spans="1:12" ht="18.75" x14ac:dyDescent="0.3">
      <c r="A57" s="231" t="s">
        <v>87</v>
      </c>
      <c r="B57" s="351">
        <f>Sulfamethoxazole!C39</f>
        <v>1.0177901491823316</v>
      </c>
    </row>
    <row r="58" spans="1:12" s="60" customFormat="1" ht="18.75" x14ac:dyDescent="0.3">
      <c r="A58" s="304" t="s">
        <v>88</v>
      </c>
      <c r="B58" s="305">
        <f>B56</f>
        <v>5</v>
      </c>
      <c r="C58" s="306" t="s">
        <v>89</v>
      </c>
      <c r="D58" s="326">
        <f>B57*B56</f>
        <v>5.0889507459116583</v>
      </c>
    </row>
    <row r="59" spans="1:12" ht="19.5" customHeight="1" x14ac:dyDescent="0.25"/>
    <row r="60" spans="1:12" s="7" customFormat="1" ht="27" customHeight="1" x14ac:dyDescent="0.4">
      <c r="A60" s="245" t="s">
        <v>90</v>
      </c>
      <c r="B60" s="334">
        <v>100</v>
      </c>
      <c r="C60" s="229"/>
      <c r="D60" s="269" t="s">
        <v>91</v>
      </c>
      <c r="E60" s="268" t="s">
        <v>92</v>
      </c>
      <c r="F60" s="268" t="s">
        <v>62</v>
      </c>
      <c r="G60" s="268" t="s">
        <v>93</v>
      </c>
      <c r="H60" s="248" t="s">
        <v>94</v>
      </c>
      <c r="L60" s="237"/>
    </row>
    <row r="61" spans="1:12" s="7" customFormat="1" ht="24" customHeight="1" x14ac:dyDescent="0.4">
      <c r="A61" s="246" t="s">
        <v>95</v>
      </c>
      <c r="B61" s="335">
        <v>2</v>
      </c>
      <c r="C61" s="382" t="s">
        <v>96</v>
      </c>
      <c r="D61" s="386">
        <v>3.4</v>
      </c>
      <c r="E61" s="299">
        <v>1</v>
      </c>
      <c r="F61" s="344">
        <v>2191756</v>
      </c>
      <c r="G61" s="310">
        <f>IF(ISBLANK(F61),"-",(F61/$D$50*$D$47*$B$69)*$D$58/$D$61)</f>
        <v>36.680025725715886</v>
      </c>
      <c r="H61" s="307">
        <f t="shared" ref="H61:H72" si="0">IF(ISBLANK(F61),"-",G61/$D$56)</f>
        <v>0.9170006431428972</v>
      </c>
      <c r="L61" s="237"/>
    </row>
    <row r="62" spans="1:12" s="7" customFormat="1" ht="26.25" customHeight="1" x14ac:dyDescent="0.4">
      <c r="A62" s="246" t="s">
        <v>97</v>
      </c>
      <c r="B62" s="335">
        <v>20</v>
      </c>
      <c r="C62" s="383"/>
      <c r="D62" s="387"/>
      <c r="E62" s="300">
        <v>2</v>
      </c>
      <c r="F62" s="337">
        <v>2183512</v>
      </c>
      <c r="G62" s="311">
        <f>IF(ISBLANK(F62),"-",(F62/$D$50*$D$47*$B$69)*$D$58/$D$61)</f>
        <v>36.542058665476148</v>
      </c>
      <c r="H62" s="308">
        <f t="shared" si="0"/>
        <v>0.91355146663690368</v>
      </c>
      <c r="L62" s="237"/>
    </row>
    <row r="63" spans="1:12" s="7" customFormat="1" ht="24.75" customHeight="1" x14ac:dyDescent="0.4">
      <c r="A63" s="246" t="s">
        <v>98</v>
      </c>
      <c r="B63" s="335">
        <v>1</v>
      </c>
      <c r="C63" s="383"/>
      <c r="D63" s="387"/>
      <c r="E63" s="300">
        <v>3</v>
      </c>
      <c r="F63" s="337">
        <v>2176815</v>
      </c>
      <c r="G63" s="311">
        <f>IF(ISBLANK(F63),"-",(F63/$D$50*$D$47*$B$69)*$D$58/$D$61)</f>
        <v>36.42998134834545</v>
      </c>
      <c r="H63" s="308">
        <f t="shared" si="0"/>
        <v>0.91074953370863621</v>
      </c>
      <c r="L63" s="237"/>
    </row>
    <row r="64" spans="1:12" ht="27" customHeight="1" x14ac:dyDescent="0.4">
      <c r="A64" s="246" t="s">
        <v>99</v>
      </c>
      <c r="B64" s="335">
        <v>1</v>
      </c>
      <c r="C64" s="384"/>
      <c r="D64" s="388"/>
      <c r="E64" s="301">
        <v>4</v>
      </c>
      <c r="F64" s="345"/>
      <c r="G64" s="311" t="str">
        <f>IF(ISBLANK(F64),"-",(F64/$D$50*$D$47*$B$69)*$D$58/$D$61)</f>
        <v>-</v>
      </c>
      <c r="H64" s="308" t="str">
        <f t="shared" si="0"/>
        <v>-</v>
      </c>
    </row>
    <row r="65" spans="1:11" ht="24.75" customHeight="1" x14ac:dyDescent="0.4">
      <c r="A65" s="246" t="s">
        <v>100</v>
      </c>
      <c r="B65" s="335">
        <v>1</v>
      </c>
      <c r="C65" s="382" t="s">
        <v>101</v>
      </c>
      <c r="D65" s="386">
        <f>'Sulfamethoxazole 1'!D65:D68</f>
        <v>3.5199400000000001</v>
      </c>
      <c r="E65" s="270">
        <v>1</v>
      </c>
      <c r="F65" s="337"/>
      <c r="G65" s="310" t="str">
        <f>IF(ISBLANK(F65),"-",(F65/$D$50*$D$47*$B$69)*$D$58/$D$65)</f>
        <v>-</v>
      </c>
      <c r="H65" s="307" t="str">
        <f t="shared" si="0"/>
        <v>-</v>
      </c>
    </row>
    <row r="66" spans="1:11" ht="23.25" customHeight="1" x14ac:dyDescent="0.4">
      <c r="A66" s="246" t="s">
        <v>102</v>
      </c>
      <c r="B66" s="335">
        <v>1</v>
      </c>
      <c r="C66" s="383"/>
      <c r="D66" s="387"/>
      <c r="E66" s="271">
        <v>2</v>
      </c>
      <c r="F66" s="337"/>
      <c r="G66" s="311" t="str">
        <f>IF(ISBLANK(F66),"-",(F66/$D$50*$D$47*$B$69)*$D$58/$D$65)</f>
        <v>-</v>
      </c>
      <c r="H66" s="308" t="str">
        <f t="shared" si="0"/>
        <v>-</v>
      </c>
    </row>
    <row r="67" spans="1:11" ht="24.75" customHeight="1" x14ac:dyDescent="0.4">
      <c r="A67" s="246" t="s">
        <v>103</v>
      </c>
      <c r="B67" s="335">
        <v>1</v>
      </c>
      <c r="C67" s="383"/>
      <c r="D67" s="387"/>
      <c r="E67" s="271">
        <v>3</v>
      </c>
      <c r="F67" s="337"/>
      <c r="G67" s="311" t="str">
        <f>IF(ISBLANK(F67),"-",(F67/$D$50*$D$47*$B$69)*$D$58/$D$65)</f>
        <v>-</v>
      </c>
      <c r="H67" s="308" t="str">
        <f t="shared" si="0"/>
        <v>-</v>
      </c>
    </row>
    <row r="68" spans="1:11" ht="27" customHeight="1" x14ac:dyDescent="0.4">
      <c r="A68" s="246" t="s">
        <v>104</v>
      </c>
      <c r="B68" s="335">
        <v>1</v>
      </c>
      <c r="C68" s="384"/>
      <c r="D68" s="388"/>
      <c r="E68" s="272">
        <v>4</v>
      </c>
      <c r="F68" s="345"/>
      <c r="G68" s="312" t="str">
        <f>IF(ISBLANK(F68),"-",(F68/$D$50*$D$47*$B$69)*$D$58/$D$65)</f>
        <v>-</v>
      </c>
      <c r="H68" s="309" t="str">
        <f t="shared" si="0"/>
        <v>-</v>
      </c>
    </row>
    <row r="69" spans="1:11" ht="23.25" customHeight="1" x14ac:dyDescent="0.4">
      <c r="A69" s="246" t="s">
        <v>105</v>
      </c>
      <c r="B69" s="313">
        <f>(B68/B67)*(B66/B65)*(B64/B63)*(B62/B61)*B60</f>
        <v>1000</v>
      </c>
      <c r="C69" s="382" t="s">
        <v>106</v>
      </c>
      <c r="D69" s="386">
        <f>'Sulfamethoxazole 1'!D69:D72</f>
        <v>4.2495200000000004</v>
      </c>
      <c r="E69" s="270">
        <v>1</v>
      </c>
      <c r="F69" s="344">
        <v>2785727</v>
      </c>
      <c r="G69" s="310">
        <f>IF(ISBLANK(F69),"-",(F69/$D$50*$D$47*$B$69)*$D$58/$D$69)</f>
        <v>37.300531525783242</v>
      </c>
      <c r="H69" s="308">
        <f t="shared" si="0"/>
        <v>0.93251328814458101</v>
      </c>
    </row>
    <row r="70" spans="1:11" ht="22.5" customHeight="1" x14ac:dyDescent="0.4">
      <c r="A70" s="324" t="s">
        <v>107</v>
      </c>
      <c r="B70" s="346">
        <f>(D47*B69)/D56*D58</f>
        <v>4.0711605967293272</v>
      </c>
      <c r="C70" s="383"/>
      <c r="D70" s="387"/>
      <c r="E70" s="271">
        <v>2</v>
      </c>
      <c r="F70" s="337">
        <v>2768264</v>
      </c>
      <c r="G70" s="311">
        <f>IF(ISBLANK(F70),"-",(F70/$D$50*$D$47*$B$69)*$D$58/$D$69)</f>
        <v>37.066704168675109</v>
      </c>
      <c r="H70" s="308">
        <f t="shared" si="0"/>
        <v>0.92666760421687777</v>
      </c>
    </row>
    <row r="71" spans="1:11" ht="23.25" customHeight="1" x14ac:dyDescent="0.4">
      <c r="A71" s="370" t="s">
        <v>76</v>
      </c>
      <c r="B71" s="371"/>
      <c r="C71" s="383"/>
      <c r="D71" s="387"/>
      <c r="E71" s="271">
        <v>3</v>
      </c>
      <c r="F71" s="337">
        <v>2750937</v>
      </c>
      <c r="G71" s="311">
        <f>IF(ISBLANK(F71),"-",(F71/$D$50*$D$47*$B$69)*$D$58/$D$69)</f>
        <v>36.83469783433322</v>
      </c>
      <c r="H71" s="308">
        <f t="shared" si="0"/>
        <v>0.92086744585833047</v>
      </c>
    </row>
    <row r="72" spans="1:11" ht="23.25" customHeight="1" x14ac:dyDescent="0.4">
      <c r="A72" s="372"/>
      <c r="B72" s="373"/>
      <c r="C72" s="385"/>
      <c r="D72" s="388"/>
      <c r="E72" s="272">
        <v>4</v>
      </c>
      <c r="F72" s="345"/>
      <c r="G72" s="312" t="str">
        <f>IF(ISBLANK(F72),"-",(F72/$D$50*$D$47*$B$69)*$D$58/$D$69)</f>
        <v>-</v>
      </c>
      <c r="H72" s="309" t="str">
        <f t="shared" si="0"/>
        <v>-</v>
      </c>
    </row>
    <row r="73" spans="1:11" ht="26.25" customHeight="1" x14ac:dyDescent="0.4">
      <c r="A73" s="273"/>
      <c r="B73" s="273"/>
      <c r="C73" s="273"/>
      <c r="D73" s="273"/>
      <c r="E73" s="273"/>
      <c r="F73" s="274"/>
      <c r="G73" s="264" t="s">
        <v>69</v>
      </c>
      <c r="H73" s="435">
        <f>AVERAGE(H61:H72)</f>
        <v>0.92022499695137094</v>
      </c>
    </row>
    <row r="74" spans="1:11" ht="26.25" customHeight="1" x14ac:dyDescent="0.4">
      <c r="C74" s="273"/>
      <c r="D74" s="273"/>
      <c r="E74" s="273"/>
      <c r="F74" s="274"/>
      <c r="G74" s="262" t="s">
        <v>82</v>
      </c>
      <c r="H74" s="436">
        <f>STDEV(H61:H72)/H73</f>
        <v>8.9299125991681525E-3</v>
      </c>
    </row>
    <row r="75" spans="1:11" ht="27" customHeight="1" x14ac:dyDescent="0.4">
      <c r="A75" s="273"/>
      <c r="B75" s="273"/>
      <c r="C75" s="274"/>
      <c r="D75" s="275"/>
      <c r="E75" s="275"/>
      <c r="F75" s="274"/>
      <c r="G75" s="263" t="s">
        <v>20</v>
      </c>
      <c r="H75" s="347">
        <f>COUNT(H61:H72)</f>
        <v>6</v>
      </c>
    </row>
    <row r="76" spans="1:11" ht="18.75" x14ac:dyDescent="0.3">
      <c r="A76" s="273"/>
      <c r="B76" s="273"/>
      <c r="C76" s="274"/>
      <c r="D76" s="275"/>
      <c r="E76" s="275"/>
      <c r="F76" s="275"/>
      <c r="G76" s="275"/>
      <c r="H76" s="274"/>
      <c r="I76" s="276"/>
      <c r="J76" s="280"/>
      <c r="K76" s="294"/>
    </row>
    <row r="77" spans="1:11" ht="26.25" customHeight="1" x14ac:dyDescent="0.4">
      <c r="A77" s="233" t="s">
        <v>108</v>
      </c>
      <c r="B77" s="349" t="s">
        <v>109</v>
      </c>
      <c r="C77" s="367" t="str">
        <f>B20</f>
        <v>Trimethoprim</v>
      </c>
      <c r="D77" s="367"/>
      <c r="E77" s="298" t="s">
        <v>110</v>
      </c>
      <c r="F77" s="298"/>
      <c r="G77" s="350">
        <f>H73</f>
        <v>0.92022499695137094</v>
      </c>
      <c r="H77" s="274"/>
      <c r="I77" s="276"/>
      <c r="J77" s="280"/>
      <c r="K77" s="294"/>
    </row>
    <row r="78" spans="1:11" ht="19.5" customHeight="1" x14ac:dyDescent="0.3">
      <c r="A78" s="284"/>
      <c r="B78" s="285"/>
      <c r="C78" s="286"/>
      <c r="D78" s="286"/>
      <c r="E78" s="285"/>
      <c r="F78" s="285"/>
      <c r="G78" s="285"/>
      <c r="H78" s="285"/>
    </row>
    <row r="79" spans="1:11" ht="18.75" x14ac:dyDescent="0.3">
      <c r="B79" s="236" t="s">
        <v>26</v>
      </c>
      <c r="E79" s="274" t="s">
        <v>27</v>
      </c>
      <c r="F79" s="274"/>
      <c r="G79" s="274" t="s">
        <v>28</v>
      </c>
    </row>
    <row r="80" spans="1:11" ht="83.1" customHeight="1" x14ac:dyDescent="0.3">
      <c r="A80" s="280" t="s">
        <v>29</v>
      </c>
      <c r="B80" s="327"/>
      <c r="C80" s="327"/>
      <c r="D80" s="273"/>
      <c r="E80" s="282"/>
      <c r="F80" s="276"/>
      <c r="G80" s="302"/>
      <c r="H80" s="302"/>
      <c r="I80" s="276"/>
    </row>
    <row r="81" spans="1:9" ht="83.1" customHeight="1" x14ac:dyDescent="0.3">
      <c r="A81" s="280" t="s">
        <v>30</v>
      </c>
      <c r="B81" s="328"/>
      <c r="C81" s="328"/>
      <c r="D81" s="290"/>
      <c r="E81" s="283"/>
      <c r="F81" s="276"/>
      <c r="G81" s="303"/>
      <c r="H81" s="303"/>
      <c r="I81" s="298"/>
    </row>
    <row r="82" spans="1:9" ht="18.75" x14ac:dyDescent="0.3">
      <c r="A82" s="273"/>
      <c r="B82" s="274"/>
      <c r="C82" s="275"/>
      <c r="D82" s="275"/>
      <c r="E82" s="275"/>
      <c r="F82" s="275"/>
      <c r="G82" s="274"/>
      <c r="H82" s="274"/>
      <c r="I82" s="276"/>
    </row>
    <row r="83" spans="1:9" ht="18.75" x14ac:dyDescent="0.3">
      <c r="A83" s="273"/>
      <c r="B83" s="273"/>
      <c r="C83" s="274"/>
      <c r="D83" s="275"/>
      <c r="E83" s="275"/>
      <c r="F83" s="275"/>
      <c r="G83" s="275"/>
      <c r="H83" s="274"/>
      <c r="I83" s="276"/>
    </row>
    <row r="84" spans="1:9" ht="18.75" x14ac:dyDescent="0.3">
      <c r="A84" s="273"/>
      <c r="B84" s="273"/>
      <c r="C84" s="274"/>
      <c r="D84" s="275"/>
      <c r="E84" s="275"/>
      <c r="F84" s="275"/>
      <c r="G84" s="275"/>
      <c r="H84" s="274"/>
      <c r="I84" s="276"/>
    </row>
    <row r="85" spans="1:9" ht="18.75" x14ac:dyDescent="0.3">
      <c r="A85" s="273"/>
      <c r="B85" s="273"/>
      <c r="C85" s="274"/>
      <c r="D85" s="275"/>
      <c r="E85" s="275"/>
      <c r="F85" s="275"/>
      <c r="G85" s="275"/>
      <c r="H85" s="274"/>
      <c r="I85" s="276"/>
    </row>
    <row r="86" spans="1:9" ht="18.75" x14ac:dyDescent="0.3">
      <c r="A86" s="273"/>
      <c r="B86" s="273"/>
      <c r="C86" s="274"/>
      <c r="D86" s="275"/>
      <c r="E86" s="275"/>
      <c r="F86" s="275"/>
      <c r="G86" s="275"/>
      <c r="H86" s="274"/>
      <c r="I86" s="276"/>
    </row>
    <row r="87" spans="1:9" ht="18.75" x14ac:dyDescent="0.3">
      <c r="A87" s="273"/>
      <c r="B87" s="273"/>
      <c r="C87" s="274"/>
      <c r="D87" s="275"/>
      <c r="E87" s="275"/>
      <c r="F87" s="275"/>
      <c r="G87" s="275"/>
      <c r="H87" s="274"/>
      <c r="I87" s="276"/>
    </row>
    <row r="88" spans="1:9" ht="18.75" x14ac:dyDescent="0.3">
      <c r="A88" s="273"/>
      <c r="B88" s="273"/>
      <c r="C88" s="274"/>
      <c r="D88" s="275"/>
      <c r="E88" s="275"/>
      <c r="F88" s="275"/>
      <c r="G88" s="275"/>
      <c r="H88" s="274"/>
      <c r="I88" s="276"/>
    </row>
    <row r="89" spans="1:9" ht="18.75" x14ac:dyDescent="0.3">
      <c r="A89" s="273"/>
      <c r="B89" s="273"/>
      <c r="C89" s="274"/>
      <c r="D89" s="275"/>
      <c r="E89" s="275"/>
      <c r="F89" s="275"/>
      <c r="G89" s="275"/>
      <c r="H89" s="274"/>
      <c r="I89" s="276"/>
    </row>
    <row r="90" spans="1:9" ht="18.75" x14ac:dyDescent="0.3">
      <c r="A90" s="273"/>
      <c r="B90" s="273"/>
      <c r="C90" s="274"/>
      <c r="D90" s="275"/>
      <c r="E90" s="275"/>
      <c r="F90" s="275"/>
      <c r="G90" s="275"/>
      <c r="H90" s="274"/>
      <c r="I90" s="27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zoomScale="87" zoomScaleNormal="87" workbookViewId="0">
      <selection activeCell="F61" sqref="F61"/>
    </sheetView>
  </sheetViews>
  <sheetFormatPr defaultRowHeight="13.5" x14ac:dyDescent="0.25"/>
  <cols>
    <col min="1" max="1" width="27.5703125" style="96" customWidth="1"/>
    <col min="2" max="2" width="20.42578125" style="96" customWidth="1"/>
    <col min="3" max="3" width="31.85546875" style="96" customWidth="1"/>
    <col min="4" max="4" width="25.85546875" style="96" customWidth="1"/>
    <col min="5" max="5" width="25.7109375" style="96" customWidth="1"/>
    <col min="6" max="6" width="23.140625" style="96" customWidth="1"/>
    <col min="7" max="7" width="28.42578125" style="96" customWidth="1"/>
    <col min="8" max="8" width="21.5703125" style="96" customWidth="1"/>
    <col min="9" max="9" width="9.140625" style="96" customWidth="1"/>
    <col min="10" max="16384" width="9.140625" style="9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4" t="s">
        <v>0</v>
      </c>
      <c r="B15" s="354"/>
      <c r="C15" s="354"/>
      <c r="D15" s="354"/>
      <c r="E15" s="354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5</v>
      </c>
      <c r="D17" s="7"/>
      <c r="E17" s="99"/>
    </row>
    <row r="18" spans="1:5" ht="16.5" customHeight="1" x14ac:dyDescent="0.3">
      <c r="A18" s="101" t="s">
        <v>4</v>
      </c>
      <c r="B18" s="96" t="s">
        <v>112</v>
      </c>
      <c r="C18" s="99"/>
      <c r="D18" s="99"/>
      <c r="E18" s="99"/>
    </row>
    <row r="19" spans="1:5" ht="16.5" customHeight="1" x14ac:dyDescent="0.3">
      <c r="A19" s="101" t="s">
        <v>6</v>
      </c>
      <c r="B19" s="8">
        <v>99.3</v>
      </c>
      <c r="C19" s="99"/>
      <c r="D19" s="99"/>
      <c r="E19" s="99"/>
    </row>
    <row r="20" spans="1:5" ht="16.5" customHeight="1" x14ac:dyDescent="0.3">
      <c r="A20" s="6" t="s">
        <v>8</v>
      </c>
      <c r="B20" s="8">
        <v>19.079999999999998</v>
      </c>
      <c r="C20" s="99"/>
      <c r="D20" s="99"/>
      <c r="E20" s="99"/>
    </row>
    <row r="21" spans="1:5" ht="16.5" customHeight="1" x14ac:dyDescent="0.3">
      <c r="A21" s="6" t="s">
        <v>10</v>
      </c>
      <c r="B21" s="9">
        <f>B20/25*4/100</f>
        <v>3.0527999999999996E-2</v>
      </c>
      <c r="C21" s="99"/>
      <c r="D21" s="99"/>
      <c r="E21" s="99"/>
    </row>
    <row r="22" spans="1:5" ht="15.75" customHeight="1" x14ac:dyDescent="0.25">
      <c r="A22" s="99"/>
      <c r="B22" s="99" t="s">
        <v>12</v>
      </c>
      <c r="C22" s="99"/>
      <c r="D22" s="99"/>
      <c r="E22" s="99"/>
    </row>
    <row r="23" spans="1:5" ht="16.5" customHeight="1" x14ac:dyDescent="0.3">
      <c r="A23" s="11" t="s">
        <v>13</v>
      </c>
      <c r="B23" s="10" t="s">
        <v>14</v>
      </c>
      <c r="C23" s="11" t="s">
        <v>15</v>
      </c>
      <c r="D23" s="11" t="s">
        <v>16</v>
      </c>
      <c r="E23" s="11" t="s">
        <v>17</v>
      </c>
    </row>
    <row r="24" spans="1:5" ht="16.5" customHeight="1" x14ac:dyDescent="0.3">
      <c r="A24" s="12">
        <v>1</v>
      </c>
      <c r="B24" s="13">
        <v>2698822</v>
      </c>
      <c r="C24" s="13">
        <v>4146.8</v>
      </c>
      <c r="D24" s="14">
        <v>1.4</v>
      </c>
      <c r="E24" s="15">
        <v>5</v>
      </c>
    </row>
    <row r="25" spans="1:5" ht="16.5" customHeight="1" x14ac:dyDescent="0.3">
      <c r="A25" s="12">
        <v>2</v>
      </c>
      <c r="B25" s="13">
        <v>2704382</v>
      </c>
      <c r="C25" s="13">
        <v>4239.3999999999996</v>
      </c>
      <c r="D25" s="14">
        <v>1.4</v>
      </c>
      <c r="E25" s="14">
        <v>5</v>
      </c>
    </row>
    <row r="26" spans="1:5" ht="16.5" customHeight="1" x14ac:dyDescent="0.3">
      <c r="A26" s="12">
        <v>3</v>
      </c>
      <c r="B26" s="13">
        <v>2687216</v>
      </c>
      <c r="C26" s="13">
        <v>4331.1000000000004</v>
      </c>
      <c r="D26" s="14">
        <v>1.4</v>
      </c>
      <c r="E26" s="14">
        <v>5</v>
      </c>
    </row>
    <row r="27" spans="1:5" ht="16.5" customHeight="1" x14ac:dyDescent="0.3">
      <c r="A27" s="12">
        <v>4</v>
      </c>
      <c r="B27" s="13">
        <v>2691845</v>
      </c>
      <c r="C27" s="13">
        <v>4329.3</v>
      </c>
      <c r="D27" s="14">
        <v>1.4</v>
      </c>
      <c r="E27" s="14">
        <v>5</v>
      </c>
    </row>
    <row r="28" spans="1:5" ht="16.5" customHeight="1" x14ac:dyDescent="0.3">
      <c r="A28" s="12">
        <v>5</v>
      </c>
      <c r="B28" s="13">
        <v>2692079</v>
      </c>
      <c r="C28" s="13">
        <v>4407.8</v>
      </c>
      <c r="D28" s="14">
        <v>1.4</v>
      </c>
      <c r="E28" s="14">
        <v>5</v>
      </c>
    </row>
    <row r="29" spans="1:5" ht="16.5" customHeight="1" x14ac:dyDescent="0.3">
      <c r="A29" s="12">
        <v>6</v>
      </c>
      <c r="B29" s="16">
        <v>2704038</v>
      </c>
      <c r="C29" s="16">
        <v>4344.6000000000004</v>
      </c>
      <c r="D29" s="17">
        <v>1.5</v>
      </c>
      <c r="E29" s="17">
        <v>5</v>
      </c>
    </row>
    <row r="30" spans="1:5" ht="16.5" customHeight="1" x14ac:dyDescent="0.3">
      <c r="A30" s="18" t="s">
        <v>18</v>
      </c>
      <c r="B30" s="19">
        <f>AVERAGE(B24:B29)</f>
        <v>2696397</v>
      </c>
      <c r="C30" s="20">
        <f>AVERAGE(C24:C29)</f>
        <v>4299.833333333333</v>
      </c>
      <c r="D30" s="21">
        <f>AVERAGE(D24:D29)</f>
        <v>1.4166666666666667</v>
      </c>
      <c r="E30" s="21">
        <f>AVERAGE(E24:E29)</f>
        <v>5</v>
      </c>
    </row>
    <row r="31" spans="1:5" ht="16.5" customHeight="1" x14ac:dyDescent="0.3">
      <c r="A31" s="22" t="s">
        <v>19</v>
      </c>
      <c r="B31" s="23">
        <f>(STDEV(B24:B29)/B30)</f>
        <v>2.6312221525590473E-3</v>
      </c>
      <c r="C31" s="24"/>
      <c r="D31" s="24"/>
      <c r="E31" s="25"/>
    </row>
    <row r="32" spans="1:5" s="96" customFormat="1" ht="16.5" customHeight="1" x14ac:dyDescent="0.3">
      <c r="A32" s="26" t="s">
        <v>20</v>
      </c>
      <c r="B32" s="27">
        <f>COUNT(B24:B29)</f>
        <v>6</v>
      </c>
      <c r="C32" s="28"/>
      <c r="D32" s="100"/>
      <c r="E32" s="29"/>
    </row>
    <row r="33" spans="1:5" s="96" customFormat="1" ht="15.75" customHeight="1" x14ac:dyDescent="0.25">
      <c r="A33" s="99"/>
      <c r="B33" s="99"/>
      <c r="C33" s="99"/>
      <c r="D33" s="99"/>
      <c r="E33" s="99"/>
    </row>
    <row r="34" spans="1:5" s="96" customFormat="1" ht="16.5" customHeight="1" x14ac:dyDescent="0.3">
      <c r="A34" s="101" t="s">
        <v>21</v>
      </c>
      <c r="B34" s="30" t="s">
        <v>22</v>
      </c>
      <c r="C34" s="102"/>
      <c r="D34" s="102"/>
      <c r="E34" s="102"/>
    </row>
    <row r="35" spans="1:5" ht="16.5" customHeight="1" x14ac:dyDescent="0.3">
      <c r="A35" s="101"/>
      <c r="B35" s="30" t="s">
        <v>23</v>
      </c>
      <c r="C35" s="102"/>
      <c r="D35" s="102"/>
      <c r="E35" s="102"/>
    </row>
    <row r="36" spans="1:5" ht="16.5" customHeight="1" x14ac:dyDescent="0.3">
      <c r="A36" s="101"/>
      <c r="B36" s="30" t="s">
        <v>24</v>
      </c>
      <c r="C36" s="102"/>
      <c r="D36" s="102"/>
      <c r="E36" s="102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4" t="s">
        <v>1</v>
      </c>
      <c r="B38" s="5" t="s">
        <v>25</v>
      </c>
    </row>
    <row r="39" spans="1:5" ht="16.5" customHeight="1" x14ac:dyDescent="0.3">
      <c r="A39" s="101" t="s">
        <v>4</v>
      </c>
      <c r="B39" s="6"/>
      <c r="C39" s="99"/>
      <c r="D39" s="99"/>
      <c r="E39" s="99"/>
    </row>
    <row r="40" spans="1:5" ht="16.5" customHeight="1" x14ac:dyDescent="0.3">
      <c r="A40" s="101" t="s">
        <v>6</v>
      </c>
      <c r="B40" s="8"/>
      <c r="C40" s="99"/>
      <c r="D40" s="99"/>
      <c r="E40" s="99"/>
    </row>
    <row r="41" spans="1:5" ht="16.5" customHeight="1" x14ac:dyDescent="0.3">
      <c r="A41" s="6" t="s">
        <v>8</v>
      </c>
      <c r="B41" s="8"/>
      <c r="C41" s="99"/>
      <c r="D41" s="99"/>
      <c r="E41" s="99"/>
    </row>
    <row r="42" spans="1:5" ht="16.5" customHeight="1" x14ac:dyDescent="0.3">
      <c r="A42" s="6" t="s">
        <v>10</v>
      </c>
      <c r="B42" s="9"/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1" t="s">
        <v>13</v>
      </c>
      <c r="B44" s="10" t="s">
        <v>14</v>
      </c>
      <c r="C44" s="11" t="s">
        <v>15</v>
      </c>
      <c r="D44" s="11" t="s">
        <v>16</v>
      </c>
      <c r="E44" s="11" t="s">
        <v>17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18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19</v>
      </c>
      <c r="B52" s="23" t="e">
        <f>(STDEV(B45:B50)/B51)</f>
        <v>#DIV/0!</v>
      </c>
      <c r="C52" s="24"/>
      <c r="D52" s="24"/>
      <c r="E52" s="25"/>
    </row>
    <row r="53" spans="1:7" s="96" customFormat="1" ht="16.5" customHeight="1" x14ac:dyDescent="0.3">
      <c r="A53" s="26" t="s">
        <v>20</v>
      </c>
      <c r="B53" s="27">
        <f>COUNT(B45:B50)</f>
        <v>0</v>
      </c>
      <c r="C53" s="28"/>
      <c r="D53" s="100"/>
      <c r="E53" s="29"/>
    </row>
    <row r="54" spans="1:7" s="96" customFormat="1" ht="15.75" customHeight="1" x14ac:dyDescent="0.25">
      <c r="A54" s="99"/>
      <c r="B54" s="99"/>
      <c r="C54" s="99"/>
      <c r="D54" s="99"/>
      <c r="E54" s="99"/>
    </row>
    <row r="55" spans="1:7" s="96" customFormat="1" ht="16.5" customHeight="1" x14ac:dyDescent="0.3">
      <c r="A55" s="101" t="s">
        <v>21</v>
      </c>
      <c r="B55" s="30" t="s">
        <v>22</v>
      </c>
      <c r="C55" s="102"/>
      <c r="D55" s="102"/>
      <c r="E55" s="102"/>
    </row>
    <row r="56" spans="1:7" ht="16.5" customHeight="1" x14ac:dyDescent="0.3">
      <c r="A56" s="101"/>
      <c r="B56" s="30" t="s">
        <v>23</v>
      </c>
      <c r="C56" s="102"/>
      <c r="D56" s="102"/>
      <c r="E56" s="102"/>
    </row>
    <row r="57" spans="1:7" ht="16.5" customHeight="1" x14ac:dyDescent="0.3">
      <c r="A57" s="101"/>
      <c r="B57" s="30" t="s">
        <v>24</v>
      </c>
      <c r="C57" s="102"/>
      <c r="D57" s="102"/>
      <c r="E57" s="102"/>
    </row>
    <row r="58" spans="1:7" ht="14.25" customHeight="1" thickBot="1" x14ac:dyDescent="0.3">
      <c r="A58" s="94"/>
      <c r="B58" s="95"/>
      <c r="D58" s="97"/>
      <c r="F58" s="98"/>
      <c r="G58" s="98"/>
    </row>
    <row r="59" spans="1:7" ht="15" customHeight="1" x14ac:dyDescent="0.3">
      <c r="B59" s="355" t="s">
        <v>26</v>
      </c>
      <c r="C59" s="355"/>
      <c r="E59" s="31" t="s">
        <v>27</v>
      </c>
      <c r="F59" s="32"/>
      <c r="G59" s="31" t="s">
        <v>28</v>
      </c>
    </row>
    <row r="60" spans="1:7" ht="15" customHeight="1" x14ac:dyDescent="0.3">
      <c r="A60" s="33" t="s">
        <v>29</v>
      </c>
      <c r="B60" s="34"/>
      <c r="C60" s="34"/>
      <c r="E60" s="34"/>
      <c r="G60" s="34"/>
    </row>
    <row r="61" spans="1:7" ht="15" customHeight="1" x14ac:dyDescent="0.3">
      <c r="A61" s="33" t="s">
        <v>30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 (2)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2017-10-03T09:12:19Z</cp:lastPrinted>
  <dcterms:created xsi:type="dcterms:W3CDTF">2005-07-05T10:19:27Z</dcterms:created>
  <dcterms:modified xsi:type="dcterms:W3CDTF">2017-10-03T09:14:32Z</dcterms:modified>
</cp:coreProperties>
</file>