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6" yWindow="612" windowWidth="15012" windowHeight="7560" activeTab="1"/>
  </bookViews>
  <sheets>
    <sheet name="RELATIVE DENSITY" sheetId="5" r:id="rId1"/>
    <sheet name="SST TRIMETHOPRIM" sheetId="4" r:id="rId2"/>
    <sheet name="SST SULPHAMETHOXAZOLE" sheetId="1" r:id="rId3"/>
    <sheet name="Trimethoprim" sheetId="2" r:id="rId4"/>
    <sheet name="Sulfamethoxazole" sheetId="3" r:id="rId5"/>
  </sheets>
  <externalReferences>
    <externalReference r:id="rId6"/>
  </externalReferences>
  <definedNames>
    <definedName name="_xlnm.Print_Area" localSheetId="4">Sulfamethoxazole!$A$1:$H$81</definedName>
    <definedName name="_xlnm.Print_Area" localSheetId="3">Trimethoprim!$A$1:$H$81</definedName>
  </definedNames>
  <calcPr calcId="145621"/>
</workbook>
</file>

<file path=xl/calcChain.xml><?xml version="1.0" encoding="utf-8"?>
<calcChain xmlns="http://schemas.openxmlformats.org/spreadsheetml/2006/main">
  <c r="B32" i="1" l="1"/>
  <c r="B31" i="1"/>
  <c r="F30" i="1"/>
  <c r="E30" i="1"/>
  <c r="D30" i="1"/>
  <c r="C30" i="1"/>
  <c r="B30" i="1"/>
  <c r="B21" i="1"/>
  <c r="B21" i="4"/>
  <c r="B18" i="5"/>
  <c r="B33" i="5"/>
  <c r="C33" i="5"/>
  <c r="D33" i="5"/>
  <c r="C37" i="5"/>
  <c r="B53" i="4"/>
  <c r="E51" i="4"/>
  <c r="D51" i="4"/>
  <c r="C51" i="4"/>
  <c r="B51" i="4"/>
  <c r="B52" i="4"/>
  <c r="B32" i="4"/>
  <c r="E30" i="4"/>
  <c r="D30" i="4"/>
  <c r="C30" i="4"/>
  <c r="B30" i="4"/>
  <c r="B31" i="4"/>
  <c r="C77" i="3"/>
  <c r="H72" i="3"/>
  <c r="G72" i="3"/>
  <c r="G71" i="3"/>
  <c r="H71" i="3"/>
  <c r="G70" i="3"/>
  <c r="H70" i="3"/>
  <c r="G69" i="3"/>
  <c r="H69" i="3"/>
  <c r="B69" i="3"/>
  <c r="H68" i="3"/>
  <c r="G68" i="3"/>
  <c r="G67" i="3"/>
  <c r="H67" i="3"/>
  <c r="G66" i="3"/>
  <c r="H66" i="3"/>
  <c r="G65" i="3"/>
  <c r="H65" i="3"/>
  <c r="H64" i="3"/>
  <c r="G64" i="3"/>
  <c r="G63" i="3"/>
  <c r="H63" i="3"/>
  <c r="G62" i="3"/>
  <c r="H62" i="3"/>
  <c r="G61" i="3"/>
  <c r="H61" i="3"/>
  <c r="B58" i="3"/>
  <c r="D58" i="3"/>
  <c r="E56" i="3"/>
  <c r="B55" i="3"/>
  <c r="B45" i="3"/>
  <c r="D48" i="3"/>
  <c r="D49" i="3"/>
  <c r="F42" i="3"/>
  <c r="D42" i="3"/>
  <c r="G41" i="3"/>
  <c r="E41" i="3"/>
  <c r="G40" i="3"/>
  <c r="E40" i="3"/>
  <c r="G39" i="3"/>
  <c r="E39" i="3"/>
  <c r="G38" i="3"/>
  <c r="E38" i="3"/>
  <c r="B34" i="3"/>
  <c r="F44" i="3"/>
  <c r="B30" i="3"/>
  <c r="C77" i="2"/>
  <c r="H72" i="2"/>
  <c r="G72" i="2"/>
  <c r="B69" i="2"/>
  <c r="H68" i="2"/>
  <c r="G68" i="2"/>
  <c r="H64" i="2"/>
  <c r="G64" i="2"/>
  <c r="D58" i="2"/>
  <c r="B58" i="2"/>
  <c r="E56" i="2"/>
  <c r="B55" i="2"/>
  <c r="B45" i="2"/>
  <c r="D48" i="2"/>
  <c r="D49" i="2"/>
  <c r="F44" i="2"/>
  <c r="D44" i="2"/>
  <c r="F42" i="2"/>
  <c r="D42" i="2"/>
  <c r="G41" i="2"/>
  <c r="E41" i="2"/>
  <c r="B34" i="2"/>
  <c r="B30" i="2"/>
  <c r="F45" i="2"/>
  <c r="B53" i="1"/>
  <c r="E51" i="1"/>
  <c r="D51" i="1"/>
  <c r="C51" i="1"/>
  <c r="B51" i="1"/>
  <c r="B52" i="1"/>
  <c r="C35" i="5"/>
  <c r="C39" i="5"/>
  <c r="B70" i="2"/>
  <c r="D45" i="2"/>
  <c r="E40" i="2"/>
  <c r="B70" i="3"/>
  <c r="H73" i="3"/>
  <c r="G77" i="3"/>
  <c r="D52" i="3"/>
  <c r="D50" i="3"/>
  <c r="D51" i="3"/>
  <c r="F45" i="3"/>
  <c r="F46" i="3"/>
  <c r="H74" i="3"/>
  <c r="D44" i="3"/>
  <c r="D45" i="3"/>
  <c r="D46" i="3"/>
  <c r="E42" i="3"/>
  <c r="H75" i="3"/>
  <c r="G42" i="3"/>
  <c r="G40" i="2"/>
  <c r="G38" i="2"/>
  <c r="G39" i="2"/>
  <c r="F46" i="2"/>
  <c r="E39" i="2"/>
  <c r="D46" i="2"/>
  <c r="E38" i="2"/>
  <c r="D50" i="2"/>
  <c r="D52" i="2"/>
  <c r="E42" i="2"/>
  <c r="G42" i="2"/>
  <c r="G67" i="2"/>
  <c r="H67" i="2"/>
  <c r="G65" i="2"/>
  <c r="H65" i="2"/>
  <c r="G63" i="2"/>
  <c r="H63" i="2"/>
  <c r="G61" i="2"/>
  <c r="H61" i="2"/>
  <c r="G70" i="2"/>
  <c r="H70" i="2"/>
  <c r="G71" i="2"/>
  <c r="H71" i="2"/>
  <c r="G69" i="2"/>
  <c r="H69" i="2"/>
  <c r="D51" i="2"/>
  <c r="G66" i="2"/>
  <c r="H66" i="2"/>
  <c r="G62" i="2"/>
  <c r="H62" i="2"/>
  <c r="H75" i="2"/>
  <c r="H73" i="2"/>
  <c r="G77" i="2"/>
  <c r="H74" i="2"/>
</calcChain>
</file>

<file path=xl/sharedStrings.xml><?xml version="1.0" encoding="utf-8"?>
<sst xmlns="http://schemas.openxmlformats.org/spreadsheetml/2006/main" count="322" uniqueCount="120">
  <si>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</si>
  <si>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</si>
  <si>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</si>
  <si>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</si>
  <si>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</si>
  <si>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</si>
  <si>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</si>
  <si>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NDQB201709137</t>
  </si>
  <si>
    <t>Weight (mg):</t>
  </si>
  <si>
    <t>Trimethoprim BP 40mg, Sulphamethoxazole BP 200mg</t>
  </si>
  <si>
    <t>Standard Conc (mg/mL):</t>
  </si>
  <si>
    <t xml:space="preserve">Each 5ml contains Trimethoprim BP 40 mg, Sulphamethoxazole BP 200 mg.
each 5ml contains trimethoprim BP 40mg, sulphamethoxazole BP 200 mg
</t>
  </si>
  <si>
    <t>2017-09-19 08:02:50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</si>
  <si>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</si>
  <si>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</si>
  <si>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</si>
  <si>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</si>
  <si>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</si>
  <si>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</si>
  <si>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</si>
  <si>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</si>
  <si>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</si>
  <si>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indexed="8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</si>
  <si>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  <family val="1"/>
      </rPr>
      <t>greater than 2000</t>
    </r>
  </si>
  <si>
    <r>
      <t>The Assymetry of all peaks were below</t>
    </r>
    <r>
      <rPr>
        <b/>
        <sz val="12"/>
        <color indexed="8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</si>
  <si>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</si>
  <si>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</si>
  <si>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</si>
  <si>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</si>
  <si>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</si>
  <si>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</si>
  <si>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</si>
  <si>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</si>
  <si>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</si>
  <si>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</si>
  <si>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</si>
  <si>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</si>
  <si>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</si>
  <si>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</si>
  <si>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</si>
  <si>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</si>
  <si>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</si>
  <si>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</si>
  <si>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</si>
  <si>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</si>
  <si>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</si>
  <si>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</si>
  <si>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</si>
  <si>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</si>
  <si>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</si>
  <si>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</si>
  <si>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</si>
  <si>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</si>
  <si>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</si>
  <si>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</si>
  <si>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</si>
  <si>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</si>
  <si>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</si>
  <si>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</si>
  <si>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</si>
  <si>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</si>
  <si>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</si>
  <si>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</si>
  <si>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</si>
  <si>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</si>
  <si>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</si>
  <si>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</si>
  <si>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</si>
  <si>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</si>
  <si>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</si>
  <si>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</si>
  <si>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</si>
  <si>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</si>
  <si>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</si>
  <si>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</si>
  <si>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</si>
  <si>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</si>
  <si>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</si>
  <si>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</si>
  <si>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</si>
  <si>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</si>
  <si>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</si>
  <si>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</si>
  <si>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</si>
  <si>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</si>
  <si>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</si>
  <si>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</si>
  <si>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</si>
  <si>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</si>
  <si>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</si>
  <si>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</si>
  <si>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</si>
  <si>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</si>
  <si>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</si>
  <si>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</si>
  <si>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</si>
  <si>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</si>
  <si>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</si>
  <si>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</si>
  <si>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</si>
  <si>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</si>
  <si>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</si>
  <si>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</si>
  <si>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</si>
  <si>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</si>
  <si>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</si>
  <si>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>Sulphamethoxazole</t>
  </si>
  <si>
    <t>S12-6</t>
  </si>
  <si>
    <r>
      <t xml:space="preserve">The Resolution between Trimethoprim and Sulfamethoxazole peaks should not be </t>
    </r>
    <r>
      <rPr>
        <b/>
        <sz val="12"/>
        <color indexed="8"/>
        <rFont val="Book Antiqua"/>
        <family val="1"/>
      </rPr>
      <t>less than 5.0</t>
    </r>
    <r>
      <rPr>
        <sz val="12"/>
        <color indexed="8"/>
        <rFont val="Book Antiqua"/>
        <family val="1"/>
      </rPr>
      <t xml:space="preserve"> </t>
    </r>
  </si>
  <si>
    <t>DR.</t>
  </si>
  <si>
    <t>PETER NGUMO</t>
  </si>
  <si>
    <t>RESOLUTION</t>
  </si>
  <si>
    <t xml:space="preserve">Relative Density of Sample: </t>
  </si>
  <si>
    <t>Mass of Sample (g):</t>
  </si>
  <si>
    <t>Mass of Water (g):</t>
  </si>
  <si>
    <t>Pyknometer + Sample (g)</t>
  </si>
  <si>
    <t>Pyknometer + Water (g)</t>
  </si>
  <si>
    <t>Pyknometer Mass (g)</t>
  </si>
  <si>
    <t>Relative Density Test Report</t>
  </si>
  <si>
    <t>T7-5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</si>
</sst>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  <numFmt numFmtId="175" formatCode="0.0"/>
    <numFmt numFmtId="176" formatCode="0.000000"/>
  </numFmts>
  <fonts count="28" x14ac:knownFonts="1">
    <font>
      <sz val="10"/>
      <color rgb="FF000000"/>
      <name val="Arial"/>
      <family val="2"/>
    </font>
    <font>
      <b/>
      <sz val="12"/>
      <color indexed="8"/>
      <name val="Book Antiqua"/>
      <family val="1"/>
    </font>
    <font>
      <sz val="14"/>
      <color indexed="8"/>
      <name val="Book Antiqua"/>
      <family val="1"/>
    </font>
    <font>
      <vertAlign val="superscript"/>
      <sz val="14"/>
      <color indexed="8"/>
      <name val="Book Antiqua"/>
      <family val="1"/>
    </font>
    <font>
      <b/>
      <sz val="12"/>
      <color indexed="8"/>
      <name val="Book Antiqua"/>
      <family val="1"/>
    </font>
    <font>
      <sz val="12"/>
      <color indexed="8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4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b/>
      <u/>
      <sz val="16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01">
    <xf numFmtId="0" fontId="0" fillId="0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1" fillId="0" borderId="0" xfId="0" applyFont="1" applyFill="1"/>
    <xf numFmtId="0" fontId="10" fillId="0" borderId="0" xfId="0" applyFont="1" applyFill="1"/>
    <xf numFmtId="2" fontId="10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center"/>
      <protection locked="0"/>
    </xf>
    <xf numFmtId="2" fontId="12" fillId="2" borderId="3" xfId="0" applyNumberFormat="1" applyFont="1" applyFill="1" applyBorder="1" applyAlignment="1" applyProtection="1">
      <alignment horizontal="center"/>
      <protection locked="0"/>
    </xf>
    <xf numFmtId="2" fontId="12" fillId="2" borderId="4" xfId="0" applyNumberFormat="1" applyFont="1" applyFill="1" applyBorder="1" applyAlignment="1" applyProtection="1">
      <alignment horizontal="center"/>
      <protection locked="0"/>
    </xf>
    <xf numFmtId="0" fontId="12" fillId="2" borderId="5" xfId="0" applyFont="1" applyFill="1" applyBorder="1" applyAlignment="1" applyProtection="1">
      <alignment horizontal="center"/>
      <protection locked="0"/>
    </xf>
    <xf numFmtId="2" fontId="12" fillId="2" borderId="5" xfId="0" applyNumberFormat="1" applyFont="1" applyFill="1" applyBorder="1" applyAlignment="1" applyProtection="1">
      <alignment horizontal="center"/>
      <protection locked="0"/>
    </xf>
    <xf numFmtId="0" fontId="11" fillId="0" borderId="4" xfId="0" applyFont="1" applyFill="1" applyBorder="1"/>
    <xf numFmtId="1" fontId="10" fillId="3" borderId="2" xfId="0" applyNumberFormat="1" applyFont="1" applyFill="1" applyBorder="1" applyAlignment="1">
      <alignment horizontal="center"/>
    </xf>
    <xf numFmtId="1" fontId="10" fillId="3" borderId="1" xfId="0" applyNumberFormat="1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0" fontId="11" fillId="0" borderId="3" xfId="0" applyFont="1" applyFill="1" applyBorder="1"/>
    <xf numFmtId="10" fontId="10" fillId="4" borderId="1" xfId="0" applyNumberFormat="1" applyFont="1" applyFill="1" applyBorder="1" applyAlignment="1">
      <alignment horizontal="center"/>
    </xf>
    <xf numFmtId="165" fontId="10" fillId="0" borderId="0" xfId="0" applyNumberFormat="1" applyFont="1" applyFill="1" applyAlignment="1">
      <alignment horizontal="center"/>
    </xf>
    <xf numFmtId="0" fontId="11" fillId="0" borderId="6" xfId="0" applyFont="1" applyFill="1" applyBorder="1"/>
    <xf numFmtId="0" fontId="11" fillId="0" borderId="5" xfId="0" applyFont="1" applyFill="1" applyBorder="1"/>
    <xf numFmtId="0" fontId="10" fillId="3" borderId="1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11" fillId="0" borderId="8" xfId="0" applyFont="1" applyFill="1" applyBorder="1"/>
    <xf numFmtId="0" fontId="11" fillId="0" borderId="0" xfId="0" applyFont="1" applyFill="1"/>
    <xf numFmtId="0" fontId="11" fillId="0" borderId="0" xfId="0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0" fontId="11" fillId="0" borderId="0" xfId="0" applyFont="1" applyFill="1" applyProtection="1">
      <protection locked="0"/>
    </xf>
    <xf numFmtId="0" fontId="11" fillId="0" borderId="0" xfId="0" applyFont="1" applyFill="1" applyAlignment="1" applyProtection="1">
      <alignment horizontal="left"/>
      <protection locked="0"/>
    </xf>
    <xf numFmtId="0" fontId="8" fillId="0" borderId="9" xfId="0" applyFont="1" applyFill="1" applyBorder="1"/>
    <xf numFmtId="0" fontId="8" fillId="0" borderId="0" xfId="0" applyFont="1" applyFill="1" applyAlignment="1">
      <alignment horizontal="center"/>
    </xf>
    <xf numFmtId="10" fontId="8" fillId="0" borderId="9" xfId="0" applyNumberFormat="1" applyFont="1" applyFill="1" applyBorder="1"/>
    <xf numFmtId="0" fontId="0" fillId="0" borderId="0" xfId="0" applyFill="1"/>
    <xf numFmtId="0" fontId="7" fillId="0" borderId="1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8" fillId="0" borderId="7" xfId="0" applyFont="1" applyFill="1" applyBorder="1"/>
    <xf numFmtId="0" fontId="8" fillId="0" borderId="7" xfId="0" applyFont="1" applyFill="1" applyBorder="1"/>
    <xf numFmtId="0" fontId="7" fillId="0" borderId="11" xfId="0" applyFont="1" applyFill="1" applyBorder="1"/>
    <xf numFmtId="0" fontId="8" fillId="0" borderId="11" xfId="0" applyFont="1" applyFill="1" applyBorder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4" fillId="0" borderId="0" xfId="0" applyFont="1" applyFill="1" applyAlignment="1">
      <alignment horizontal="left"/>
    </xf>
    <xf numFmtId="166" fontId="14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/>
    <xf numFmtId="0" fontId="18" fillId="0" borderId="0" xfId="0" applyFont="1" applyFill="1"/>
    <xf numFmtId="2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vertical="center" wrapText="1"/>
    </xf>
    <xf numFmtId="0" fontId="19" fillId="0" borderId="0" xfId="0" applyFont="1" applyFill="1"/>
    <xf numFmtId="0" fontId="20" fillId="0" borderId="0" xfId="0" applyFont="1" applyFill="1" applyAlignment="1">
      <alignment horizontal="left" vertical="center" wrapText="1"/>
    </xf>
    <xf numFmtId="167" fontId="15" fillId="0" borderId="0" xfId="0" applyNumberFormat="1" applyFont="1" applyFill="1" applyAlignment="1">
      <alignment horizontal="center"/>
    </xf>
    <xf numFmtId="0" fontId="14" fillId="0" borderId="12" xfId="0" applyFont="1" applyFill="1" applyBorder="1" applyAlignment="1">
      <alignment horizontal="right"/>
    </xf>
    <xf numFmtId="0" fontId="14" fillId="0" borderId="13" xfId="0" applyFont="1" applyFill="1" applyBorder="1" applyAlignment="1">
      <alignment horizontal="right"/>
    </xf>
    <xf numFmtId="0" fontId="14" fillId="0" borderId="14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0" xfId="0" applyFont="1" applyFill="1"/>
    <xf numFmtId="0" fontId="14" fillId="0" borderId="19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right"/>
    </xf>
    <xf numFmtId="1" fontId="15" fillId="5" borderId="20" xfId="0" applyNumberFormat="1" applyFont="1" applyFill="1" applyBorder="1" applyAlignment="1">
      <alignment horizontal="center"/>
    </xf>
    <xf numFmtId="168" fontId="15" fillId="5" borderId="21" xfId="0" applyNumberFormat="1" applyFont="1" applyFill="1" applyBorder="1" applyAlignment="1">
      <alignment horizontal="center"/>
    </xf>
    <xf numFmtId="2" fontId="14" fillId="5" borderId="22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22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4" fillId="0" borderId="22" xfId="0" applyFont="1" applyFill="1" applyBorder="1" applyAlignment="1">
      <alignment horizontal="right"/>
    </xf>
    <xf numFmtId="0" fontId="14" fillId="0" borderId="23" xfId="0" applyFont="1" applyFill="1" applyBorder="1" applyAlignment="1">
      <alignment horizontal="right"/>
    </xf>
    <xf numFmtId="0" fontId="14" fillId="0" borderId="24" xfId="0" applyFont="1" applyFill="1" applyBorder="1" applyAlignment="1">
      <alignment horizontal="right"/>
    </xf>
    <xf numFmtId="10" fontId="14" fillId="5" borderId="22" xfId="0" applyNumberFormat="1" applyFont="1" applyFill="1" applyBorder="1" applyAlignment="1">
      <alignment horizontal="center"/>
    </xf>
    <xf numFmtId="0" fontId="14" fillId="6" borderId="23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25" xfId="0" applyFont="1" applyFill="1" applyBorder="1" applyAlignment="1">
      <alignment horizontal="center"/>
    </xf>
    <xf numFmtId="2" fontId="15" fillId="0" borderId="25" xfId="0" applyNumberFormat="1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4" fillId="0" borderId="0" xfId="0" applyFont="1" applyFill="1"/>
    <xf numFmtId="168" fontId="15" fillId="5" borderId="28" xfId="0" applyNumberFormat="1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168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5" fillId="0" borderId="29" xfId="0" applyFont="1" applyFill="1" applyBorder="1" applyAlignment="1">
      <alignment horizontal="center"/>
    </xf>
    <xf numFmtId="0" fontId="14" fillId="0" borderId="7" xfId="0" applyFont="1" applyFill="1" applyBorder="1"/>
    <xf numFmtId="0" fontId="14" fillId="0" borderId="11" xfId="0" applyFont="1" applyFill="1" applyBorder="1"/>
    <xf numFmtId="0" fontId="20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4" fillId="0" borderId="9" xfId="0" applyFont="1" applyFill="1" applyBorder="1" applyAlignment="1">
      <alignment horizontal="center"/>
    </xf>
    <xf numFmtId="168" fontId="14" fillId="0" borderId="17" xfId="0" applyNumberFormat="1" applyFont="1" applyFill="1" applyBorder="1" applyAlignment="1">
      <alignment horizontal="center"/>
    </xf>
    <xf numFmtId="168" fontId="14" fillId="0" borderId="30" xfId="0" applyNumberFormat="1" applyFont="1" applyFill="1" applyBorder="1" applyAlignment="1">
      <alignment horizontal="center"/>
    </xf>
    <xf numFmtId="168" fontId="14" fillId="0" borderId="31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32" xfId="0" applyFont="1" applyFill="1" applyBorder="1"/>
    <xf numFmtId="0" fontId="15" fillId="0" borderId="33" xfId="0" applyFont="1" applyFill="1" applyBorder="1"/>
    <xf numFmtId="0" fontId="14" fillId="0" borderId="0" xfId="0" applyFont="1" applyFill="1" applyAlignment="1" applyProtection="1">
      <alignment horizontal="center"/>
      <protection locked="0"/>
    </xf>
    <xf numFmtId="0" fontId="15" fillId="0" borderId="0" xfId="0" applyFont="1" applyFill="1" applyAlignment="1">
      <alignment horizontal="center"/>
    </xf>
    <xf numFmtId="168" fontId="14" fillId="0" borderId="29" xfId="0" applyNumberFormat="1" applyFont="1" applyFill="1" applyBorder="1" applyAlignment="1">
      <alignment horizontal="center"/>
    </xf>
    <xf numFmtId="168" fontId="14" fillId="0" borderId="34" xfId="0" applyNumberFormat="1" applyFont="1" applyFill="1" applyBorder="1" applyAlignment="1">
      <alignment horizontal="center"/>
    </xf>
    <xf numFmtId="168" fontId="14" fillId="0" borderId="35" xfId="0" applyNumberFormat="1" applyFont="1" applyFill="1" applyBorder="1" applyAlignment="1">
      <alignment horizontal="center"/>
    </xf>
    <xf numFmtId="0" fontId="14" fillId="0" borderId="0" xfId="0" applyFont="1" applyFill="1"/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0" borderId="7" xfId="0" applyFont="1" applyFill="1" applyBorder="1"/>
    <xf numFmtId="0" fontId="14" fillId="0" borderId="11" xfId="0" applyFont="1" applyFill="1" applyBorder="1"/>
    <xf numFmtId="0" fontId="14" fillId="0" borderId="0" xfId="0" applyFont="1" applyFill="1" applyAlignment="1">
      <alignment horizontal="right"/>
    </xf>
    <xf numFmtId="169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0" fontId="14" fillId="0" borderId="15" xfId="0" applyNumberFormat="1" applyFont="1" applyFill="1" applyBorder="1" applyAlignment="1">
      <alignment horizontal="center" vertical="center"/>
    </xf>
    <xf numFmtId="10" fontId="14" fillId="0" borderId="14" xfId="0" applyNumberFormat="1" applyFont="1" applyFill="1" applyBorder="1" applyAlignment="1">
      <alignment horizontal="center" vertical="center"/>
    </xf>
    <xf numFmtId="10" fontId="14" fillId="0" borderId="37" xfId="0" applyNumberFormat="1" applyFont="1" applyFill="1" applyBorder="1" applyAlignment="1">
      <alignment horizontal="center" vertical="center"/>
    </xf>
    <xf numFmtId="2" fontId="14" fillId="0" borderId="25" xfId="0" applyNumberFormat="1" applyFont="1" applyFill="1" applyBorder="1" applyAlignment="1">
      <alignment horizontal="center"/>
    </xf>
    <xf numFmtId="2" fontId="14" fillId="0" borderId="26" xfId="0" applyNumberFormat="1" applyFont="1" applyFill="1" applyBorder="1" applyAlignment="1">
      <alignment horizontal="center"/>
    </xf>
    <xf numFmtId="2" fontId="14" fillId="0" borderId="27" xfId="0" applyNumberFormat="1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1" fontId="15" fillId="5" borderId="38" xfId="0" applyNumberFormat="1" applyFont="1" applyFill="1" applyBorder="1" applyAlignment="1">
      <alignment horizontal="center"/>
    </xf>
    <xf numFmtId="0" fontId="14" fillId="0" borderId="39" xfId="0" applyFont="1" applyFill="1" applyBorder="1" applyAlignment="1">
      <alignment horizontal="right"/>
    </xf>
    <xf numFmtId="0" fontId="14" fillId="0" borderId="16" xfId="0" applyFont="1" applyFill="1" applyBorder="1" applyAlignment="1">
      <alignment horizontal="right"/>
    </xf>
    <xf numFmtId="2" fontId="14" fillId="5" borderId="40" xfId="0" applyNumberFormat="1" applyFont="1" applyFill="1" applyBorder="1" applyAlignment="1">
      <alignment horizontal="center"/>
    </xf>
    <xf numFmtId="2" fontId="14" fillId="6" borderId="40" xfId="0" applyNumberFormat="1" applyFont="1" applyFill="1" applyBorder="1" applyAlignment="1">
      <alignment horizontal="center"/>
    </xf>
    <xf numFmtId="0" fontId="14" fillId="0" borderId="38" xfId="0" applyFont="1" applyFill="1" applyBorder="1" applyAlignment="1">
      <alignment horizontal="right"/>
    </xf>
    <xf numFmtId="2" fontId="14" fillId="5" borderId="17" xfId="0" applyNumberFormat="1" applyFont="1" applyFill="1" applyBorder="1" applyAlignment="1">
      <alignment horizontal="center"/>
    </xf>
    <xf numFmtId="0" fontId="14" fillId="0" borderId="41" xfId="0" applyFont="1" applyFill="1" applyBorder="1" applyAlignment="1">
      <alignment horizontal="right"/>
    </xf>
    <xf numFmtId="168" fontId="15" fillId="6" borderId="41" xfId="0" applyNumberFormat="1" applyFont="1" applyFill="1" applyBorder="1" applyAlignment="1">
      <alignment horizontal="center"/>
    </xf>
    <xf numFmtId="0" fontId="14" fillId="0" borderId="36" xfId="0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170" fontId="15" fillId="0" borderId="0" xfId="0" applyNumberFormat="1" applyFont="1" applyFill="1" applyAlignment="1">
      <alignment horizontal="center"/>
    </xf>
    <xf numFmtId="0" fontId="15" fillId="0" borderId="11" xfId="0" applyFont="1" applyFill="1" applyBorder="1" applyProtection="1">
      <protection locked="0"/>
    </xf>
    <xf numFmtId="0" fontId="21" fillId="2" borderId="0" xfId="0" applyFont="1" applyFill="1" applyAlignment="1" applyProtection="1">
      <alignment horizontal="center"/>
      <protection locked="0"/>
    </xf>
    <xf numFmtId="0" fontId="22" fillId="2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 applyProtection="1">
      <alignment horizontal="left"/>
      <protection locked="0"/>
    </xf>
    <xf numFmtId="0" fontId="21" fillId="0" borderId="0" xfId="0" applyFont="1" applyFill="1"/>
    <xf numFmtId="166" fontId="21" fillId="2" borderId="0" xfId="0" applyNumberFormat="1" applyFont="1" applyFill="1" applyAlignment="1" applyProtection="1">
      <alignment horizontal="left"/>
      <protection locked="0"/>
    </xf>
    <xf numFmtId="0" fontId="22" fillId="2" borderId="15" xfId="0" applyFont="1" applyFill="1" applyBorder="1" applyAlignment="1" applyProtection="1">
      <alignment horizontal="center"/>
      <protection locked="0"/>
    </xf>
    <xf numFmtId="0" fontId="22" fillId="2" borderId="14" xfId="0" applyFont="1" applyFill="1" applyBorder="1" applyAlignment="1" applyProtection="1">
      <alignment horizontal="center"/>
      <protection locked="0"/>
    </xf>
    <xf numFmtId="0" fontId="22" fillId="2" borderId="42" xfId="0" applyFont="1" applyFill="1" applyBorder="1" applyAlignment="1" applyProtection="1">
      <alignment horizontal="center"/>
      <protection locked="0"/>
    </xf>
    <xf numFmtId="0" fontId="22" fillId="2" borderId="13" xfId="0" applyFont="1" applyFill="1" applyBorder="1" applyAlignment="1" applyProtection="1">
      <alignment horizontal="center"/>
      <protection locked="0"/>
    </xf>
    <xf numFmtId="0" fontId="22" fillId="2" borderId="43" xfId="0" applyFont="1" applyFill="1" applyBorder="1" applyAlignment="1" applyProtection="1">
      <alignment horizontal="center"/>
      <protection locked="0"/>
    </xf>
    <xf numFmtId="0" fontId="22" fillId="2" borderId="41" xfId="0" applyFont="1" applyFill="1" applyBorder="1" applyAlignment="1" applyProtection="1">
      <alignment horizontal="center"/>
      <protection locked="0"/>
    </xf>
    <xf numFmtId="0" fontId="22" fillId="2" borderId="44" xfId="0" applyFont="1" applyFill="1" applyBorder="1" applyAlignment="1" applyProtection="1">
      <alignment horizontal="center"/>
      <protection locked="0"/>
    </xf>
    <xf numFmtId="0" fontId="22" fillId="2" borderId="40" xfId="0" applyFont="1" applyFill="1" applyBorder="1" applyAlignment="1" applyProtection="1">
      <alignment horizontal="center"/>
      <protection locked="0"/>
    </xf>
    <xf numFmtId="169" fontId="22" fillId="2" borderId="0" xfId="0" applyNumberFormat="1" applyFont="1" applyFill="1" applyAlignment="1" applyProtection="1">
      <alignment horizontal="center"/>
      <protection locked="0"/>
    </xf>
    <xf numFmtId="171" fontId="22" fillId="2" borderId="0" xfId="0" applyNumberFormat="1" applyFont="1" applyFill="1" applyAlignment="1" applyProtection="1">
      <alignment horizontal="center"/>
      <protection locked="0"/>
    </xf>
    <xf numFmtId="0" fontId="22" fillId="2" borderId="12" xfId="0" applyFont="1" applyFill="1" applyBorder="1" applyAlignment="1" applyProtection="1">
      <alignment horizontal="center"/>
      <protection locked="0"/>
    </xf>
    <xf numFmtId="0" fontId="22" fillId="2" borderId="36" xfId="0" applyFont="1" applyFill="1" applyBorder="1" applyAlignment="1" applyProtection="1">
      <alignment horizontal="center"/>
      <protection locked="0"/>
    </xf>
    <xf numFmtId="2" fontId="21" fillId="0" borderId="37" xfId="0" applyNumberFormat="1" applyFont="1" applyFill="1" applyBorder="1" applyAlignment="1">
      <alignment horizontal="center"/>
    </xf>
    <xf numFmtId="10" fontId="22" fillId="6" borderId="19" xfId="0" applyNumberFormat="1" applyFont="1" applyFill="1" applyBorder="1" applyAlignment="1">
      <alignment horizontal="center"/>
    </xf>
    <xf numFmtId="10" fontId="22" fillId="5" borderId="45" xfId="0" applyNumberFormat="1" applyFont="1" applyFill="1" applyBorder="1" applyAlignment="1">
      <alignment horizontal="center"/>
    </xf>
    <xf numFmtId="0" fontId="22" fillId="6" borderId="46" xfId="0" applyFont="1" applyFill="1" applyBorder="1" applyAlignment="1">
      <alignment horizontal="center"/>
    </xf>
    <xf numFmtId="2" fontId="22" fillId="2" borderId="0" xfId="0" applyNumberFormat="1" applyFont="1" applyFill="1" applyAlignment="1" applyProtection="1">
      <alignment horizontal="center"/>
      <protection locked="0"/>
    </xf>
    <xf numFmtId="0" fontId="14" fillId="0" borderId="0" xfId="0" applyFont="1" applyFill="1" applyAlignment="1">
      <alignment horizontal="right"/>
    </xf>
    <xf numFmtId="165" fontId="22" fillId="0" borderId="0" xfId="0" applyNumberFormat="1" applyFont="1" applyFill="1" applyAlignment="1">
      <alignment horizontal="center"/>
    </xf>
    <xf numFmtId="172" fontId="15" fillId="0" borderId="0" xfId="0" applyNumberFormat="1" applyFont="1" applyFill="1" applyAlignment="1" applyProtection="1">
      <alignment horizontal="center"/>
      <protection locked="0"/>
    </xf>
    <xf numFmtId="0" fontId="21" fillId="0" borderId="0" xfId="0" applyFont="1" applyFill="1" applyProtection="1">
      <protection locked="0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4" fillId="0" borderId="0" xfId="0" applyFont="1" applyFill="1" applyAlignment="1">
      <alignment horizontal="left"/>
    </xf>
    <xf numFmtId="166" fontId="14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/>
    <xf numFmtId="0" fontId="18" fillId="0" borderId="0" xfId="0" applyFont="1" applyFill="1"/>
    <xf numFmtId="2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vertical="center" wrapText="1"/>
    </xf>
    <xf numFmtId="0" fontId="19" fillId="0" borderId="0" xfId="0" applyFont="1" applyFill="1"/>
    <xf numFmtId="0" fontId="20" fillId="0" borderId="0" xfId="0" applyFont="1" applyFill="1" applyAlignment="1">
      <alignment horizontal="left" vertical="center" wrapText="1"/>
    </xf>
    <xf numFmtId="167" fontId="15" fillId="0" borderId="0" xfId="0" applyNumberFormat="1" applyFont="1" applyFill="1" applyAlignment="1">
      <alignment horizontal="center"/>
    </xf>
    <xf numFmtId="0" fontId="14" fillId="0" borderId="12" xfId="0" applyFont="1" applyFill="1" applyBorder="1" applyAlignment="1">
      <alignment horizontal="right"/>
    </xf>
    <xf numFmtId="0" fontId="14" fillId="0" borderId="13" xfId="0" applyFont="1" applyFill="1" applyBorder="1" applyAlignment="1">
      <alignment horizontal="right"/>
    </xf>
    <xf numFmtId="0" fontId="14" fillId="0" borderId="14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0" xfId="0" applyFont="1" applyFill="1"/>
    <xf numFmtId="0" fontId="14" fillId="0" borderId="19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right"/>
    </xf>
    <xf numFmtId="1" fontId="15" fillId="5" borderId="20" xfId="0" applyNumberFormat="1" applyFont="1" applyFill="1" applyBorder="1" applyAlignment="1">
      <alignment horizontal="center"/>
    </xf>
    <xf numFmtId="168" fontId="15" fillId="5" borderId="21" xfId="0" applyNumberFormat="1" applyFont="1" applyFill="1" applyBorder="1" applyAlignment="1">
      <alignment horizontal="center"/>
    </xf>
    <xf numFmtId="2" fontId="14" fillId="5" borderId="22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22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4" fillId="0" borderId="22" xfId="0" applyFont="1" applyFill="1" applyBorder="1" applyAlignment="1">
      <alignment horizontal="right"/>
    </xf>
    <xf numFmtId="0" fontId="14" fillId="0" borderId="23" xfId="0" applyFont="1" applyFill="1" applyBorder="1" applyAlignment="1">
      <alignment horizontal="right"/>
    </xf>
    <xf numFmtId="0" fontId="14" fillId="0" borderId="24" xfId="0" applyFont="1" applyFill="1" applyBorder="1" applyAlignment="1">
      <alignment horizontal="right"/>
    </xf>
    <xf numFmtId="10" fontId="14" fillId="5" borderId="22" xfId="0" applyNumberFormat="1" applyFont="1" applyFill="1" applyBorder="1" applyAlignment="1">
      <alignment horizontal="center"/>
    </xf>
    <xf numFmtId="0" fontId="14" fillId="6" borderId="23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25" xfId="0" applyFont="1" applyFill="1" applyBorder="1" applyAlignment="1">
      <alignment horizontal="center"/>
    </xf>
    <xf numFmtId="2" fontId="15" fillId="0" borderId="25" xfId="0" applyNumberFormat="1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4" fillId="0" borderId="0" xfId="0" applyFont="1" applyFill="1"/>
    <xf numFmtId="168" fontId="15" fillId="5" borderId="28" xfId="0" applyNumberFormat="1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168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5" fillId="0" borderId="29" xfId="0" applyFont="1" applyFill="1" applyBorder="1" applyAlignment="1">
      <alignment horizontal="center"/>
    </xf>
    <xf numFmtId="0" fontId="14" fillId="0" borderId="7" xfId="0" applyFont="1" applyFill="1" applyBorder="1"/>
    <xf numFmtId="0" fontId="14" fillId="0" borderId="11" xfId="0" applyFont="1" applyFill="1" applyBorder="1"/>
    <xf numFmtId="0" fontId="20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4" fillId="0" borderId="9" xfId="0" applyFont="1" applyFill="1" applyBorder="1" applyAlignment="1">
      <alignment horizontal="center"/>
    </xf>
    <xf numFmtId="168" fontId="14" fillId="0" borderId="17" xfId="0" applyNumberFormat="1" applyFont="1" applyFill="1" applyBorder="1" applyAlignment="1">
      <alignment horizontal="center"/>
    </xf>
    <xf numFmtId="168" fontId="14" fillId="0" borderId="30" xfId="0" applyNumberFormat="1" applyFont="1" applyFill="1" applyBorder="1" applyAlignment="1">
      <alignment horizontal="center"/>
    </xf>
    <xf numFmtId="168" fontId="14" fillId="0" borderId="31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32" xfId="0" applyFont="1" applyFill="1" applyBorder="1"/>
    <xf numFmtId="0" fontId="15" fillId="0" borderId="33" xfId="0" applyFont="1" applyFill="1" applyBorder="1"/>
    <xf numFmtId="0" fontId="14" fillId="0" borderId="0" xfId="0" applyFont="1" applyFill="1" applyAlignment="1" applyProtection="1">
      <alignment horizontal="center"/>
      <protection locked="0"/>
    </xf>
    <xf numFmtId="0" fontId="15" fillId="0" borderId="0" xfId="0" applyFont="1" applyFill="1" applyAlignment="1">
      <alignment horizontal="center"/>
    </xf>
    <xf numFmtId="168" fontId="14" fillId="0" borderId="29" xfId="0" applyNumberFormat="1" applyFont="1" applyFill="1" applyBorder="1" applyAlignment="1">
      <alignment horizontal="center"/>
    </xf>
    <xf numFmtId="168" fontId="14" fillId="0" borderId="34" xfId="0" applyNumberFormat="1" applyFont="1" applyFill="1" applyBorder="1" applyAlignment="1">
      <alignment horizontal="center"/>
    </xf>
    <xf numFmtId="168" fontId="14" fillId="0" borderId="35" xfId="0" applyNumberFormat="1" applyFont="1" applyFill="1" applyBorder="1" applyAlignment="1">
      <alignment horizontal="center"/>
    </xf>
    <xf numFmtId="0" fontId="14" fillId="0" borderId="0" xfId="0" applyFont="1" applyFill="1"/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0" borderId="7" xfId="0" applyFont="1" applyFill="1" applyBorder="1"/>
    <xf numFmtId="0" fontId="14" fillId="0" borderId="11" xfId="0" applyFont="1" applyFill="1" applyBorder="1"/>
    <xf numFmtId="0" fontId="14" fillId="0" borderId="0" xfId="0" applyFont="1" applyFill="1" applyAlignment="1">
      <alignment horizontal="right"/>
    </xf>
    <xf numFmtId="169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0" fontId="14" fillId="0" borderId="15" xfId="0" applyNumberFormat="1" applyFont="1" applyFill="1" applyBorder="1" applyAlignment="1">
      <alignment horizontal="center" vertical="center"/>
    </xf>
    <xf numFmtId="10" fontId="14" fillId="0" borderId="14" xfId="0" applyNumberFormat="1" applyFont="1" applyFill="1" applyBorder="1" applyAlignment="1">
      <alignment horizontal="center" vertical="center"/>
    </xf>
    <xf numFmtId="10" fontId="14" fillId="0" borderId="37" xfId="0" applyNumberFormat="1" applyFont="1" applyFill="1" applyBorder="1" applyAlignment="1">
      <alignment horizontal="center" vertical="center"/>
    </xf>
    <xf numFmtId="2" fontId="14" fillId="0" borderId="25" xfId="0" applyNumberFormat="1" applyFont="1" applyFill="1" applyBorder="1" applyAlignment="1">
      <alignment horizontal="center"/>
    </xf>
    <xf numFmtId="2" fontId="14" fillId="0" borderId="26" xfId="0" applyNumberFormat="1" applyFont="1" applyFill="1" applyBorder="1" applyAlignment="1">
      <alignment horizontal="center"/>
    </xf>
    <xf numFmtId="2" fontId="14" fillId="0" borderId="27" xfId="0" applyNumberFormat="1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1" fontId="15" fillId="5" borderId="38" xfId="0" applyNumberFormat="1" applyFont="1" applyFill="1" applyBorder="1" applyAlignment="1">
      <alignment horizontal="center"/>
    </xf>
    <xf numFmtId="0" fontId="14" fillId="0" borderId="39" xfId="0" applyFont="1" applyFill="1" applyBorder="1" applyAlignment="1">
      <alignment horizontal="right"/>
    </xf>
    <xf numFmtId="0" fontId="14" fillId="0" borderId="16" xfId="0" applyFont="1" applyFill="1" applyBorder="1" applyAlignment="1">
      <alignment horizontal="right"/>
    </xf>
    <xf numFmtId="2" fontId="14" fillId="5" borderId="40" xfId="0" applyNumberFormat="1" applyFont="1" applyFill="1" applyBorder="1" applyAlignment="1">
      <alignment horizontal="center"/>
    </xf>
    <xf numFmtId="2" fontId="14" fillId="6" borderId="40" xfId="0" applyNumberFormat="1" applyFont="1" applyFill="1" applyBorder="1" applyAlignment="1">
      <alignment horizontal="center"/>
    </xf>
    <xf numFmtId="0" fontId="14" fillId="0" borderId="38" xfId="0" applyFont="1" applyFill="1" applyBorder="1" applyAlignment="1">
      <alignment horizontal="right"/>
    </xf>
    <xf numFmtId="2" fontId="14" fillId="5" borderId="17" xfId="0" applyNumberFormat="1" applyFont="1" applyFill="1" applyBorder="1" applyAlignment="1">
      <alignment horizontal="center"/>
    </xf>
    <xf numFmtId="0" fontId="14" fillId="0" borderId="41" xfId="0" applyFont="1" applyFill="1" applyBorder="1" applyAlignment="1">
      <alignment horizontal="right"/>
    </xf>
    <xf numFmtId="168" fontId="15" fillId="6" borderId="41" xfId="0" applyNumberFormat="1" applyFont="1" applyFill="1" applyBorder="1" applyAlignment="1">
      <alignment horizontal="center"/>
    </xf>
    <xf numFmtId="0" fontId="14" fillId="0" borderId="36" xfId="0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170" fontId="15" fillId="0" borderId="0" xfId="0" applyNumberFormat="1" applyFont="1" applyFill="1" applyAlignment="1">
      <alignment horizontal="center"/>
    </xf>
    <xf numFmtId="0" fontId="15" fillId="0" borderId="11" xfId="0" applyFont="1" applyFill="1" applyBorder="1" applyProtection="1">
      <protection locked="0"/>
    </xf>
    <xf numFmtId="0" fontId="21" fillId="2" borderId="0" xfId="0" applyFont="1" applyFill="1" applyAlignment="1" applyProtection="1">
      <alignment horizontal="center"/>
      <protection locked="0"/>
    </xf>
    <xf numFmtId="0" fontId="22" fillId="2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 applyProtection="1">
      <alignment horizontal="left"/>
      <protection locked="0"/>
    </xf>
    <xf numFmtId="0" fontId="21" fillId="0" borderId="0" xfId="0" applyFont="1" applyFill="1"/>
    <xf numFmtId="166" fontId="21" fillId="2" borderId="0" xfId="0" applyNumberFormat="1" applyFont="1" applyFill="1" applyAlignment="1" applyProtection="1">
      <alignment horizontal="left"/>
      <protection locked="0"/>
    </xf>
    <xf numFmtId="0" fontId="22" fillId="2" borderId="15" xfId="0" applyFont="1" applyFill="1" applyBorder="1" applyAlignment="1" applyProtection="1">
      <alignment horizontal="center"/>
      <protection locked="0"/>
    </xf>
    <xf numFmtId="0" fontId="22" fillId="2" borderId="14" xfId="0" applyFont="1" applyFill="1" applyBorder="1" applyAlignment="1" applyProtection="1">
      <alignment horizontal="center"/>
      <protection locked="0"/>
    </xf>
    <xf numFmtId="0" fontId="22" fillId="2" borderId="42" xfId="0" applyFont="1" applyFill="1" applyBorder="1" applyAlignment="1" applyProtection="1">
      <alignment horizontal="center"/>
      <protection locked="0"/>
    </xf>
    <xf numFmtId="0" fontId="22" fillId="2" borderId="13" xfId="0" applyFont="1" applyFill="1" applyBorder="1" applyAlignment="1" applyProtection="1">
      <alignment horizontal="center"/>
      <protection locked="0"/>
    </xf>
    <xf numFmtId="0" fontId="22" fillId="2" borderId="43" xfId="0" applyFont="1" applyFill="1" applyBorder="1" applyAlignment="1" applyProtection="1">
      <alignment horizontal="center"/>
      <protection locked="0"/>
    </xf>
    <xf numFmtId="0" fontId="22" fillId="2" borderId="41" xfId="0" applyFont="1" applyFill="1" applyBorder="1" applyAlignment="1" applyProtection="1">
      <alignment horizontal="center"/>
      <protection locked="0"/>
    </xf>
    <xf numFmtId="0" fontId="22" fillId="2" borderId="44" xfId="0" applyFont="1" applyFill="1" applyBorder="1" applyAlignment="1" applyProtection="1">
      <alignment horizontal="center"/>
      <protection locked="0"/>
    </xf>
    <xf numFmtId="0" fontId="22" fillId="2" borderId="40" xfId="0" applyFont="1" applyFill="1" applyBorder="1" applyAlignment="1" applyProtection="1">
      <alignment horizontal="center"/>
      <protection locked="0"/>
    </xf>
    <xf numFmtId="169" fontId="22" fillId="2" borderId="0" xfId="0" applyNumberFormat="1" applyFont="1" applyFill="1" applyAlignment="1" applyProtection="1">
      <alignment horizontal="center"/>
      <protection locked="0"/>
    </xf>
    <xf numFmtId="171" fontId="22" fillId="2" borderId="0" xfId="0" applyNumberFormat="1" applyFont="1" applyFill="1" applyAlignment="1" applyProtection="1">
      <alignment horizontal="center"/>
      <protection locked="0"/>
    </xf>
    <xf numFmtId="0" fontId="22" fillId="2" borderId="12" xfId="0" applyFont="1" applyFill="1" applyBorder="1" applyAlignment="1" applyProtection="1">
      <alignment horizontal="center"/>
      <protection locked="0"/>
    </xf>
    <xf numFmtId="0" fontId="22" fillId="2" borderId="36" xfId="0" applyFont="1" applyFill="1" applyBorder="1" applyAlignment="1" applyProtection="1">
      <alignment horizontal="center"/>
      <protection locked="0"/>
    </xf>
    <xf numFmtId="2" fontId="21" fillId="0" borderId="37" xfId="0" applyNumberFormat="1" applyFont="1" applyFill="1" applyBorder="1" applyAlignment="1">
      <alignment horizontal="center"/>
    </xf>
    <xf numFmtId="10" fontId="22" fillId="6" borderId="19" xfId="0" applyNumberFormat="1" applyFont="1" applyFill="1" applyBorder="1" applyAlignment="1">
      <alignment horizontal="center"/>
    </xf>
    <xf numFmtId="10" fontId="22" fillId="5" borderId="45" xfId="0" applyNumberFormat="1" applyFont="1" applyFill="1" applyBorder="1" applyAlignment="1">
      <alignment horizontal="center"/>
    </xf>
    <xf numFmtId="0" fontId="22" fillId="6" borderId="46" xfId="0" applyFont="1" applyFill="1" applyBorder="1" applyAlignment="1">
      <alignment horizontal="center"/>
    </xf>
    <xf numFmtId="2" fontId="22" fillId="2" borderId="0" xfId="0" applyNumberFormat="1" applyFont="1" applyFill="1" applyAlignment="1" applyProtection="1">
      <alignment horizontal="center"/>
      <protection locked="0"/>
    </xf>
    <xf numFmtId="0" fontId="14" fillId="0" borderId="0" xfId="0" applyFont="1" applyFill="1" applyAlignment="1">
      <alignment horizontal="right"/>
    </xf>
    <xf numFmtId="165" fontId="22" fillId="0" borderId="0" xfId="0" applyNumberFormat="1" applyFont="1" applyFill="1" applyAlignment="1">
      <alignment horizontal="center"/>
    </xf>
    <xf numFmtId="172" fontId="15" fillId="0" borderId="0" xfId="0" applyNumberFormat="1" applyFont="1" applyFill="1" applyAlignment="1" applyProtection="1">
      <alignment horizontal="center"/>
      <protection locked="0"/>
    </xf>
    <xf numFmtId="0" fontId="21" fillId="0" borderId="0" xfId="0" applyFont="1" applyFill="1" applyProtection="1">
      <protection locked="0"/>
    </xf>
    <xf numFmtId="0" fontId="11" fillId="0" borderId="0" xfId="0" applyFont="1" applyFill="1"/>
    <xf numFmtId="0" fontId="8" fillId="0" borderId="7" xfId="0" applyFont="1" applyFill="1" applyBorder="1"/>
    <xf numFmtId="0" fontId="6" fillId="0" borderId="0" xfId="1" applyFill="1"/>
    <xf numFmtId="0" fontId="7" fillId="0" borderId="0" xfId="1" applyFont="1" applyFill="1"/>
    <xf numFmtId="2" fontId="8" fillId="0" borderId="0" xfId="1" applyNumberFormat="1" applyFont="1" applyFill="1" applyAlignment="1">
      <alignment horizontal="center"/>
    </xf>
    <xf numFmtId="0" fontId="6" fillId="0" borderId="0" xfId="1" applyFill="1" applyAlignment="1">
      <alignment horizontal="right"/>
    </xf>
    <xf numFmtId="168" fontId="6" fillId="0" borderId="0" xfId="1" applyNumberFormat="1" applyFill="1"/>
    <xf numFmtId="0" fontId="6" fillId="0" borderId="0" xfId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168" fontId="8" fillId="0" borderId="0" xfId="1" applyNumberFormat="1" applyFont="1" applyFill="1" applyAlignment="1">
      <alignment horizontal="center"/>
    </xf>
    <xf numFmtId="10" fontId="8" fillId="0" borderId="0" xfId="1" applyNumberFormat="1" applyFont="1" applyFill="1" applyAlignment="1">
      <alignment horizontal="center"/>
    </xf>
    <xf numFmtId="0" fontId="11" fillId="0" borderId="11" xfId="1" applyFont="1" applyFill="1" applyBorder="1"/>
    <xf numFmtId="0" fontId="11" fillId="0" borderId="0" xfId="1" applyFont="1" applyFill="1"/>
    <xf numFmtId="0" fontId="10" fillId="0" borderId="11" xfId="1" applyFont="1" applyFill="1" applyBorder="1"/>
    <xf numFmtId="0" fontId="10" fillId="0" borderId="0" xfId="1" applyFont="1" applyFill="1"/>
    <xf numFmtId="0" fontId="10" fillId="0" borderId="0" xfId="1" applyFont="1" applyFill="1" applyAlignment="1">
      <alignment horizontal="right"/>
    </xf>
    <xf numFmtId="0" fontId="11" fillId="0" borderId="7" xfId="1" applyFont="1" applyFill="1" applyBorder="1"/>
    <xf numFmtId="0" fontId="10" fillId="0" borderId="10" xfId="1" applyFont="1" applyFill="1" applyBorder="1" applyAlignment="1">
      <alignment horizontal="center"/>
    </xf>
    <xf numFmtId="0" fontId="11" fillId="0" borderId="10" xfId="1" applyFont="1" applyFill="1" applyBorder="1" applyAlignment="1">
      <alignment horizontal="center"/>
    </xf>
    <xf numFmtId="0" fontId="10" fillId="0" borderId="10" xfId="1" applyFont="1" applyFill="1" applyBorder="1"/>
    <xf numFmtId="0" fontId="8" fillId="0" borderId="0" xfId="1" applyFont="1" applyFill="1"/>
    <xf numFmtId="10" fontId="8" fillId="0" borderId="9" xfId="1" applyNumberFormat="1" applyFont="1" applyFill="1" applyBorder="1"/>
    <xf numFmtId="0" fontId="8" fillId="0" borderId="0" xfId="1" applyFont="1" applyFill="1" applyAlignment="1">
      <alignment horizontal="center"/>
    </xf>
    <xf numFmtId="0" fontId="8" fillId="0" borderId="9" xfId="1" applyFont="1" applyFill="1" applyBorder="1"/>
    <xf numFmtId="172" fontId="7" fillId="0" borderId="0" xfId="1" applyNumberFormat="1" applyFont="1" applyFill="1" applyAlignment="1">
      <alignment horizontal="center" vertical="center"/>
    </xf>
    <xf numFmtId="2" fontId="8" fillId="0" borderId="0" xfId="1" applyNumberFormat="1" applyFont="1" applyFill="1" applyAlignment="1">
      <alignment horizontal="center" wrapText="1"/>
    </xf>
    <xf numFmtId="2" fontId="11" fillId="0" borderId="0" xfId="1" applyNumberFormat="1" applyFont="1" applyFill="1" applyAlignment="1">
      <alignment horizontal="center"/>
    </xf>
    <xf numFmtId="172" fontId="10" fillId="4" borderId="47" xfId="1" applyNumberFormat="1" applyFont="1" applyFill="1" applyBorder="1" applyAlignment="1">
      <alignment horizontal="center" vertical="center"/>
    </xf>
    <xf numFmtId="2" fontId="11" fillId="0" borderId="48" xfId="1" applyNumberFormat="1" applyFont="1" applyFill="1" applyBorder="1" applyAlignment="1">
      <alignment horizontal="center" wrapText="1"/>
    </xf>
    <xf numFmtId="173" fontId="8" fillId="0" borderId="0" xfId="1" applyNumberFormat="1" applyFont="1" applyFill="1" applyAlignment="1">
      <alignment horizontal="center"/>
    </xf>
    <xf numFmtId="173" fontId="11" fillId="0" borderId="0" xfId="1" applyNumberFormat="1" applyFont="1" applyFill="1" applyAlignment="1">
      <alignment horizontal="center"/>
    </xf>
    <xf numFmtId="173" fontId="11" fillId="0" borderId="48" xfId="1" applyNumberFormat="1" applyFont="1" applyFill="1" applyBorder="1" applyAlignment="1">
      <alignment horizontal="center"/>
    </xf>
    <xf numFmtId="2" fontId="11" fillId="0" borderId="48" xfId="1" applyNumberFormat="1" applyFont="1" applyFill="1" applyBorder="1" applyAlignment="1">
      <alignment horizontal="center"/>
    </xf>
    <xf numFmtId="173" fontId="7" fillId="0" borderId="0" xfId="1" applyNumberFormat="1" applyFont="1" applyFill="1" applyAlignment="1">
      <alignment horizontal="center"/>
    </xf>
    <xf numFmtId="173" fontId="10" fillId="4" borderId="48" xfId="1" applyNumberFormat="1" applyFont="1" applyFill="1" applyBorder="1" applyAlignment="1">
      <alignment horizontal="center"/>
    </xf>
    <xf numFmtId="164" fontId="8" fillId="0" borderId="0" xfId="1" applyNumberFormat="1" applyFont="1" applyFill="1" applyAlignment="1">
      <alignment horizontal="center"/>
    </xf>
    <xf numFmtId="164" fontId="11" fillId="0" borderId="14" xfId="1" applyNumberFormat="1" applyFont="1" applyFill="1" applyBorder="1" applyAlignment="1">
      <alignment horizontal="center"/>
    </xf>
    <xf numFmtId="164" fontId="11" fillId="0" borderId="0" xfId="1" applyNumberFormat="1" applyFont="1" applyFill="1" applyAlignment="1">
      <alignment horizontal="center"/>
    </xf>
    <xf numFmtId="164" fontId="11" fillId="0" borderId="13" xfId="1" applyNumberFormat="1" applyFont="1" applyFill="1" applyBorder="1" applyAlignment="1">
      <alignment horizontal="center"/>
    </xf>
    <xf numFmtId="164" fontId="11" fillId="2" borderId="23" xfId="1" applyNumberFormat="1" applyFont="1" applyFill="1" applyBorder="1" applyAlignment="1" applyProtection="1">
      <alignment horizontal="center"/>
      <protection locked="0"/>
    </xf>
    <xf numFmtId="164" fontId="11" fillId="2" borderId="22" xfId="1" applyNumberFormat="1" applyFont="1" applyFill="1" applyBorder="1" applyAlignment="1" applyProtection="1">
      <alignment horizontal="center"/>
      <protection locked="0"/>
    </xf>
    <xf numFmtId="164" fontId="11" fillId="2" borderId="48" xfId="1" applyNumberFormat="1" applyFont="1" applyFill="1" applyBorder="1" applyAlignment="1" applyProtection="1">
      <alignment horizontal="center"/>
      <protection locked="0"/>
    </xf>
    <xf numFmtId="2" fontId="7" fillId="0" borderId="0" xfId="1" applyNumberFormat="1" applyFont="1" applyFill="1" applyAlignment="1">
      <alignment horizontal="center"/>
    </xf>
    <xf numFmtId="2" fontId="10" fillId="0" borderId="41" xfId="1" applyNumberFormat="1" applyFont="1" applyFill="1" applyBorder="1" applyAlignment="1">
      <alignment horizontal="center" wrapText="1"/>
    </xf>
    <xf numFmtId="2" fontId="10" fillId="0" borderId="49" xfId="1" applyNumberFormat="1" applyFont="1" applyFill="1" applyBorder="1" applyAlignment="1">
      <alignment horizontal="center" wrapText="1"/>
    </xf>
    <xf numFmtId="174" fontId="11" fillId="0" borderId="0" xfId="1" applyNumberFormat="1" applyFont="1" applyFill="1" applyProtection="1">
      <protection locked="0"/>
    </xf>
    <xf numFmtId="0" fontId="11" fillId="0" borderId="0" xfId="1" applyFont="1" applyFill="1" applyProtection="1">
      <protection locked="0"/>
    </xf>
    <xf numFmtId="0" fontId="23" fillId="0" borderId="0" xfId="1" applyFont="1" applyFill="1" applyAlignment="1">
      <alignment vertical="center"/>
    </xf>
    <xf numFmtId="0" fontId="24" fillId="0" borderId="0" xfId="1" applyFont="1" applyFill="1" applyAlignment="1">
      <alignment vertical="center"/>
    </xf>
    <xf numFmtId="0" fontId="10" fillId="0" borderId="0" xfId="0" applyFont="1" applyFill="1" applyAlignment="1" applyProtection="1">
      <alignment horizontal="left"/>
      <protection locked="0"/>
    </xf>
    <xf numFmtId="0" fontId="14" fillId="0" borderId="7" xfId="0" applyFont="1" applyFill="1" applyBorder="1" applyProtection="1">
      <protection locked="0"/>
    </xf>
    <xf numFmtId="0" fontId="20" fillId="0" borderId="49" xfId="1" applyFont="1" applyFill="1" applyBorder="1" applyAlignment="1">
      <alignment horizontal="center"/>
    </xf>
    <xf numFmtId="0" fontId="20" fillId="0" borderId="50" xfId="1" applyFont="1" applyFill="1" applyBorder="1" applyAlignment="1">
      <alignment horizontal="center"/>
    </xf>
    <xf numFmtId="0" fontId="20" fillId="0" borderId="47" xfId="1" applyFont="1" applyFill="1" applyBorder="1" applyAlignment="1">
      <alignment horizontal="center"/>
    </xf>
    <xf numFmtId="0" fontId="13" fillId="0" borderId="10" xfId="1" applyFont="1" applyFill="1" applyBorder="1" applyAlignment="1">
      <alignment horizontal="center" vertical="center"/>
    </xf>
    <xf numFmtId="0" fontId="25" fillId="0" borderId="0" xfId="1" applyFont="1" applyFill="1" applyAlignment="1">
      <alignment horizontal="center" vertical="center"/>
    </xf>
    <xf numFmtId="0" fontId="26" fillId="0" borderId="0" xfId="1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left" vertical="center" wrapText="1"/>
    </xf>
    <xf numFmtId="0" fontId="20" fillId="0" borderId="15" xfId="0" applyFont="1" applyFill="1" applyBorder="1" applyAlignment="1">
      <alignment horizontal="left" vertical="center" wrapText="1"/>
    </xf>
    <xf numFmtId="0" fontId="20" fillId="0" borderId="36" xfId="0" applyFont="1" applyFill="1" applyBorder="1" applyAlignment="1">
      <alignment horizontal="left" vertical="center" wrapText="1"/>
    </xf>
    <xf numFmtId="0" fontId="20" fillId="0" borderId="37" xfId="0" applyFont="1" applyFill="1" applyBorder="1" applyAlignment="1">
      <alignment horizontal="left" vertical="center" wrapText="1"/>
    </xf>
    <xf numFmtId="0" fontId="22" fillId="2" borderId="0" xfId="0" applyFont="1" applyFill="1" applyAlignment="1" applyProtection="1">
      <alignment horizontal="left"/>
      <protection locked="0"/>
    </xf>
    <xf numFmtId="0" fontId="21" fillId="2" borderId="0" xfId="0" applyFont="1" applyFill="1" applyAlignment="1" applyProtection="1">
      <alignment horizontal="left"/>
      <protection locked="0"/>
    </xf>
    <xf numFmtId="0" fontId="20" fillId="0" borderId="10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49" xfId="0" applyFont="1" applyFill="1" applyBorder="1" applyAlignment="1">
      <alignment horizontal="justify" vertical="center" wrapText="1"/>
    </xf>
    <xf numFmtId="0" fontId="20" fillId="0" borderId="50" xfId="0" applyFont="1" applyFill="1" applyBorder="1" applyAlignment="1">
      <alignment horizontal="justify" vertical="center" wrapText="1"/>
    </xf>
    <xf numFmtId="0" fontId="20" fillId="0" borderId="47" xfId="0" applyFont="1" applyFill="1" applyBorder="1" applyAlignment="1">
      <alignment horizontal="justify" vertical="center" wrapText="1"/>
    </xf>
    <xf numFmtId="0" fontId="20" fillId="0" borderId="49" xfId="0" applyFont="1" applyFill="1" applyBorder="1" applyAlignment="1">
      <alignment horizontal="left" vertical="center" wrapText="1"/>
    </xf>
    <xf numFmtId="0" fontId="20" fillId="0" borderId="50" xfId="0" applyFont="1" applyFill="1" applyBorder="1" applyAlignment="1">
      <alignment horizontal="left" vertical="center" wrapText="1"/>
    </xf>
    <xf numFmtId="0" fontId="20" fillId="0" borderId="47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20" fillId="0" borderId="49" xfId="0" applyFont="1" applyFill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47" xfId="0" applyFont="1" applyFill="1" applyBorder="1" applyAlignment="1">
      <alignment horizontal="center"/>
    </xf>
    <xf numFmtId="0" fontId="11" fillId="2" borderId="0" xfId="0" applyFont="1" applyFill="1" applyAlignment="1" applyProtection="1">
      <alignment horizontal="left"/>
      <protection locked="0"/>
    </xf>
    <xf numFmtId="175" fontId="12" fillId="2" borderId="3" xfId="0" applyNumberFormat="1" applyFont="1" applyFill="1" applyBorder="1" applyAlignment="1" applyProtection="1">
      <alignment horizontal="center"/>
      <protection locked="0"/>
    </xf>
    <xf numFmtId="172" fontId="14" fillId="5" borderId="23" xfId="0" applyNumberFormat="1" applyFont="1" applyFill="1" applyBorder="1" applyAlignment="1">
      <alignment horizontal="center"/>
    </xf>
    <xf numFmtId="164" fontId="14" fillId="5" borderId="23" xfId="0" applyNumberFormat="1" applyFont="1" applyFill="1" applyBorder="1" applyAlignment="1">
      <alignment horizontal="center"/>
    </xf>
    <xf numFmtId="172" fontId="14" fillId="5" borderId="40" xfId="0" applyNumberFormat="1" applyFont="1" applyFill="1" applyBorder="1" applyAlignment="1">
      <alignment horizontal="center"/>
    </xf>
    <xf numFmtId="176" fontId="14" fillId="5" borderId="4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4" fontId="22" fillId="2" borderId="25" xfId="0" applyNumberFormat="1" applyFont="1" applyFill="1" applyBorder="1" applyAlignment="1" applyProtection="1">
      <alignment horizontal="center" vertical="center"/>
      <protection locked="0"/>
    </xf>
    <xf numFmtId="164" fontId="22" fillId="2" borderId="26" xfId="0" applyNumberFormat="1" applyFont="1" applyFill="1" applyBorder="1" applyAlignment="1" applyProtection="1">
      <alignment horizontal="center" vertical="center"/>
      <protection locked="0"/>
    </xf>
    <xf numFmtId="164" fontId="22" fillId="2" borderId="27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 applyProtection="1">
      <alignment horizontal="left" wrapText="1"/>
      <protection locked="0"/>
    </xf>
    <xf numFmtId="1" fontId="15" fillId="0" borderId="0" xfId="0" applyNumberFormat="1" applyFont="1" applyFill="1" applyBorder="1" applyAlignment="1">
      <alignment horizontal="center"/>
    </xf>
    <xf numFmtId="175" fontId="10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view="pageBreakPreview" topLeftCell="A19" zoomScale="130" zoomScaleSheetLayoutView="130" workbookViewId="0">
      <selection activeCell="B23" sqref="B23"/>
    </sheetView>
  </sheetViews>
  <sheetFormatPr defaultColWidth="9" defaultRowHeight="13.8" x14ac:dyDescent="0.3"/>
  <cols>
    <col min="1" max="1" width="25.109375" style="305" customWidth="1"/>
    <col min="2" max="2" width="20.44140625" style="305" customWidth="1"/>
    <col min="3" max="3" width="23" style="305" customWidth="1"/>
    <col min="4" max="4" width="24.44140625" style="305" customWidth="1"/>
    <col min="5" max="5" width="6.6640625" style="305" customWidth="1"/>
    <col min="6" max="6" width="18.88671875" style="305" customWidth="1"/>
    <col min="7" max="7" width="20.109375" style="305" customWidth="1"/>
    <col min="8" max="8" width="9" style="305" customWidth="1"/>
    <col min="9" max="9" width="26.44140625" style="305" customWidth="1"/>
    <col min="10" max="10" width="18.88671875" style="305" customWidth="1"/>
    <col min="11" max="11" width="20.109375" style="305" customWidth="1"/>
    <col min="12" max="16384" width="9" style="305"/>
  </cols>
  <sheetData>
    <row r="1" spans="1:7" ht="12.75" customHeight="1" x14ac:dyDescent="0.3">
      <c r="A1" s="358" t="s">
        <v>31</v>
      </c>
      <c r="B1" s="358"/>
      <c r="C1" s="358"/>
      <c r="D1" s="358"/>
      <c r="E1" s="358"/>
      <c r="F1" s="358"/>
      <c r="G1" s="350"/>
    </row>
    <row r="2" spans="1:7" ht="12.75" customHeight="1" x14ac:dyDescent="0.3">
      <c r="A2" s="358"/>
      <c r="B2" s="358"/>
      <c r="C2" s="358"/>
      <c r="D2" s="358"/>
      <c r="E2" s="358"/>
      <c r="F2" s="358"/>
      <c r="G2" s="350"/>
    </row>
    <row r="3" spans="1:7" ht="12.75" customHeight="1" x14ac:dyDescent="0.3">
      <c r="A3" s="358"/>
      <c r="B3" s="358"/>
      <c r="C3" s="358"/>
      <c r="D3" s="358"/>
      <c r="E3" s="358"/>
      <c r="F3" s="358"/>
      <c r="G3" s="350"/>
    </row>
    <row r="4" spans="1:7" ht="12.75" customHeight="1" x14ac:dyDescent="0.3">
      <c r="A4" s="358"/>
      <c r="B4" s="358"/>
      <c r="C4" s="358"/>
      <c r="D4" s="358"/>
      <c r="E4" s="358"/>
      <c r="F4" s="358"/>
      <c r="G4" s="350"/>
    </row>
    <row r="5" spans="1:7" ht="12.75" customHeight="1" x14ac:dyDescent="0.3">
      <c r="A5" s="358"/>
      <c r="B5" s="358"/>
      <c r="C5" s="358"/>
      <c r="D5" s="358"/>
      <c r="E5" s="358"/>
      <c r="F5" s="358"/>
      <c r="G5" s="350"/>
    </row>
    <row r="6" spans="1:7" ht="12.75" customHeight="1" x14ac:dyDescent="0.3">
      <c r="A6" s="358"/>
      <c r="B6" s="358"/>
      <c r="C6" s="358"/>
      <c r="D6" s="358"/>
      <c r="E6" s="358"/>
      <c r="F6" s="358"/>
      <c r="G6" s="350"/>
    </row>
    <row r="7" spans="1:7" ht="12.75" customHeight="1" x14ac:dyDescent="0.3">
      <c r="A7" s="358"/>
      <c r="B7" s="358"/>
      <c r="C7" s="358"/>
      <c r="D7" s="358"/>
      <c r="E7" s="358"/>
      <c r="F7" s="358"/>
      <c r="G7" s="350"/>
    </row>
    <row r="8" spans="1:7" ht="15" customHeight="1" x14ac:dyDescent="0.3">
      <c r="A8" s="357" t="s">
        <v>32</v>
      </c>
      <c r="B8" s="357"/>
      <c r="C8" s="357"/>
      <c r="D8" s="357"/>
      <c r="E8" s="357"/>
      <c r="F8" s="357"/>
      <c r="G8" s="349"/>
    </row>
    <row r="9" spans="1:7" ht="12.75" customHeight="1" x14ac:dyDescent="0.3">
      <c r="A9" s="357"/>
      <c r="B9" s="357"/>
      <c r="C9" s="357"/>
      <c r="D9" s="357"/>
      <c r="E9" s="357"/>
      <c r="F9" s="357"/>
      <c r="G9" s="349"/>
    </row>
    <row r="10" spans="1:7" ht="12.75" customHeight="1" x14ac:dyDescent="0.3">
      <c r="A10" s="357"/>
      <c r="B10" s="357"/>
      <c r="C10" s="357"/>
      <c r="D10" s="357"/>
      <c r="E10" s="357"/>
      <c r="F10" s="357"/>
      <c r="G10" s="349"/>
    </row>
    <row r="11" spans="1:7" ht="12.75" customHeight="1" x14ac:dyDescent="0.3">
      <c r="A11" s="357"/>
      <c r="B11" s="357"/>
      <c r="C11" s="357"/>
      <c r="D11" s="357"/>
      <c r="E11" s="357"/>
      <c r="F11" s="357"/>
      <c r="G11" s="349"/>
    </row>
    <row r="12" spans="1:7" ht="12.75" customHeight="1" x14ac:dyDescent="0.3">
      <c r="A12" s="357"/>
      <c r="B12" s="357"/>
      <c r="C12" s="357"/>
      <c r="D12" s="357"/>
      <c r="E12" s="357"/>
      <c r="F12" s="357"/>
      <c r="G12" s="349"/>
    </row>
    <row r="13" spans="1:7" ht="12.75" customHeight="1" x14ac:dyDescent="0.3">
      <c r="A13" s="357"/>
      <c r="B13" s="357"/>
      <c r="C13" s="357"/>
      <c r="D13" s="357"/>
      <c r="E13" s="357"/>
      <c r="F13" s="357"/>
      <c r="G13" s="349"/>
    </row>
    <row r="14" spans="1:7" ht="12.75" customHeight="1" x14ac:dyDescent="0.3">
      <c r="A14" s="357"/>
      <c r="B14" s="357"/>
      <c r="C14" s="357"/>
      <c r="D14" s="357"/>
      <c r="E14" s="357"/>
      <c r="F14" s="357"/>
      <c r="G14" s="349"/>
    </row>
    <row r="15" spans="1:7" ht="13.5" customHeight="1" thickBot="1" x14ac:dyDescent="0.35"/>
    <row r="16" spans="1:7" ht="19.5" customHeight="1" thickBot="1" x14ac:dyDescent="0.4">
      <c r="A16" s="353" t="s">
        <v>33</v>
      </c>
      <c r="B16" s="354"/>
      <c r="C16" s="354"/>
      <c r="D16" s="354"/>
      <c r="E16" s="354"/>
      <c r="F16" s="355"/>
    </row>
    <row r="17" spans="1:13" ht="18.75" customHeight="1" x14ac:dyDescent="0.3">
      <c r="A17" s="356" t="s">
        <v>118</v>
      </c>
      <c r="B17" s="356"/>
      <c r="C17" s="356"/>
      <c r="D17" s="356"/>
      <c r="E17" s="356"/>
      <c r="F17" s="356"/>
    </row>
    <row r="18" spans="1:13" x14ac:dyDescent="0.3">
      <c r="B18" s="305" t="e">
        <f>[1]Relative!B13</f>
        <v>#REF!</v>
      </c>
    </row>
    <row r="20" spans="1:13" ht="16.5" customHeight="1" x14ac:dyDescent="0.3">
      <c r="A20" s="317" t="s">
        <v>35</v>
      </c>
      <c r="B20" s="351" t="s">
        <v>5</v>
      </c>
    </row>
    <row r="21" spans="1:13" ht="16.5" customHeight="1" x14ac:dyDescent="0.3">
      <c r="A21" s="317" t="s">
        <v>36</v>
      </c>
      <c r="B21" s="388" t="s">
        <v>7</v>
      </c>
    </row>
    <row r="22" spans="1:13" ht="16.5" customHeight="1" x14ac:dyDescent="0.3">
      <c r="A22" s="317" t="s">
        <v>37</v>
      </c>
      <c r="B22" s="348" t="s">
        <v>9</v>
      </c>
    </row>
    <row r="23" spans="1:13" ht="16.5" customHeight="1" x14ac:dyDescent="0.3">
      <c r="A23" s="317" t="s">
        <v>38</v>
      </c>
      <c r="B23" s="348">
        <v>0</v>
      </c>
    </row>
    <row r="24" spans="1:13" ht="16.5" customHeight="1" x14ac:dyDescent="0.3">
      <c r="A24" s="317" t="s">
        <v>39</v>
      </c>
      <c r="B24" s="347">
        <v>0</v>
      </c>
    </row>
    <row r="25" spans="1:13" ht="16.5" customHeight="1" x14ac:dyDescent="0.3">
      <c r="A25" s="317" t="s">
        <v>40</v>
      </c>
      <c r="B25" s="347">
        <v>0</v>
      </c>
    </row>
    <row r="27" spans="1:13" ht="13.5" customHeight="1" thickBot="1" x14ac:dyDescent="0.35"/>
    <row r="28" spans="1:13" ht="17.25" customHeight="1" thickBot="1" x14ac:dyDescent="0.35">
      <c r="B28" s="346" t="s">
        <v>117</v>
      </c>
      <c r="C28" s="345" t="s">
        <v>116</v>
      </c>
      <c r="D28" s="345" t="s">
        <v>115</v>
      </c>
      <c r="E28" s="344"/>
      <c r="F28" s="344"/>
      <c r="G28" s="344"/>
      <c r="H28" s="306"/>
      <c r="I28" s="344"/>
      <c r="J28" s="344"/>
      <c r="K28" s="344"/>
      <c r="L28" s="304"/>
      <c r="M28" s="304"/>
    </row>
    <row r="29" spans="1:13" ht="16.5" customHeight="1" thickBot="1" x14ac:dyDescent="0.35">
      <c r="B29" s="343">
        <v>10.47959</v>
      </c>
      <c r="C29" s="342">
        <v>16.718430000000001</v>
      </c>
      <c r="D29" s="342">
        <v>16.815290000000001</v>
      </c>
      <c r="E29" s="337"/>
      <c r="F29" s="337"/>
      <c r="G29" s="337"/>
      <c r="H29" s="306"/>
      <c r="I29" s="337"/>
      <c r="J29" s="337"/>
      <c r="K29" s="337"/>
      <c r="L29" s="304"/>
      <c r="M29" s="304"/>
    </row>
    <row r="30" spans="1:13" ht="15.75" customHeight="1" x14ac:dyDescent="0.3">
      <c r="B30" s="340"/>
      <c r="C30" s="342">
        <v>16.720130000000001</v>
      </c>
      <c r="D30" s="342">
        <v>16.823350000000001</v>
      </c>
      <c r="E30" s="337"/>
      <c r="F30" s="337"/>
      <c r="G30" s="337"/>
      <c r="H30" s="306"/>
      <c r="I30" s="337"/>
      <c r="J30" s="337"/>
      <c r="K30" s="337"/>
      <c r="L30" s="304"/>
      <c r="M30" s="304"/>
    </row>
    <row r="31" spans="1:13" ht="16.5" customHeight="1" thickBot="1" x14ac:dyDescent="0.35">
      <c r="B31" s="340"/>
      <c r="C31" s="341">
        <v>16.725930000000002</v>
      </c>
      <c r="D31" s="341">
        <v>16.80433</v>
      </c>
      <c r="E31" s="337"/>
      <c r="F31" s="337"/>
      <c r="G31" s="337"/>
      <c r="H31" s="306"/>
      <c r="I31" s="337"/>
      <c r="J31" s="337"/>
      <c r="K31" s="337"/>
      <c r="L31" s="304"/>
      <c r="M31" s="304"/>
    </row>
    <row r="32" spans="1:13" ht="16.5" customHeight="1" thickBot="1" x14ac:dyDescent="0.35">
      <c r="B32" s="340"/>
      <c r="C32" s="339"/>
      <c r="D32" s="338"/>
      <c r="E32" s="337"/>
      <c r="F32" s="337"/>
      <c r="G32" s="337"/>
      <c r="H32" s="306"/>
      <c r="I32" s="337"/>
      <c r="J32" s="337"/>
      <c r="K32" s="337"/>
      <c r="L32" s="304"/>
      <c r="M32" s="304"/>
    </row>
    <row r="33" spans="1:13" ht="17.25" customHeight="1" thickBot="1" x14ac:dyDescent="0.35">
      <c r="B33" s="336">
        <f>AVERAGE(B29:B32)</f>
        <v>10.47959</v>
      </c>
      <c r="C33" s="336">
        <f>AVERAGE(C29:C32)</f>
        <v>16.721496666666667</v>
      </c>
      <c r="D33" s="336">
        <f>AVERAGE(D29:D32)</f>
        <v>16.814323333333334</v>
      </c>
      <c r="E33" s="335"/>
      <c r="F33" s="335"/>
      <c r="G33" s="335"/>
      <c r="H33" s="306"/>
      <c r="I33" s="335"/>
      <c r="J33" s="335"/>
      <c r="K33" s="335"/>
      <c r="L33" s="304"/>
      <c r="M33" s="304"/>
    </row>
    <row r="34" spans="1:13" ht="16.5" customHeight="1" thickBot="1" x14ac:dyDescent="0.35">
      <c r="B34" s="328"/>
      <c r="C34" s="328"/>
      <c r="D34" s="328"/>
      <c r="E34" s="306"/>
      <c r="F34" s="306"/>
      <c r="G34" s="306"/>
      <c r="H34" s="306"/>
      <c r="I34" s="306"/>
      <c r="J34" s="306"/>
      <c r="K34" s="306"/>
      <c r="L34" s="304"/>
      <c r="M34" s="304"/>
    </row>
    <row r="35" spans="1:13" ht="16.5" customHeight="1" thickBot="1" x14ac:dyDescent="0.35">
      <c r="B35" s="334" t="s">
        <v>114</v>
      </c>
      <c r="C35" s="333">
        <f>C33-B33</f>
        <v>6.2419066666666669</v>
      </c>
      <c r="D35" s="328"/>
      <c r="E35" s="306"/>
      <c r="F35" s="331"/>
      <c r="G35" s="306"/>
      <c r="H35" s="306"/>
      <c r="I35" s="306"/>
      <c r="J35" s="331"/>
      <c r="K35" s="306"/>
      <c r="L35" s="304"/>
      <c r="M35" s="304"/>
    </row>
    <row r="36" spans="1:13" ht="16.5" customHeight="1" thickBot="1" x14ac:dyDescent="0.35">
      <c r="B36" s="328"/>
      <c r="C36" s="332"/>
      <c r="D36" s="328"/>
      <c r="E36" s="306"/>
      <c r="F36" s="331"/>
      <c r="G36" s="306"/>
      <c r="H36" s="306"/>
      <c r="I36" s="306"/>
      <c r="J36" s="331"/>
      <c r="K36" s="306"/>
      <c r="L36" s="304"/>
      <c r="M36" s="304"/>
    </row>
    <row r="37" spans="1:13" ht="16.5" customHeight="1" thickBot="1" x14ac:dyDescent="0.35">
      <c r="B37" s="334" t="s">
        <v>113</v>
      </c>
      <c r="C37" s="333">
        <f>D33-B33</f>
        <v>6.3347333333333342</v>
      </c>
      <c r="D37" s="328"/>
      <c r="E37" s="306"/>
      <c r="F37" s="331"/>
      <c r="G37" s="306"/>
      <c r="H37" s="306"/>
      <c r="I37" s="306"/>
      <c r="J37" s="331"/>
      <c r="K37" s="306"/>
      <c r="L37" s="304"/>
      <c r="M37" s="304"/>
    </row>
    <row r="38" spans="1:13" ht="16.5" customHeight="1" thickBot="1" x14ac:dyDescent="0.35">
      <c r="B38" s="328"/>
      <c r="C38" s="332"/>
      <c r="D38" s="328"/>
      <c r="E38" s="306"/>
      <c r="F38" s="331"/>
      <c r="G38" s="306"/>
      <c r="H38" s="306"/>
      <c r="I38" s="306"/>
      <c r="J38" s="331"/>
      <c r="K38" s="306"/>
      <c r="L38" s="304"/>
      <c r="M38" s="304"/>
    </row>
    <row r="39" spans="1:13" ht="32.25" customHeight="1" thickBot="1" x14ac:dyDescent="0.35">
      <c r="B39" s="330" t="s">
        <v>112</v>
      </c>
      <c r="C39" s="329">
        <f>C37/C35</f>
        <v>1.0148715242991992</v>
      </c>
      <c r="D39" s="328"/>
      <c r="E39" s="327"/>
      <c r="F39" s="326"/>
      <c r="G39" s="306"/>
      <c r="H39" s="306"/>
      <c r="I39" s="327"/>
      <c r="J39" s="326"/>
      <c r="K39" s="306"/>
      <c r="L39" s="304"/>
      <c r="M39" s="304"/>
    </row>
    <row r="40" spans="1:13" ht="14.25" customHeight="1" thickBot="1" x14ac:dyDescent="0.35">
      <c r="A40" s="325"/>
      <c r="B40" s="324"/>
      <c r="C40" s="322"/>
      <c r="D40" s="323"/>
      <c r="E40" s="322"/>
      <c r="G40" s="306"/>
      <c r="H40" s="306"/>
      <c r="I40" s="312"/>
      <c r="J40" s="304"/>
    </row>
    <row r="41" spans="1:13" ht="16.5" customHeight="1" x14ac:dyDescent="0.3">
      <c r="A41" s="314"/>
      <c r="B41" s="321" t="s">
        <v>26</v>
      </c>
      <c r="C41" s="321"/>
      <c r="D41" s="319" t="s">
        <v>27</v>
      </c>
      <c r="E41" s="320"/>
      <c r="F41" s="319" t="s">
        <v>28</v>
      </c>
      <c r="G41" s="306"/>
      <c r="H41" s="306"/>
      <c r="I41" s="312"/>
      <c r="J41" s="304"/>
    </row>
    <row r="42" spans="1:13" ht="59.25" customHeight="1" x14ac:dyDescent="0.3">
      <c r="A42" s="317" t="s">
        <v>29</v>
      </c>
      <c r="B42" s="318"/>
      <c r="C42" s="314"/>
      <c r="D42" s="318"/>
      <c r="E42" s="314"/>
      <c r="F42" s="318"/>
      <c r="G42" s="306"/>
      <c r="H42" s="306"/>
      <c r="I42" s="312"/>
      <c r="J42" s="304"/>
    </row>
    <row r="43" spans="1:13" ht="59.25" customHeight="1" x14ac:dyDescent="0.3">
      <c r="A43" s="317" t="s">
        <v>30</v>
      </c>
      <c r="B43" s="315"/>
      <c r="C43" s="316"/>
      <c r="D43" s="315"/>
      <c r="E43" s="314"/>
      <c r="F43" s="313"/>
      <c r="G43" s="306"/>
      <c r="H43" s="306"/>
      <c r="I43" s="312"/>
    </row>
    <row r="44" spans="1:13" ht="13.5" customHeight="1" x14ac:dyDescent="0.3">
      <c r="A44" s="306"/>
      <c r="B44" s="306"/>
      <c r="C44" s="306"/>
      <c r="D44" s="312"/>
      <c r="F44" s="306"/>
      <c r="G44" s="306"/>
      <c r="H44" s="306"/>
      <c r="I44" s="312"/>
    </row>
    <row r="45" spans="1:13" ht="13.5" customHeight="1" x14ac:dyDescent="0.3">
      <c r="A45" s="306"/>
      <c r="B45" s="306"/>
      <c r="C45" s="306"/>
      <c r="D45" s="312"/>
      <c r="F45" s="306"/>
      <c r="G45" s="306"/>
      <c r="H45" s="306"/>
      <c r="I45" s="312"/>
    </row>
    <row r="47" spans="1:13" ht="13.5" customHeight="1" x14ac:dyDescent="0.3">
      <c r="A47" s="311"/>
      <c r="B47" s="311"/>
      <c r="C47" s="311"/>
      <c r="F47" s="311"/>
      <c r="G47" s="311"/>
      <c r="H47" s="311"/>
    </row>
    <row r="48" spans="1:13" ht="13.5" customHeight="1" x14ac:dyDescent="0.3">
      <c r="A48" s="310"/>
      <c r="B48" s="310"/>
      <c r="C48" s="310"/>
      <c r="F48" s="310"/>
      <c r="G48" s="310"/>
      <c r="H48" s="310"/>
    </row>
    <row r="49" spans="1:8" x14ac:dyDescent="0.3">
      <c r="B49" s="309"/>
      <c r="C49" s="309"/>
      <c r="G49" s="309"/>
      <c r="H49" s="309"/>
    </row>
    <row r="50" spans="1:8" x14ac:dyDescent="0.3">
      <c r="A50" s="308"/>
      <c r="F50" s="308"/>
    </row>
    <row r="51" spans="1:8" x14ac:dyDescent="0.3">
      <c r="C51" s="307"/>
    </row>
    <row r="52" spans="1:8" x14ac:dyDescent="0.3">
      <c r="C52" s="307"/>
    </row>
    <row r="57" spans="1:8" ht="13.5" customHeight="1" x14ac:dyDescent="0.3">
      <c r="C57" s="306"/>
    </row>
    <row r="250" spans="1:1" x14ac:dyDescent="0.3">
      <c r="A250" s="305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6" workbookViewId="0">
      <selection activeCell="F39" sqref="F39"/>
    </sheetView>
  </sheetViews>
  <sheetFormatPr defaultColWidth="9.109375"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  <col min="10" max="16384" width="9.109375" style="44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359" t="s">
        <v>0</v>
      </c>
      <c r="B15" s="359"/>
      <c r="C15" s="359"/>
      <c r="D15" s="359"/>
      <c r="E15" s="359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6"/>
    </row>
    <row r="18" spans="1:5" ht="16.5" customHeight="1" x14ac:dyDescent="0.3">
      <c r="A18" s="11" t="s">
        <v>4</v>
      </c>
      <c r="B18" s="8" t="s">
        <v>105</v>
      </c>
      <c r="C18" s="36"/>
      <c r="D18" s="36"/>
      <c r="E18" s="36"/>
    </row>
    <row r="19" spans="1:5" ht="16.5" customHeight="1" x14ac:dyDescent="0.3">
      <c r="A19" s="11" t="s">
        <v>6</v>
      </c>
      <c r="B19" s="12">
        <v>99.7</v>
      </c>
      <c r="C19" s="36"/>
      <c r="D19" s="36"/>
      <c r="E19" s="36"/>
    </row>
    <row r="20" spans="1:5" ht="16.5" customHeight="1" x14ac:dyDescent="0.3">
      <c r="A20" s="8" t="s">
        <v>8</v>
      </c>
      <c r="B20" s="12">
        <v>20.309999999999999</v>
      </c>
      <c r="C20" s="36"/>
      <c r="D20" s="36"/>
      <c r="E20" s="36"/>
    </row>
    <row r="21" spans="1:5" ht="16.5" customHeight="1" x14ac:dyDescent="0.3">
      <c r="A21" s="8" t="s">
        <v>10</v>
      </c>
      <c r="B21" s="13">
        <f>B20/25*4/100</f>
        <v>3.2495999999999997E-2</v>
      </c>
      <c r="C21" s="36"/>
      <c r="D21" s="36"/>
      <c r="E21" s="36"/>
    </row>
    <row r="22" spans="1:5" ht="15.75" customHeight="1" x14ac:dyDescent="0.3">
      <c r="A22" s="36"/>
      <c r="B22" s="36" t="s">
        <v>12</v>
      </c>
      <c r="C22" s="36"/>
      <c r="D22" s="36"/>
      <c r="E22" s="36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5529016</v>
      </c>
      <c r="C24" s="18">
        <v>6640.8</v>
      </c>
      <c r="D24" s="19">
        <v>1.2</v>
      </c>
      <c r="E24" s="20">
        <v>4.9000000000000004</v>
      </c>
    </row>
    <row r="25" spans="1:5" ht="16.5" customHeight="1" x14ac:dyDescent="0.3">
      <c r="A25" s="17">
        <v>2</v>
      </c>
      <c r="B25" s="18">
        <v>5574486</v>
      </c>
      <c r="C25" s="389">
        <v>6624</v>
      </c>
      <c r="D25" s="19">
        <v>1.3</v>
      </c>
      <c r="E25" s="19">
        <v>4.9000000000000004</v>
      </c>
    </row>
    <row r="26" spans="1:5" ht="16.5" customHeight="1" x14ac:dyDescent="0.3">
      <c r="A26" s="17">
        <v>3</v>
      </c>
      <c r="B26" s="18">
        <v>5570161</v>
      </c>
      <c r="C26" s="18">
        <v>6589.7</v>
      </c>
      <c r="D26" s="19">
        <v>1.3</v>
      </c>
      <c r="E26" s="19">
        <v>4.9000000000000004</v>
      </c>
    </row>
    <row r="27" spans="1:5" ht="16.5" customHeight="1" x14ac:dyDescent="0.3">
      <c r="A27" s="17">
        <v>4</v>
      </c>
      <c r="B27" s="18">
        <v>5552620</v>
      </c>
      <c r="C27" s="18">
        <v>6543.4</v>
      </c>
      <c r="D27" s="19">
        <v>1.3</v>
      </c>
      <c r="E27" s="19">
        <v>4.9000000000000004</v>
      </c>
    </row>
    <row r="28" spans="1:5" ht="16.5" customHeight="1" x14ac:dyDescent="0.3">
      <c r="A28" s="17">
        <v>5</v>
      </c>
      <c r="B28" s="18">
        <v>5545025</v>
      </c>
      <c r="C28" s="18">
        <v>6462.2</v>
      </c>
      <c r="D28" s="19">
        <v>1.3</v>
      </c>
      <c r="E28" s="19">
        <v>4.9000000000000004</v>
      </c>
    </row>
    <row r="29" spans="1:5" ht="16.5" customHeight="1" x14ac:dyDescent="0.3">
      <c r="A29" s="17">
        <v>6</v>
      </c>
      <c r="B29" s="21">
        <v>5569472</v>
      </c>
      <c r="C29" s="21">
        <v>6510.9</v>
      </c>
      <c r="D29" s="22">
        <v>1.3</v>
      </c>
      <c r="E29" s="22">
        <v>4.9000000000000004</v>
      </c>
    </row>
    <row r="30" spans="1:5" ht="16.5" customHeight="1" x14ac:dyDescent="0.3">
      <c r="A30" s="23" t="s">
        <v>18</v>
      </c>
      <c r="B30" s="24">
        <f>AVERAGE(B24:B29)</f>
        <v>5556796.666666667</v>
      </c>
      <c r="C30" s="400">
        <f>AVERAGE(C24:C29)</f>
        <v>6561.833333333333</v>
      </c>
      <c r="D30" s="26">
        <f>AVERAGE(D24:D29)</f>
        <v>1.2833333333333332</v>
      </c>
      <c r="E30" s="26">
        <f>AVERAGE(E24:E29)</f>
        <v>4.8999999999999995</v>
      </c>
    </row>
    <row r="31" spans="1:5" ht="16.5" customHeight="1" x14ac:dyDescent="0.3">
      <c r="A31" s="27" t="s">
        <v>19</v>
      </c>
      <c r="B31" s="28">
        <f>(STDEV(B24:B29)/B30)</f>
        <v>3.198998997587368E-3</v>
      </c>
      <c r="C31" s="29"/>
      <c r="D31" s="29"/>
      <c r="E31" s="30"/>
    </row>
    <row r="32" spans="1:5" s="4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3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11"/>
      <c r="B35" s="40" t="s">
        <v>23</v>
      </c>
      <c r="C35" s="39"/>
      <c r="D35" s="39"/>
      <c r="E35" s="39"/>
    </row>
    <row r="36" spans="1:5" ht="16.5" customHeight="1" x14ac:dyDescent="0.3">
      <c r="A36" s="11"/>
      <c r="B36" s="40" t="s">
        <v>24</v>
      </c>
      <c r="C36" s="39"/>
      <c r="D36" s="39"/>
      <c r="E36" s="39"/>
    </row>
    <row r="37" spans="1:5" ht="15.75" customHeight="1" x14ac:dyDescent="0.3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" t="s">
        <v>4</v>
      </c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10</v>
      </c>
      <c r="B42" s="13"/>
      <c r="C42" s="36"/>
      <c r="D42" s="36"/>
      <c r="E42" s="36"/>
    </row>
    <row r="43" spans="1:5" ht="15.75" customHeight="1" x14ac:dyDescent="0.3">
      <c r="A43" s="36"/>
      <c r="B43" s="36"/>
      <c r="C43" s="36"/>
      <c r="D43" s="36"/>
      <c r="E43" s="36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3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11"/>
      <c r="B56" s="40" t="s">
        <v>23</v>
      </c>
      <c r="C56" s="39"/>
      <c r="D56" s="39"/>
      <c r="E56" s="39"/>
    </row>
    <row r="57" spans="1:7" ht="16.5" customHeight="1" x14ac:dyDescent="0.3">
      <c r="A57" s="11"/>
      <c r="B57" s="40" t="s">
        <v>24</v>
      </c>
      <c r="C57" s="39"/>
      <c r="D57" s="39"/>
      <c r="E57" s="39"/>
    </row>
    <row r="58" spans="1:7" ht="14.25" customHeight="1" thickBot="1" x14ac:dyDescent="0.35">
      <c r="A58" s="41"/>
      <c r="B58" s="42"/>
      <c r="D58" s="43"/>
      <c r="F58" s="44"/>
      <c r="G58" s="44"/>
    </row>
    <row r="59" spans="1:7" ht="15" customHeight="1" x14ac:dyDescent="0.3">
      <c r="B59" s="360" t="s">
        <v>26</v>
      </c>
      <c r="C59" s="36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109</v>
      </c>
      <c r="C60" s="49" t="s">
        <v>110</v>
      </c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5" workbookViewId="0">
      <selection activeCell="E35" sqref="E35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359" t="s">
        <v>0</v>
      </c>
      <c r="B15" s="359"/>
      <c r="C15" s="359"/>
      <c r="D15" s="359"/>
      <c r="E15" s="35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106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99.02</v>
      </c>
      <c r="C19" s="10"/>
      <c r="D19" s="10"/>
      <c r="E19" s="10"/>
    </row>
    <row r="20" spans="1:6" ht="16.5" customHeight="1" x14ac:dyDescent="0.3">
      <c r="A20" s="7" t="s">
        <v>8</v>
      </c>
      <c r="B20" s="12">
        <v>16.18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0.1618</v>
      </c>
      <c r="C21" s="10"/>
      <c r="D21" s="10"/>
      <c r="E21" s="10"/>
    </row>
    <row r="22" spans="1:6" ht="15.75" customHeight="1" x14ac:dyDescent="0.3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  <c r="F23" s="16" t="s">
        <v>111</v>
      </c>
    </row>
    <row r="24" spans="1:6" ht="16.5" customHeight="1" x14ac:dyDescent="0.3">
      <c r="A24" s="17">
        <v>1</v>
      </c>
      <c r="B24" s="18">
        <v>71321349</v>
      </c>
      <c r="C24" s="18">
        <v>10055.9</v>
      </c>
      <c r="D24" s="19">
        <v>1.2</v>
      </c>
      <c r="E24" s="20">
        <v>11.1</v>
      </c>
      <c r="F24" s="20">
        <v>18.139009999999999</v>
      </c>
    </row>
    <row r="25" spans="1:6" ht="16.5" customHeight="1" x14ac:dyDescent="0.3">
      <c r="A25" s="17">
        <v>2</v>
      </c>
      <c r="B25" s="18">
        <v>71888845</v>
      </c>
      <c r="C25" s="18">
        <v>10038.5</v>
      </c>
      <c r="D25" s="19">
        <v>1.2</v>
      </c>
      <c r="E25" s="19">
        <v>11.1</v>
      </c>
      <c r="F25" s="19">
        <v>18.12078</v>
      </c>
    </row>
    <row r="26" spans="1:6" ht="16.5" customHeight="1" x14ac:dyDescent="0.3">
      <c r="A26" s="17">
        <v>3</v>
      </c>
      <c r="B26" s="18">
        <v>71752976</v>
      </c>
      <c r="C26" s="389">
        <v>10000</v>
      </c>
      <c r="D26" s="19">
        <v>1.2</v>
      </c>
      <c r="E26" s="19">
        <v>11.1</v>
      </c>
      <c r="F26" s="19">
        <v>18.081679999999999</v>
      </c>
    </row>
    <row r="27" spans="1:6" ht="16.5" customHeight="1" x14ac:dyDescent="0.3">
      <c r="A27" s="17">
        <v>4</v>
      </c>
      <c r="B27" s="18">
        <v>71583167</v>
      </c>
      <c r="C27" s="18">
        <v>9925.4</v>
      </c>
      <c r="D27" s="19">
        <v>1.2</v>
      </c>
      <c r="E27" s="19">
        <v>11.1</v>
      </c>
      <c r="F27" s="19">
        <v>17.99747</v>
      </c>
    </row>
    <row r="28" spans="1:6" ht="16.5" customHeight="1" x14ac:dyDescent="0.3">
      <c r="A28" s="17">
        <v>5</v>
      </c>
      <c r="B28" s="18">
        <v>71463113</v>
      </c>
      <c r="C28" s="18">
        <v>9864.7999999999993</v>
      </c>
      <c r="D28" s="19">
        <v>1.2</v>
      </c>
      <c r="E28" s="19">
        <v>11.1</v>
      </c>
      <c r="F28" s="19">
        <v>17.913360000000001</v>
      </c>
    </row>
    <row r="29" spans="1:6" ht="16.5" customHeight="1" x14ac:dyDescent="0.3">
      <c r="A29" s="17">
        <v>6</v>
      </c>
      <c r="B29" s="21">
        <v>71753855</v>
      </c>
      <c r="C29" s="21">
        <v>9841.2999999999993</v>
      </c>
      <c r="D29" s="22">
        <v>1.2</v>
      </c>
      <c r="E29" s="22">
        <v>11.1</v>
      </c>
      <c r="F29" s="22">
        <v>17.875969999999999</v>
      </c>
    </row>
    <row r="30" spans="1:6" ht="16.5" customHeight="1" x14ac:dyDescent="0.3">
      <c r="A30" s="23" t="s">
        <v>18</v>
      </c>
      <c r="B30" s="24">
        <f>AVERAGE(B24:B29)</f>
        <v>71627217.5</v>
      </c>
      <c r="C30" s="25">
        <f>AVERAGE(C24:C29)</f>
        <v>9954.3166666666675</v>
      </c>
      <c r="D30" s="26">
        <f>AVERAGE(D24:D29)</f>
        <v>1.2</v>
      </c>
      <c r="E30" s="26">
        <f>AVERAGE(E24:E29)</f>
        <v>11.1</v>
      </c>
      <c r="F30" s="26">
        <f>AVERAGE(F24:F29)</f>
        <v>18.021378333333331</v>
      </c>
    </row>
    <row r="31" spans="1:6" ht="16.5" customHeight="1" x14ac:dyDescent="0.3">
      <c r="A31" s="27" t="s">
        <v>19</v>
      </c>
      <c r="B31" s="28">
        <f>(STDEV(B24:B29)/B30)</f>
        <v>2.9466178632532192E-3</v>
      </c>
      <c r="C31" s="29"/>
      <c r="D31" s="29"/>
      <c r="E31" s="30"/>
      <c r="F31" s="30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  <c r="F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302" t="s">
        <v>108</v>
      </c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360" t="s">
        <v>26</v>
      </c>
      <c r="C59" s="36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303" t="s">
        <v>109</v>
      </c>
      <c r="C60" s="303" t="s">
        <v>110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28" zoomScale="55" zoomScaleNormal="75" workbookViewId="0">
      <selection activeCell="D47" sqref="D47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5.44140625" style="2" customWidth="1"/>
    <col min="6" max="6" width="30.6640625" style="2" customWidth="1"/>
    <col min="7" max="7" width="35.44140625" style="2" customWidth="1"/>
    <col min="8" max="9" width="30.33203125" style="2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8" x14ac:dyDescent="0.3">
      <c r="A1" s="382" t="s">
        <v>31</v>
      </c>
      <c r="B1" s="382"/>
      <c r="C1" s="382"/>
      <c r="D1" s="382"/>
      <c r="E1" s="382"/>
      <c r="F1" s="382"/>
      <c r="G1" s="382"/>
      <c r="H1" s="382"/>
    </row>
    <row r="2" spans="1:8" x14ac:dyDescent="0.3">
      <c r="A2" s="382"/>
      <c r="B2" s="382"/>
      <c r="C2" s="382"/>
      <c r="D2" s="382"/>
      <c r="E2" s="382"/>
      <c r="F2" s="382"/>
      <c r="G2" s="382"/>
      <c r="H2" s="382"/>
    </row>
    <row r="3" spans="1:8" x14ac:dyDescent="0.3">
      <c r="A3" s="382"/>
      <c r="B3" s="382"/>
      <c r="C3" s="382"/>
      <c r="D3" s="382"/>
      <c r="E3" s="382"/>
      <c r="F3" s="382"/>
      <c r="G3" s="382"/>
      <c r="H3" s="382"/>
    </row>
    <row r="4" spans="1:8" x14ac:dyDescent="0.3">
      <c r="A4" s="382"/>
      <c r="B4" s="382"/>
      <c r="C4" s="382"/>
      <c r="D4" s="382"/>
      <c r="E4" s="382"/>
      <c r="F4" s="382"/>
      <c r="G4" s="382"/>
      <c r="H4" s="382"/>
    </row>
    <row r="5" spans="1:8" x14ac:dyDescent="0.3">
      <c r="A5" s="382"/>
      <c r="B5" s="382"/>
      <c r="C5" s="382"/>
      <c r="D5" s="382"/>
      <c r="E5" s="382"/>
      <c r="F5" s="382"/>
      <c r="G5" s="382"/>
      <c r="H5" s="382"/>
    </row>
    <row r="6" spans="1:8" x14ac:dyDescent="0.3">
      <c r="A6" s="382"/>
      <c r="B6" s="382"/>
      <c r="C6" s="382"/>
      <c r="D6" s="382"/>
      <c r="E6" s="382"/>
      <c r="F6" s="382"/>
      <c r="G6" s="382"/>
      <c r="H6" s="382"/>
    </row>
    <row r="7" spans="1:8" x14ac:dyDescent="0.3">
      <c r="A7" s="382"/>
      <c r="B7" s="382"/>
      <c r="C7" s="382"/>
      <c r="D7" s="382"/>
      <c r="E7" s="382"/>
      <c r="F7" s="382"/>
      <c r="G7" s="382"/>
      <c r="H7" s="382"/>
    </row>
    <row r="8" spans="1:8" x14ac:dyDescent="0.3">
      <c r="A8" s="383" t="s">
        <v>32</v>
      </c>
      <c r="B8" s="383"/>
      <c r="C8" s="383"/>
      <c r="D8" s="383"/>
      <c r="E8" s="383"/>
      <c r="F8" s="383"/>
      <c r="G8" s="383"/>
      <c r="H8" s="383"/>
    </row>
    <row r="9" spans="1:8" x14ac:dyDescent="0.3">
      <c r="A9" s="383"/>
      <c r="B9" s="383"/>
      <c r="C9" s="383"/>
      <c r="D9" s="383"/>
      <c r="E9" s="383"/>
      <c r="F9" s="383"/>
      <c r="G9" s="383"/>
      <c r="H9" s="383"/>
    </row>
    <row r="10" spans="1:8" x14ac:dyDescent="0.3">
      <c r="A10" s="383"/>
      <c r="B10" s="383"/>
      <c r="C10" s="383"/>
      <c r="D10" s="383"/>
      <c r="E10" s="383"/>
      <c r="F10" s="383"/>
      <c r="G10" s="383"/>
      <c r="H10" s="383"/>
    </row>
    <row r="11" spans="1:8" x14ac:dyDescent="0.3">
      <c r="A11" s="383"/>
      <c r="B11" s="383"/>
      <c r="C11" s="383"/>
      <c r="D11" s="383"/>
      <c r="E11" s="383"/>
      <c r="F11" s="383"/>
      <c r="G11" s="383"/>
      <c r="H11" s="383"/>
    </row>
    <row r="12" spans="1:8" x14ac:dyDescent="0.3">
      <c r="A12" s="383"/>
      <c r="B12" s="383"/>
      <c r="C12" s="383"/>
      <c r="D12" s="383"/>
      <c r="E12" s="383"/>
      <c r="F12" s="383"/>
      <c r="G12" s="383"/>
      <c r="H12" s="383"/>
    </row>
    <row r="13" spans="1:8" x14ac:dyDescent="0.3">
      <c r="A13" s="383"/>
      <c r="B13" s="383"/>
      <c r="C13" s="383"/>
      <c r="D13" s="383"/>
      <c r="E13" s="383"/>
      <c r="F13" s="383"/>
      <c r="G13" s="383"/>
      <c r="H13" s="383"/>
    </row>
    <row r="14" spans="1:8" x14ac:dyDescent="0.3">
      <c r="A14" s="383"/>
      <c r="B14" s="383"/>
      <c r="C14" s="383"/>
      <c r="D14" s="383"/>
      <c r="E14" s="383"/>
      <c r="F14" s="383"/>
      <c r="G14" s="383"/>
      <c r="H14" s="383"/>
    </row>
    <row r="15" spans="1:8" ht="19.5" customHeight="1" x14ac:dyDescent="0.3"/>
    <row r="16" spans="1:8" ht="19.5" customHeight="1" x14ac:dyDescent="0.35">
      <c r="A16" s="385" t="s">
        <v>33</v>
      </c>
      <c r="B16" s="386"/>
      <c r="C16" s="386"/>
      <c r="D16" s="386"/>
      <c r="E16" s="386"/>
      <c r="F16" s="386"/>
      <c r="G16" s="386"/>
      <c r="H16" s="387"/>
    </row>
    <row r="17" spans="1:14" ht="20.25" customHeight="1" x14ac:dyDescent="0.3">
      <c r="A17" s="384" t="s">
        <v>34</v>
      </c>
      <c r="B17" s="384"/>
      <c r="C17" s="384"/>
      <c r="D17" s="384"/>
      <c r="E17" s="384"/>
      <c r="F17" s="384"/>
      <c r="G17" s="384"/>
      <c r="H17" s="384"/>
    </row>
    <row r="18" spans="1:14" ht="26.25" customHeight="1" x14ac:dyDescent="0.45">
      <c r="A18" s="54" t="s">
        <v>35</v>
      </c>
      <c r="B18" s="368" t="s">
        <v>5</v>
      </c>
      <c r="C18" s="368"/>
    </row>
    <row r="19" spans="1:14" ht="26.25" customHeight="1" x14ac:dyDescent="0.5">
      <c r="A19" s="54" t="s">
        <v>36</v>
      </c>
      <c r="B19" s="153" t="s">
        <v>7</v>
      </c>
      <c r="C19" s="176">
        <v>25</v>
      </c>
    </row>
    <row r="20" spans="1:14" ht="26.25" customHeight="1" x14ac:dyDescent="0.5">
      <c r="A20" s="54" t="s">
        <v>37</v>
      </c>
      <c r="B20" s="153" t="s">
        <v>9</v>
      </c>
      <c r="C20" s="154"/>
    </row>
    <row r="21" spans="1:14" ht="26.25" customHeight="1" x14ac:dyDescent="0.5">
      <c r="A21" s="54" t="s">
        <v>38</v>
      </c>
      <c r="B21" s="369" t="s">
        <v>11</v>
      </c>
      <c r="C21" s="369"/>
      <c r="D21" s="369"/>
      <c r="E21" s="369"/>
      <c r="F21" s="369"/>
      <c r="G21" s="369"/>
      <c r="H21" s="369"/>
      <c r="I21" s="369"/>
    </row>
    <row r="22" spans="1:14" ht="26.25" customHeight="1" x14ac:dyDescent="0.5">
      <c r="A22" s="54" t="s">
        <v>39</v>
      </c>
      <c r="B22" s="155" t="s">
        <v>12</v>
      </c>
      <c r="C22" s="154"/>
      <c r="D22" s="154"/>
      <c r="E22" s="154"/>
      <c r="F22" s="154"/>
      <c r="G22" s="154"/>
      <c r="H22" s="154"/>
      <c r="I22" s="154"/>
    </row>
    <row r="23" spans="1:14" ht="26.25" customHeight="1" x14ac:dyDescent="0.5">
      <c r="A23" s="54" t="s">
        <v>40</v>
      </c>
      <c r="B23" s="155"/>
      <c r="C23" s="154"/>
      <c r="D23" s="154"/>
      <c r="E23" s="154"/>
      <c r="F23" s="154"/>
      <c r="G23" s="154"/>
      <c r="H23" s="154"/>
      <c r="I23" s="154"/>
    </row>
    <row r="24" spans="1:14" ht="18" x14ac:dyDescent="0.35">
      <c r="A24" s="54"/>
      <c r="B24" s="56"/>
    </row>
    <row r="25" spans="1:14" ht="18" x14ac:dyDescent="0.35">
      <c r="A25" s="52" t="s">
        <v>1</v>
      </c>
      <c r="B25" s="56"/>
    </row>
    <row r="26" spans="1:14" ht="26.25" customHeight="1" x14ac:dyDescent="0.45">
      <c r="A26" s="57" t="s">
        <v>4</v>
      </c>
      <c r="B26" s="368" t="s">
        <v>105</v>
      </c>
      <c r="C26" s="368"/>
    </row>
    <row r="27" spans="1:14" ht="26.25" customHeight="1" x14ac:dyDescent="0.5">
      <c r="A27" s="59" t="s">
        <v>41</v>
      </c>
      <c r="B27" s="369" t="s">
        <v>119</v>
      </c>
      <c r="C27" s="369"/>
    </row>
    <row r="28" spans="1:14" ht="27" customHeight="1" x14ac:dyDescent="0.45">
      <c r="A28" s="59" t="s">
        <v>6</v>
      </c>
      <c r="B28" s="152">
        <v>99.7</v>
      </c>
    </row>
    <row r="29" spans="1:14" s="9" customFormat="1" ht="27" customHeight="1" x14ac:dyDescent="0.5">
      <c r="A29" s="59" t="s">
        <v>42</v>
      </c>
      <c r="B29" s="151">
        <v>0</v>
      </c>
      <c r="C29" s="372" t="s">
        <v>43</v>
      </c>
      <c r="D29" s="373"/>
      <c r="E29" s="373"/>
      <c r="F29" s="373"/>
      <c r="G29" s="373"/>
      <c r="H29" s="374"/>
      <c r="I29" s="61"/>
      <c r="J29" s="61"/>
      <c r="K29" s="61"/>
      <c r="L29" s="61"/>
    </row>
    <row r="30" spans="1:14" s="9" customFormat="1" ht="19.5" customHeight="1" x14ac:dyDescent="0.35">
      <c r="A30" s="59" t="s">
        <v>44</v>
      </c>
      <c r="B30" s="58">
        <f>B28-B29</f>
        <v>99.7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5">
      <c r="A31" s="59" t="s">
        <v>45</v>
      </c>
      <c r="B31" s="172">
        <v>1</v>
      </c>
      <c r="C31" s="375" t="s">
        <v>46</v>
      </c>
      <c r="D31" s="376"/>
      <c r="E31" s="376"/>
      <c r="F31" s="376"/>
      <c r="G31" s="376"/>
      <c r="H31" s="377"/>
      <c r="I31" s="61"/>
      <c r="J31" s="61"/>
      <c r="K31" s="61"/>
      <c r="L31" s="61"/>
    </row>
    <row r="32" spans="1:14" s="9" customFormat="1" ht="27" customHeight="1" x14ac:dyDescent="0.45">
      <c r="A32" s="59" t="s">
        <v>47</v>
      </c>
      <c r="B32" s="172">
        <v>1</v>
      </c>
      <c r="C32" s="375" t="s">
        <v>48</v>
      </c>
      <c r="D32" s="376"/>
      <c r="E32" s="376"/>
      <c r="F32" s="376"/>
      <c r="G32" s="376"/>
      <c r="H32" s="377"/>
      <c r="I32" s="61"/>
      <c r="J32" s="61"/>
      <c r="K32" s="61"/>
      <c r="L32" s="65"/>
      <c r="M32" s="65"/>
      <c r="N32" s="66"/>
    </row>
    <row r="33" spans="1:14" s="9" customFormat="1" ht="17.25" customHeight="1" x14ac:dyDescent="0.35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" x14ac:dyDescent="0.35">
      <c r="A34" s="59" t="s">
        <v>49</v>
      </c>
      <c r="B34" s="68">
        <f>B31/B32</f>
        <v>1</v>
      </c>
      <c r="C34" s="53" t="s">
        <v>50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5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5">
      <c r="A36" s="69" t="s">
        <v>51</v>
      </c>
      <c r="B36" s="156">
        <v>25</v>
      </c>
      <c r="C36" s="53"/>
      <c r="D36" s="362" t="s">
        <v>52</v>
      </c>
      <c r="E36" s="363"/>
      <c r="F36" s="114" t="s">
        <v>53</v>
      </c>
      <c r="G36" s="115"/>
      <c r="J36" s="61"/>
      <c r="K36" s="61"/>
      <c r="L36" s="65"/>
      <c r="M36" s="65"/>
      <c r="N36" s="66"/>
    </row>
    <row r="37" spans="1:14" s="9" customFormat="1" ht="26.25" customHeight="1" x14ac:dyDescent="0.45">
      <c r="A37" s="70" t="s">
        <v>54</v>
      </c>
      <c r="B37" s="157">
        <v>4</v>
      </c>
      <c r="C37" s="72" t="s">
        <v>55</v>
      </c>
      <c r="D37" s="73" t="s">
        <v>56</v>
      </c>
      <c r="E37" s="104" t="s">
        <v>57</v>
      </c>
      <c r="F37" s="73" t="s">
        <v>56</v>
      </c>
      <c r="G37" s="74" t="s">
        <v>57</v>
      </c>
      <c r="J37" s="61"/>
      <c r="K37" s="61"/>
      <c r="L37" s="65"/>
      <c r="M37" s="65"/>
      <c r="N37" s="66"/>
    </row>
    <row r="38" spans="1:14" s="9" customFormat="1" ht="26.25" customHeight="1" x14ac:dyDescent="0.45">
      <c r="A38" s="70" t="s">
        <v>58</v>
      </c>
      <c r="B38" s="157">
        <v>100</v>
      </c>
      <c r="C38" s="75">
        <v>1</v>
      </c>
      <c r="D38" s="158">
        <v>5545301</v>
      </c>
      <c r="E38" s="118">
        <f>IF(ISBLANK(D38),"-",$D$48/$D$45*D38)</f>
        <v>5477092.0343502201</v>
      </c>
      <c r="F38" s="158">
        <v>5312674</v>
      </c>
      <c r="G38" s="110">
        <f>IF(ISBLANK(F38),"-",$D$48/$F$45*F38)</f>
        <v>5420813.8147912705</v>
      </c>
      <c r="J38" s="61"/>
      <c r="K38" s="61"/>
      <c r="L38" s="65"/>
      <c r="M38" s="65"/>
      <c r="N38" s="66"/>
    </row>
    <row r="39" spans="1:14" s="9" customFormat="1" ht="26.25" customHeight="1" x14ac:dyDescent="0.45">
      <c r="A39" s="70" t="s">
        <v>59</v>
      </c>
      <c r="B39" s="157">
        <v>1</v>
      </c>
      <c r="C39" s="71">
        <v>2</v>
      </c>
      <c r="D39" s="159">
        <v>5542676</v>
      </c>
      <c r="E39" s="119">
        <f>IF(ISBLANK(D39),"-",$D$48/$D$45*D39)</f>
        <v>5474499.3226849427</v>
      </c>
      <c r="F39" s="159">
        <v>5277968</v>
      </c>
      <c r="G39" s="111">
        <f>IF(ISBLANK(F39),"-",$D$48/$F$45*F39)</f>
        <v>5385401.3719694177</v>
      </c>
      <c r="J39" s="61"/>
      <c r="K39" s="61"/>
      <c r="L39" s="65"/>
      <c r="M39" s="65"/>
      <c r="N39" s="66"/>
    </row>
    <row r="40" spans="1:14" ht="26.25" customHeight="1" x14ac:dyDescent="0.45">
      <c r="A40" s="70" t="s">
        <v>60</v>
      </c>
      <c r="B40" s="157">
        <v>1</v>
      </c>
      <c r="C40" s="71">
        <v>3</v>
      </c>
      <c r="D40" s="159">
        <v>5510675</v>
      </c>
      <c r="E40" s="119">
        <f>IF(ISBLANK(D40),"-",$D$48/$D$45*D40)</f>
        <v>5442891.9451609384</v>
      </c>
      <c r="F40" s="159">
        <v>5282443</v>
      </c>
      <c r="G40" s="111">
        <f>IF(ISBLANK(F40),"-",$D$48/$F$45*F40)</f>
        <v>5389967.4608770357</v>
      </c>
      <c r="L40" s="65"/>
      <c r="M40" s="65"/>
      <c r="N40" s="76"/>
    </row>
    <row r="41" spans="1:14" ht="26.25" customHeight="1" x14ac:dyDescent="0.45">
      <c r="A41" s="70" t="s">
        <v>61</v>
      </c>
      <c r="B41" s="157">
        <v>1</v>
      </c>
      <c r="C41" s="77">
        <v>4</v>
      </c>
      <c r="D41" s="160"/>
      <c r="E41" s="120" t="str">
        <f>IF(ISBLANK(D41),"-",$D$48/$D$45*D41)</f>
        <v>-</v>
      </c>
      <c r="F41" s="160"/>
      <c r="G41" s="112" t="str">
        <f>IF(ISBLANK(F41),"-",$D$48/$F$45*F41)</f>
        <v>-</v>
      </c>
      <c r="L41" s="65"/>
      <c r="M41" s="65"/>
      <c r="N41" s="76"/>
    </row>
    <row r="42" spans="1:14" ht="27" customHeight="1" x14ac:dyDescent="0.45">
      <c r="A42" s="70" t="s">
        <v>62</v>
      </c>
      <c r="B42" s="157">
        <v>1</v>
      </c>
      <c r="C42" s="78" t="s">
        <v>63</v>
      </c>
      <c r="D42" s="138">
        <f>AVERAGE(D38:D41)</f>
        <v>5532884</v>
      </c>
      <c r="E42" s="100">
        <f>AVERAGE(E38:E41)</f>
        <v>5464827.767398701</v>
      </c>
      <c r="F42" s="79">
        <f>AVERAGE(F38:F41)</f>
        <v>5291028.333333333</v>
      </c>
      <c r="G42" s="80">
        <f>AVERAGE(G38:G41)</f>
        <v>5398727.549212575</v>
      </c>
    </row>
    <row r="43" spans="1:14" ht="26.25" customHeight="1" x14ac:dyDescent="0.45">
      <c r="A43" s="70" t="s">
        <v>64</v>
      </c>
      <c r="B43" s="152">
        <v>1</v>
      </c>
      <c r="C43" s="139" t="s">
        <v>65</v>
      </c>
      <c r="D43" s="162">
        <v>20.309999999999999</v>
      </c>
      <c r="E43" s="76"/>
      <c r="F43" s="161">
        <v>19.66</v>
      </c>
      <c r="G43" s="116"/>
    </row>
    <row r="44" spans="1:14" ht="26.25" customHeight="1" x14ac:dyDescent="0.45">
      <c r="A44" s="70" t="s">
        <v>66</v>
      </c>
      <c r="B44" s="152">
        <v>1</v>
      </c>
      <c r="C44" s="140" t="s">
        <v>67</v>
      </c>
      <c r="D44" s="141">
        <f>D43*$B$34</f>
        <v>20.309999999999999</v>
      </c>
      <c r="E44" s="82"/>
      <c r="F44" s="81">
        <f>F43*$B$34</f>
        <v>19.66</v>
      </c>
      <c r="G44" s="84"/>
    </row>
    <row r="45" spans="1:14" ht="19.5" customHeight="1" x14ac:dyDescent="0.35">
      <c r="A45" s="70" t="s">
        <v>68</v>
      </c>
      <c r="B45" s="137">
        <f>(B44/B43)*(B42/B41)*(B40/B39)*(B38/B37)*B36</f>
        <v>625</v>
      </c>
      <c r="C45" s="140" t="s">
        <v>69</v>
      </c>
      <c r="D45" s="142">
        <f>D44*$B$30/100</f>
        <v>20.24907</v>
      </c>
      <c r="E45" s="84"/>
      <c r="F45" s="83">
        <f>F44*$B$30/100</f>
        <v>19.601020000000002</v>
      </c>
      <c r="G45" s="84"/>
    </row>
    <row r="46" spans="1:14" ht="19.5" customHeight="1" x14ac:dyDescent="0.35">
      <c r="A46" s="364" t="s">
        <v>70</v>
      </c>
      <c r="B46" s="370"/>
      <c r="C46" s="140" t="s">
        <v>71</v>
      </c>
      <c r="D46" s="393">
        <f>D45/$B$45</f>
        <v>3.2398511999999997E-2</v>
      </c>
      <c r="E46" s="84"/>
      <c r="F46" s="391">
        <f>F45/$B$45</f>
        <v>3.1361632E-2</v>
      </c>
      <c r="G46" s="84"/>
    </row>
    <row r="47" spans="1:14" ht="27" customHeight="1" x14ac:dyDescent="0.45">
      <c r="A47" s="366"/>
      <c r="B47" s="371"/>
      <c r="C47" s="140" t="s">
        <v>72</v>
      </c>
      <c r="D47" s="163">
        <v>3.2000000000000001E-2</v>
      </c>
      <c r="E47" s="116"/>
      <c r="F47" s="116"/>
      <c r="G47" s="116"/>
    </row>
    <row r="48" spans="1:14" ht="18" x14ac:dyDescent="0.35">
      <c r="C48" s="140" t="s">
        <v>73</v>
      </c>
      <c r="D48" s="142">
        <f>D47*$B$45</f>
        <v>20</v>
      </c>
      <c r="E48" s="84"/>
      <c r="F48" s="84"/>
      <c r="G48" s="84"/>
    </row>
    <row r="49" spans="1:12" ht="19.5" customHeight="1" x14ac:dyDescent="0.35">
      <c r="C49" s="143" t="s">
        <v>74</v>
      </c>
      <c r="D49" s="144">
        <f>D48/B34</f>
        <v>20</v>
      </c>
      <c r="E49" s="102"/>
      <c r="F49" s="102"/>
      <c r="G49" s="102"/>
    </row>
    <row r="50" spans="1:12" ht="18" x14ac:dyDescent="0.35">
      <c r="C50" s="145" t="s">
        <v>75</v>
      </c>
      <c r="D50" s="146">
        <f>AVERAGE(E38:E41,G38:G41)</f>
        <v>5431777.6583056375</v>
      </c>
      <c r="E50" s="101"/>
      <c r="F50" s="101"/>
      <c r="G50" s="101"/>
    </row>
    <row r="51" spans="1:12" ht="18" x14ac:dyDescent="0.35">
      <c r="C51" s="85" t="s">
        <v>76</v>
      </c>
      <c r="D51" s="88">
        <f>STDEV(E38:E41,G38:G41)/D50</f>
        <v>7.3737854125067136E-3</v>
      </c>
      <c r="E51" s="82"/>
      <c r="F51" s="82"/>
      <c r="G51" s="82"/>
    </row>
    <row r="52" spans="1:12" ht="19.5" customHeight="1" x14ac:dyDescent="0.35">
      <c r="C52" s="86" t="s">
        <v>20</v>
      </c>
      <c r="D52" s="89">
        <f>COUNT(E38:E41,G38:G41)</f>
        <v>6</v>
      </c>
      <c r="E52" s="82"/>
      <c r="F52" s="82"/>
      <c r="G52" s="82"/>
    </row>
    <row r="54" spans="1:12" ht="18" x14ac:dyDescent="0.35">
      <c r="A54" s="52" t="s">
        <v>1</v>
      </c>
      <c r="B54" s="90" t="s">
        <v>77</v>
      </c>
    </row>
    <row r="55" spans="1:12" ht="18" x14ac:dyDescent="0.35">
      <c r="A55" s="53" t="s">
        <v>78</v>
      </c>
      <c r="B55" s="55" t="str">
        <f>B21</f>
        <v xml:space="preserve">Each 5ml contains Trimethoprim BP 40 mg, Sulphamethoxazole BP 200 mg.
each 5ml contains trimethoprim BP 40mg, sulphamethoxazole BP 200 mg
</v>
      </c>
    </row>
    <row r="56" spans="1:12" ht="26.25" customHeight="1" x14ac:dyDescent="0.45">
      <c r="A56" s="148" t="s">
        <v>79</v>
      </c>
      <c r="B56" s="164">
        <v>5</v>
      </c>
      <c r="C56" s="129" t="s">
        <v>80</v>
      </c>
      <c r="D56" s="165">
        <v>40</v>
      </c>
      <c r="E56" s="129" t="str">
        <f>B20</f>
        <v>Trimethoprim BP 40mg, Sulphamethoxazole BP 200mg</v>
      </c>
    </row>
    <row r="57" spans="1:12" ht="18" x14ac:dyDescent="0.35">
      <c r="A57" s="55" t="s">
        <v>81</v>
      </c>
      <c r="B57" s="175">
        <v>1.0148999999999999</v>
      </c>
    </row>
    <row r="58" spans="1:12" s="394" customFormat="1" ht="18" x14ac:dyDescent="0.35">
      <c r="A58" s="127" t="s">
        <v>82</v>
      </c>
      <c r="B58" s="128">
        <f>B56</f>
        <v>5</v>
      </c>
      <c r="C58" s="129" t="s">
        <v>83</v>
      </c>
      <c r="D58" s="149">
        <f>B57*B56</f>
        <v>5.0744999999999996</v>
      </c>
    </row>
    <row r="59" spans="1:12" ht="19.5" customHeight="1" x14ac:dyDescent="0.3"/>
    <row r="60" spans="1:12" s="9" customFormat="1" ht="27" customHeight="1" x14ac:dyDescent="0.45">
      <c r="A60" s="69" t="s">
        <v>84</v>
      </c>
      <c r="B60" s="156">
        <v>100</v>
      </c>
      <c r="C60" s="53"/>
      <c r="D60" s="92" t="s">
        <v>85</v>
      </c>
      <c r="E60" s="91" t="s">
        <v>86</v>
      </c>
      <c r="F60" s="91" t="s">
        <v>56</v>
      </c>
      <c r="G60" s="91" t="s">
        <v>87</v>
      </c>
      <c r="H60" s="72" t="s">
        <v>88</v>
      </c>
      <c r="L60" s="61"/>
    </row>
    <row r="61" spans="1:12" s="9" customFormat="1" ht="24" customHeight="1" x14ac:dyDescent="0.45">
      <c r="A61" s="70" t="s">
        <v>89</v>
      </c>
      <c r="B61" s="157">
        <v>2</v>
      </c>
      <c r="C61" s="378" t="s">
        <v>90</v>
      </c>
      <c r="D61" s="395">
        <v>2.1667399999999999</v>
      </c>
      <c r="E61" s="122">
        <v>1</v>
      </c>
      <c r="F61" s="166">
        <v>5909442</v>
      </c>
      <c r="G61" s="133">
        <f>IF(ISBLANK(F61),"-",(F61/$D$50*$D$47*$B$69)*$D$58/$D$61)</f>
        <v>40.767204196402865</v>
      </c>
      <c r="H61" s="130">
        <f t="shared" ref="H61:H72" si="0">IF(ISBLANK(F61),"-",G61/$D$56)</f>
        <v>1.0191801049100717</v>
      </c>
      <c r="L61" s="61"/>
    </row>
    <row r="62" spans="1:12" s="9" customFormat="1" ht="26.25" customHeight="1" x14ac:dyDescent="0.45">
      <c r="A62" s="70" t="s">
        <v>91</v>
      </c>
      <c r="B62" s="157">
        <v>10</v>
      </c>
      <c r="C62" s="379"/>
      <c r="D62" s="396"/>
      <c r="E62" s="123">
        <v>2</v>
      </c>
      <c r="F62" s="159">
        <v>5940088</v>
      </c>
      <c r="G62" s="134">
        <f>IF(ISBLANK(F62),"-",(F62/$D$50*$D$47*$B$69)*$D$58/$D$61)</f>
        <v>40.978620390995005</v>
      </c>
      <c r="H62" s="131">
        <f t="shared" si="0"/>
        <v>1.0244655097748752</v>
      </c>
      <c r="L62" s="61"/>
    </row>
    <row r="63" spans="1:12" s="9" customFormat="1" ht="24.75" customHeight="1" x14ac:dyDescent="0.45">
      <c r="A63" s="70" t="s">
        <v>92</v>
      </c>
      <c r="B63" s="157">
        <v>1</v>
      </c>
      <c r="C63" s="379"/>
      <c r="D63" s="396"/>
      <c r="E63" s="123">
        <v>3</v>
      </c>
      <c r="F63" s="159">
        <v>5830452</v>
      </c>
      <c r="G63" s="134">
        <f>IF(ISBLANK(F63),"-",(F63/$D$50*$D$47*$B$69)*$D$58/$D$61)</f>
        <v>40.222279403254234</v>
      </c>
      <c r="H63" s="131">
        <f t="shared" si="0"/>
        <v>1.0055569850813559</v>
      </c>
      <c r="L63" s="61"/>
    </row>
    <row r="64" spans="1:12" ht="27" customHeight="1" x14ac:dyDescent="0.45">
      <c r="A64" s="70" t="s">
        <v>93</v>
      </c>
      <c r="B64" s="157">
        <v>1</v>
      </c>
      <c r="C64" s="380"/>
      <c r="D64" s="397"/>
      <c r="E64" s="124">
        <v>4</v>
      </c>
      <c r="F64" s="167"/>
      <c r="G64" s="134" t="str">
        <f>IF(ISBLANK(F64),"-",(F64/$D$50*$D$47*$B$69)*$D$58/$D$61)</f>
        <v>-</v>
      </c>
      <c r="H64" s="131" t="str">
        <f t="shared" si="0"/>
        <v>-</v>
      </c>
    </row>
    <row r="65" spans="1:11" ht="24.75" customHeight="1" x14ac:dyDescent="0.45">
      <c r="A65" s="70" t="s">
        <v>94</v>
      </c>
      <c r="B65" s="157">
        <v>1</v>
      </c>
      <c r="C65" s="378" t="s">
        <v>95</v>
      </c>
      <c r="D65" s="395">
        <v>2.5493000000000001</v>
      </c>
      <c r="E65" s="93">
        <v>1</v>
      </c>
      <c r="F65" s="159">
        <v>6924566</v>
      </c>
      <c r="G65" s="133">
        <f>IF(ISBLANK(F65),"-",(F65/$D$50*$D$47*$B$69)*$D$58/$D$65)</f>
        <v>40.601573804106096</v>
      </c>
      <c r="H65" s="130">
        <f t="shared" si="0"/>
        <v>1.0150393451026525</v>
      </c>
    </row>
    <row r="66" spans="1:11" ht="23.25" customHeight="1" x14ac:dyDescent="0.45">
      <c r="A66" s="70" t="s">
        <v>96</v>
      </c>
      <c r="B66" s="157">
        <v>1</v>
      </c>
      <c r="C66" s="379"/>
      <c r="D66" s="396"/>
      <c r="E66" s="94">
        <v>2</v>
      </c>
      <c r="F66" s="159">
        <v>6937996</v>
      </c>
      <c r="G66" s="134">
        <f>IF(ISBLANK(F66),"-",(F66/$D$50*$D$47*$B$69)*$D$58/$D$65)</f>
        <v>40.680319408695475</v>
      </c>
      <c r="H66" s="131">
        <f t="shared" si="0"/>
        <v>1.0170079852173868</v>
      </c>
    </row>
    <row r="67" spans="1:11" ht="24.75" customHeight="1" x14ac:dyDescent="0.45">
      <c r="A67" s="70" t="s">
        <v>97</v>
      </c>
      <c r="B67" s="157">
        <v>1</v>
      </c>
      <c r="C67" s="379"/>
      <c r="D67" s="396"/>
      <c r="E67" s="94">
        <v>3</v>
      </c>
      <c r="F67" s="159">
        <v>6796621</v>
      </c>
      <c r="G67" s="134">
        <f>IF(ISBLANK(F67),"-",(F67/$D$50*$D$47*$B$69)*$D$58/$D$65)</f>
        <v>39.851379732684663</v>
      </c>
      <c r="H67" s="131">
        <f t="shared" si="0"/>
        <v>0.99628449331711655</v>
      </c>
    </row>
    <row r="68" spans="1:11" ht="27" customHeight="1" x14ac:dyDescent="0.45">
      <c r="A68" s="70" t="s">
        <v>98</v>
      </c>
      <c r="B68" s="157">
        <v>1</v>
      </c>
      <c r="C68" s="380"/>
      <c r="D68" s="397"/>
      <c r="E68" s="95">
        <v>4</v>
      </c>
      <c r="F68" s="167"/>
      <c r="G68" s="135" t="str">
        <f>IF(ISBLANK(F68),"-",(F68/$D$50*$D$47*$B$69)*$D$58/$D$65)</f>
        <v>-</v>
      </c>
      <c r="H68" s="132" t="str">
        <f t="shared" si="0"/>
        <v>-</v>
      </c>
    </row>
    <row r="69" spans="1:11" ht="23.25" customHeight="1" x14ac:dyDescent="0.45">
      <c r="A69" s="70" t="s">
        <v>99</v>
      </c>
      <c r="B69" s="136">
        <f>(B68/B67)*(B66/B65)*(B64/B63)*(B62/B61)*B60</f>
        <v>500</v>
      </c>
      <c r="C69" s="378" t="s">
        <v>100</v>
      </c>
      <c r="D69" s="395">
        <v>2.19686</v>
      </c>
      <c r="E69" s="93">
        <v>1</v>
      </c>
      <c r="F69" s="166">
        <v>6017603</v>
      </c>
      <c r="G69" s="133">
        <f>IF(ISBLANK(F69),"-",(F69/$D$50*$D$47*$B$69)*$D$58/$D$69)</f>
        <v>40.944201539050646</v>
      </c>
      <c r="H69" s="131">
        <f t="shared" si="0"/>
        <v>1.023605038476266</v>
      </c>
    </row>
    <row r="70" spans="1:11" ht="22.5" customHeight="1" x14ac:dyDescent="0.5">
      <c r="A70" s="147" t="s">
        <v>101</v>
      </c>
      <c r="B70" s="168">
        <f>(D47*B69)/D56*D58</f>
        <v>2.0297999999999998</v>
      </c>
      <c r="C70" s="379"/>
      <c r="D70" s="396"/>
      <c r="E70" s="94">
        <v>2</v>
      </c>
      <c r="F70" s="159">
        <v>5895974</v>
      </c>
      <c r="G70" s="134">
        <f>IF(ISBLANK(F70),"-",(F70/$D$50*$D$47*$B$69)*$D$58/$D$69)</f>
        <v>40.116629117109021</v>
      </c>
      <c r="H70" s="131">
        <f t="shared" si="0"/>
        <v>1.0029157279277254</v>
      </c>
    </row>
    <row r="71" spans="1:11" ht="23.25" customHeight="1" x14ac:dyDescent="0.45">
      <c r="A71" s="364" t="s">
        <v>70</v>
      </c>
      <c r="B71" s="365"/>
      <c r="C71" s="379"/>
      <c r="D71" s="396"/>
      <c r="E71" s="94">
        <v>3</v>
      </c>
      <c r="F71" s="159">
        <v>5890057</v>
      </c>
      <c r="G71" s="134">
        <f>IF(ISBLANK(F71),"-",(F71/$D$50*$D$47*$B$69)*$D$58/$D$69)</f>
        <v>40.076369425582911</v>
      </c>
      <c r="H71" s="131">
        <f t="shared" si="0"/>
        <v>1.0019092356395727</v>
      </c>
    </row>
    <row r="72" spans="1:11" ht="23.25" customHeight="1" x14ac:dyDescent="0.45">
      <c r="A72" s="366"/>
      <c r="B72" s="367"/>
      <c r="C72" s="381"/>
      <c r="D72" s="397"/>
      <c r="E72" s="95">
        <v>4</v>
      </c>
      <c r="F72" s="167"/>
      <c r="G72" s="135" t="str">
        <f>IF(ISBLANK(F72),"-",(F72/$D$50*$D$47*$B$69)*$D$58/$D$69)</f>
        <v>-</v>
      </c>
      <c r="H72" s="132" t="str">
        <f t="shared" si="0"/>
        <v>-</v>
      </c>
    </row>
    <row r="73" spans="1:11" ht="26.25" customHeight="1" x14ac:dyDescent="0.45">
      <c r="A73" s="96"/>
      <c r="B73" s="96"/>
      <c r="C73" s="96"/>
      <c r="D73" s="96"/>
      <c r="E73" s="96"/>
      <c r="F73" s="97"/>
      <c r="G73" s="87" t="s">
        <v>63</v>
      </c>
      <c r="H73" s="169">
        <f>AVERAGE(H61:H72)</f>
        <v>1.0117738250496691</v>
      </c>
    </row>
    <row r="74" spans="1:11" ht="26.25" customHeight="1" x14ac:dyDescent="0.45">
      <c r="C74" s="96"/>
      <c r="D74" s="96"/>
      <c r="E74" s="96"/>
      <c r="F74" s="97"/>
      <c r="G74" s="85" t="s">
        <v>76</v>
      </c>
      <c r="H74" s="170">
        <f>STDEV(H61:H72)/H73</f>
        <v>1.0177705666787983E-2</v>
      </c>
    </row>
    <row r="75" spans="1:11" ht="27" customHeight="1" x14ac:dyDescent="0.45">
      <c r="A75" s="96"/>
      <c r="B75" s="96"/>
      <c r="C75" s="97"/>
      <c r="D75" s="98"/>
      <c r="E75" s="98"/>
      <c r="F75" s="97"/>
      <c r="G75" s="86" t="s">
        <v>20</v>
      </c>
      <c r="H75" s="171">
        <f>COUNT(H61:H72)</f>
        <v>9</v>
      </c>
    </row>
    <row r="76" spans="1:11" ht="18" x14ac:dyDescent="0.35">
      <c r="A76" s="96"/>
      <c r="B76" s="96"/>
      <c r="C76" s="97"/>
      <c r="D76" s="98"/>
      <c r="E76" s="98"/>
      <c r="F76" s="98"/>
      <c r="G76" s="98"/>
      <c r="H76" s="97"/>
      <c r="I76" s="99"/>
      <c r="J76" s="103"/>
      <c r="K76" s="117"/>
    </row>
    <row r="77" spans="1:11" ht="26.25" customHeight="1" x14ac:dyDescent="0.45">
      <c r="A77" s="57" t="s">
        <v>102</v>
      </c>
      <c r="B77" s="173" t="s">
        <v>103</v>
      </c>
      <c r="C77" s="361" t="str">
        <f>B20</f>
        <v>Trimethoprim BP 40mg, Sulphamethoxazole BP 200mg</v>
      </c>
      <c r="D77" s="361"/>
      <c r="E77" s="121" t="s">
        <v>104</v>
      </c>
      <c r="F77" s="121"/>
      <c r="G77" s="174">
        <f>H73</f>
        <v>1.0117738250496691</v>
      </c>
      <c r="H77" s="97"/>
      <c r="I77" s="99"/>
      <c r="J77" s="103"/>
      <c r="K77" s="117"/>
    </row>
    <row r="78" spans="1:11" ht="19.5" customHeight="1" x14ac:dyDescent="0.35">
      <c r="A78" s="107"/>
      <c r="B78" s="108"/>
      <c r="C78" s="109"/>
      <c r="D78" s="109"/>
      <c r="E78" s="108"/>
      <c r="F78" s="108"/>
      <c r="G78" s="108"/>
      <c r="H78" s="108"/>
    </row>
    <row r="79" spans="1:11" ht="18" x14ac:dyDescent="0.35">
      <c r="B79" s="60" t="s">
        <v>26</v>
      </c>
      <c r="E79" s="97" t="s">
        <v>27</v>
      </c>
      <c r="F79" s="97"/>
      <c r="G79" s="97" t="s">
        <v>28</v>
      </c>
    </row>
    <row r="80" spans="1:11" ht="83.1" customHeight="1" x14ac:dyDescent="0.35">
      <c r="A80" s="103" t="s">
        <v>29</v>
      </c>
      <c r="B80" s="352" t="s">
        <v>109</v>
      </c>
      <c r="C80" s="352" t="s">
        <v>110</v>
      </c>
      <c r="D80" s="96"/>
      <c r="E80" s="105"/>
      <c r="F80" s="99"/>
      <c r="G80" s="125"/>
      <c r="H80" s="125"/>
      <c r="I80" s="99"/>
    </row>
    <row r="81" spans="1:9" ht="83.1" customHeight="1" x14ac:dyDescent="0.35">
      <c r="A81" s="103" t="s">
        <v>30</v>
      </c>
      <c r="B81" s="150"/>
      <c r="C81" s="150"/>
      <c r="D81" s="113"/>
      <c r="E81" s="106"/>
      <c r="F81" s="99"/>
      <c r="G81" s="126"/>
      <c r="H81" s="126"/>
      <c r="I81" s="121"/>
    </row>
    <row r="82" spans="1:9" ht="18" x14ac:dyDescent="0.35">
      <c r="A82" s="96"/>
      <c r="B82" s="97"/>
      <c r="C82" s="98"/>
      <c r="D82" s="98"/>
      <c r="E82" s="98"/>
      <c r="F82" s="98"/>
      <c r="G82" s="97"/>
      <c r="H82" s="97"/>
      <c r="I82" s="99"/>
    </row>
    <row r="83" spans="1:9" ht="18" x14ac:dyDescent="0.35">
      <c r="A83" s="96"/>
      <c r="B83" s="96"/>
      <c r="C83" s="97"/>
      <c r="D83" s="98"/>
      <c r="E83" s="98"/>
      <c r="F83" s="98"/>
      <c r="G83" s="98"/>
      <c r="H83" s="97"/>
      <c r="I83" s="99"/>
    </row>
    <row r="84" spans="1:9" ht="18" x14ac:dyDescent="0.35">
      <c r="A84" s="96"/>
      <c r="B84" s="96"/>
      <c r="C84" s="97"/>
      <c r="D84" s="98"/>
      <c r="E84" s="98"/>
      <c r="F84" s="98"/>
      <c r="G84" s="98"/>
      <c r="H84" s="97"/>
      <c r="I84" s="99"/>
    </row>
    <row r="85" spans="1:9" ht="18" x14ac:dyDescent="0.35">
      <c r="A85" s="96"/>
      <c r="B85" s="96"/>
      <c r="C85" s="97"/>
      <c r="D85" s="98"/>
      <c r="E85" s="98"/>
      <c r="F85" s="98"/>
      <c r="G85" s="98"/>
      <c r="H85" s="97"/>
      <c r="I85" s="99"/>
    </row>
    <row r="86" spans="1:9" ht="18" x14ac:dyDescent="0.35">
      <c r="A86" s="96"/>
      <c r="B86" s="96"/>
      <c r="C86" s="97"/>
      <c r="D86" s="98"/>
      <c r="E86" s="98"/>
      <c r="F86" s="98"/>
      <c r="G86" s="98"/>
      <c r="H86" s="97"/>
      <c r="I86" s="99"/>
    </row>
    <row r="87" spans="1:9" ht="18" x14ac:dyDescent="0.35">
      <c r="A87" s="96"/>
      <c r="B87" s="96"/>
      <c r="C87" s="97"/>
      <c r="D87" s="98"/>
      <c r="E87" s="98"/>
      <c r="F87" s="98"/>
      <c r="G87" s="98"/>
      <c r="H87" s="97"/>
      <c r="I87" s="99"/>
    </row>
    <row r="88" spans="1:9" ht="18" x14ac:dyDescent="0.35">
      <c r="A88" s="96"/>
      <c r="B88" s="96"/>
      <c r="C88" s="97"/>
      <c r="D88" s="98"/>
      <c r="E88" s="98"/>
      <c r="F88" s="98"/>
      <c r="G88" s="98"/>
      <c r="H88" s="97"/>
      <c r="I88" s="99"/>
    </row>
    <row r="89" spans="1:9" ht="18" x14ac:dyDescent="0.35">
      <c r="A89" s="96"/>
      <c r="B89" s="96"/>
      <c r="C89" s="97"/>
      <c r="D89" s="98"/>
      <c r="E89" s="98"/>
      <c r="F89" s="98"/>
      <c r="G89" s="98"/>
      <c r="H89" s="97"/>
      <c r="I89" s="99"/>
    </row>
    <row r="90" spans="1:9" ht="18" x14ac:dyDescent="0.35">
      <c r="A90" s="96"/>
      <c r="B90" s="96"/>
      <c r="C90" s="97"/>
      <c r="D90" s="98"/>
      <c r="E90" s="98"/>
      <c r="F90" s="98"/>
      <c r="G90" s="98"/>
      <c r="H90" s="97"/>
      <c r="I90" s="99"/>
    </row>
    <row r="250" spans="1:1" x14ac:dyDescent="0.3">
      <c r="A250" s="2">
        <v>0</v>
      </c>
    </row>
  </sheetData>
  <sheetProtection password="F258" sheet="1" objects="1" scenarios="1" formatCells="0" formatColumns="0"/>
  <mergeCells count="21">
    <mergeCell ref="D61:D64"/>
    <mergeCell ref="D69:D72"/>
    <mergeCell ref="C61:C64"/>
    <mergeCell ref="C69:C72"/>
    <mergeCell ref="C65:C68"/>
    <mergeCell ref="B27:C27"/>
    <mergeCell ref="A1:H7"/>
    <mergeCell ref="A8:H14"/>
    <mergeCell ref="A17:H17"/>
    <mergeCell ref="A16:H16"/>
    <mergeCell ref="B26:C26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5:D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4" zoomScale="51" zoomScaleNormal="75" zoomScaleSheetLayoutView="51" workbookViewId="0">
      <selection activeCell="F67" sqref="F67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5.44140625" style="2" customWidth="1"/>
    <col min="6" max="6" width="30.6640625" style="2" customWidth="1"/>
    <col min="7" max="7" width="35.44140625" style="2" customWidth="1"/>
    <col min="8" max="9" width="30.33203125" style="2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8" x14ac:dyDescent="0.3">
      <c r="A1" s="382" t="s">
        <v>31</v>
      </c>
      <c r="B1" s="382"/>
      <c r="C1" s="382"/>
      <c r="D1" s="382"/>
      <c r="E1" s="382"/>
      <c r="F1" s="382"/>
      <c r="G1" s="382"/>
      <c r="H1" s="382"/>
    </row>
    <row r="2" spans="1:8" x14ac:dyDescent="0.3">
      <c r="A2" s="382"/>
      <c r="B2" s="382"/>
      <c r="C2" s="382"/>
      <c r="D2" s="382"/>
      <c r="E2" s="382"/>
      <c r="F2" s="382"/>
      <c r="G2" s="382"/>
      <c r="H2" s="382"/>
    </row>
    <row r="3" spans="1:8" x14ac:dyDescent="0.3">
      <c r="A3" s="382"/>
      <c r="B3" s="382"/>
      <c r="C3" s="382"/>
      <c r="D3" s="382"/>
      <c r="E3" s="382"/>
      <c r="F3" s="382"/>
      <c r="G3" s="382"/>
      <c r="H3" s="382"/>
    </row>
    <row r="4" spans="1:8" x14ac:dyDescent="0.3">
      <c r="A4" s="382"/>
      <c r="B4" s="382"/>
      <c r="C4" s="382"/>
      <c r="D4" s="382"/>
      <c r="E4" s="382"/>
      <c r="F4" s="382"/>
      <c r="G4" s="382"/>
      <c r="H4" s="382"/>
    </row>
    <row r="5" spans="1:8" x14ac:dyDescent="0.3">
      <c r="A5" s="382"/>
      <c r="B5" s="382"/>
      <c r="C5" s="382"/>
      <c r="D5" s="382"/>
      <c r="E5" s="382"/>
      <c r="F5" s="382"/>
      <c r="G5" s="382"/>
      <c r="H5" s="382"/>
    </row>
    <row r="6" spans="1:8" x14ac:dyDescent="0.3">
      <c r="A6" s="382"/>
      <c r="B6" s="382"/>
      <c r="C6" s="382"/>
      <c r="D6" s="382"/>
      <c r="E6" s="382"/>
      <c r="F6" s="382"/>
      <c r="G6" s="382"/>
      <c r="H6" s="382"/>
    </row>
    <row r="7" spans="1:8" x14ac:dyDescent="0.3">
      <c r="A7" s="382"/>
      <c r="B7" s="382"/>
      <c r="C7" s="382"/>
      <c r="D7" s="382"/>
      <c r="E7" s="382"/>
      <c r="F7" s="382"/>
      <c r="G7" s="382"/>
      <c r="H7" s="382"/>
    </row>
    <row r="8" spans="1:8" x14ac:dyDescent="0.3">
      <c r="A8" s="383" t="s">
        <v>32</v>
      </c>
      <c r="B8" s="383"/>
      <c r="C8" s="383"/>
      <c r="D8" s="383"/>
      <c r="E8" s="383"/>
      <c r="F8" s="383"/>
      <c r="G8" s="383"/>
      <c r="H8" s="383"/>
    </row>
    <row r="9" spans="1:8" x14ac:dyDescent="0.3">
      <c r="A9" s="383"/>
      <c r="B9" s="383"/>
      <c r="C9" s="383"/>
      <c r="D9" s="383"/>
      <c r="E9" s="383"/>
      <c r="F9" s="383"/>
      <c r="G9" s="383"/>
      <c r="H9" s="383"/>
    </row>
    <row r="10" spans="1:8" x14ac:dyDescent="0.3">
      <c r="A10" s="383"/>
      <c r="B10" s="383"/>
      <c r="C10" s="383"/>
      <c r="D10" s="383"/>
      <c r="E10" s="383"/>
      <c r="F10" s="383"/>
      <c r="G10" s="383"/>
      <c r="H10" s="383"/>
    </row>
    <row r="11" spans="1:8" x14ac:dyDescent="0.3">
      <c r="A11" s="383"/>
      <c r="B11" s="383"/>
      <c r="C11" s="383"/>
      <c r="D11" s="383"/>
      <c r="E11" s="383"/>
      <c r="F11" s="383"/>
      <c r="G11" s="383"/>
      <c r="H11" s="383"/>
    </row>
    <row r="12" spans="1:8" x14ac:dyDescent="0.3">
      <c r="A12" s="383"/>
      <c r="B12" s="383"/>
      <c r="C12" s="383"/>
      <c r="D12" s="383"/>
      <c r="E12" s="383"/>
      <c r="F12" s="383"/>
      <c r="G12" s="383"/>
      <c r="H12" s="383"/>
    </row>
    <row r="13" spans="1:8" x14ac:dyDescent="0.3">
      <c r="A13" s="383"/>
      <c r="B13" s="383"/>
      <c r="C13" s="383"/>
      <c r="D13" s="383"/>
      <c r="E13" s="383"/>
      <c r="F13" s="383"/>
      <c r="G13" s="383"/>
      <c r="H13" s="383"/>
    </row>
    <row r="14" spans="1:8" x14ac:dyDescent="0.3">
      <c r="A14" s="383"/>
      <c r="B14" s="383"/>
      <c r="C14" s="383"/>
      <c r="D14" s="383"/>
      <c r="E14" s="383"/>
      <c r="F14" s="383"/>
      <c r="G14" s="383"/>
      <c r="H14" s="383"/>
    </row>
    <row r="15" spans="1:8" ht="19.5" customHeight="1" x14ac:dyDescent="0.3"/>
    <row r="16" spans="1:8" ht="19.5" customHeight="1" x14ac:dyDescent="0.35">
      <c r="A16" s="385" t="s">
        <v>33</v>
      </c>
      <c r="B16" s="386"/>
      <c r="C16" s="386"/>
      <c r="D16" s="386"/>
      <c r="E16" s="386"/>
      <c r="F16" s="386"/>
      <c r="G16" s="386"/>
      <c r="H16" s="387"/>
    </row>
    <row r="17" spans="1:14" ht="20.25" customHeight="1" x14ac:dyDescent="0.3">
      <c r="A17" s="384" t="s">
        <v>34</v>
      </c>
      <c r="B17" s="384"/>
      <c r="C17" s="384"/>
      <c r="D17" s="384"/>
      <c r="E17" s="384"/>
      <c r="F17" s="384"/>
      <c r="G17" s="384"/>
      <c r="H17" s="384"/>
    </row>
    <row r="18" spans="1:14" ht="26.25" customHeight="1" x14ac:dyDescent="0.45">
      <c r="A18" s="179" t="s">
        <v>35</v>
      </c>
      <c r="B18" s="368" t="s">
        <v>5</v>
      </c>
      <c r="C18" s="368"/>
    </row>
    <row r="19" spans="1:14" ht="26.25" customHeight="1" x14ac:dyDescent="0.5">
      <c r="A19" s="179" t="s">
        <v>36</v>
      </c>
      <c r="B19" s="278" t="s">
        <v>7</v>
      </c>
      <c r="C19" s="301">
        <v>25</v>
      </c>
    </row>
    <row r="20" spans="1:14" ht="26.25" customHeight="1" x14ac:dyDescent="0.5">
      <c r="A20" s="179" t="s">
        <v>37</v>
      </c>
      <c r="B20" s="278" t="s">
        <v>9</v>
      </c>
      <c r="C20" s="279"/>
    </row>
    <row r="21" spans="1:14" ht="26.25" customHeight="1" x14ac:dyDescent="0.5">
      <c r="A21" s="179" t="s">
        <v>38</v>
      </c>
      <c r="B21" s="398" t="s">
        <v>11</v>
      </c>
      <c r="C21" s="369"/>
      <c r="D21" s="369"/>
      <c r="E21" s="369"/>
      <c r="F21" s="369"/>
      <c r="G21" s="369"/>
      <c r="H21" s="369"/>
      <c r="I21" s="369"/>
    </row>
    <row r="22" spans="1:14" ht="26.25" customHeight="1" x14ac:dyDescent="0.5">
      <c r="A22" s="179" t="s">
        <v>39</v>
      </c>
      <c r="B22" s="280" t="s">
        <v>12</v>
      </c>
      <c r="C22" s="279"/>
      <c r="D22" s="279"/>
      <c r="E22" s="279"/>
      <c r="F22" s="279"/>
      <c r="G22" s="279"/>
      <c r="H22" s="279"/>
      <c r="I22" s="279"/>
    </row>
    <row r="23" spans="1:14" ht="26.25" customHeight="1" x14ac:dyDescent="0.5">
      <c r="A23" s="179" t="s">
        <v>40</v>
      </c>
      <c r="B23" s="280"/>
      <c r="C23" s="279"/>
      <c r="D23" s="279"/>
      <c r="E23" s="279"/>
      <c r="F23" s="279"/>
      <c r="G23" s="279"/>
      <c r="H23" s="279"/>
      <c r="I23" s="279"/>
    </row>
    <row r="24" spans="1:14" ht="18" x14ac:dyDescent="0.35">
      <c r="A24" s="179"/>
      <c r="B24" s="181"/>
    </row>
    <row r="25" spans="1:14" ht="18" x14ac:dyDescent="0.35">
      <c r="A25" s="177" t="s">
        <v>1</v>
      </c>
      <c r="B25" s="181"/>
    </row>
    <row r="26" spans="1:14" ht="26.25" customHeight="1" x14ac:dyDescent="0.45">
      <c r="A26" s="182" t="s">
        <v>4</v>
      </c>
      <c r="B26" s="368" t="s">
        <v>106</v>
      </c>
      <c r="C26" s="368"/>
    </row>
    <row r="27" spans="1:14" ht="26.25" customHeight="1" x14ac:dyDescent="0.5">
      <c r="A27" s="184" t="s">
        <v>41</v>
      </c>
      <c r="B27" s="369" t="s">
        <v>107</v>
      </c>
      <c r="C27" s="369"/>
    </row>
    <row r="28" spans="1:14" ht="27" customHeight="1" x14ac:dyDescent="0.45">
      <c r="A28" s="184" t="s">
        <v>6</v>
      </c>
      <c r="B28" s="277">
        <v>99.02</v>
      </c>
    </row>
    <row r="29" spans="1:14" s="9" customFormat="1" ht="27" customHeight="1" x14ac:dyDescent="0.5">
      <c r="A29" s="184" t="s">
        <v>42</v>
      </c>
      <c r="B29" s="276">
        <v>0</v>
      </c>
      <c r="C29" s="372" t="s">
        <v>43</v>
      </c>
      <c r="D29" s="373"/>
      <c r="E29" s="373"/>
      <c r="F29" s="373"/>
      <c r="G29" s="373"/>
      <c r="H29" s="374"/>
      <c r="I29" s="186"/>
      <c r="J29" s="186"/>
      <c r="K29" s="186"/>
      <c r="L29" s="186"/>
    </row>
    <row r="30" spans="1:14" s="9" customFormat="1" ht="19.5" customHeight="1" x14ac:dyDescent="0.35">
      <c r="A30" s="184" t="s">
        <v>44</v>
      </c>
      <c r="B30" s="183">
        <f>B28-B29</f>
        <v>99.02</v>
      </c>
      <c r="C30" s="187"/>
      <c r="D30" s="187"/>
      <c r="E30" s="187"/>
      <c r="F30" s="187"/>
      <c r="G30" s="187"/>
      <c r="H30" s="188"/>
      <c r="I30" s="186"/>
      <c r="J30" s="186"/>
      <c r="K30" s="186"/>
      <c r="L30" s="186"/>
    </row>
    <row r="31" spans="1:14" s="9" customFormat="1" ht="27" customHeight="1" x14ac:dyDescent="0.45">
      <c r="A31" s="184" t="s">
        <v>45</v>
      </c>
      <c r="B31" s="297">
        <v>1</v>
      </c>
      <c r="C31" s="375" t="s">
        <v>46</v>
      </c>
      <c r="D31" s="376"/>
      <c r="E31" s="376"/>
      <c r="F31" s="376"/>
      <c r="G31" s="376"/>
      <c r="H31" s="377"/>
      <c r="I31" s="186"/>
      <c r="J31" s="186"/>
      <c r="K31" s="186"/>
      <c r="L31" s="186"/>
    </row>
    <row r="32" spans="1:14" s="9" customFormat="1" ht="27" customHeight="1" x14ac:dyDescent="0.45">
      <c r="A32" s="184" t="s">
        <v>47</v>
      </c>
      <c r="B32" s="297">
        <v>1</v>
      </c>
      <c r="C32" s="375" t="s">
        <v>48</v>
      </c>
      <c r="D32" s="376"/>
      <c r="E32" s="376"/>
      <c r="F32" s="376"/>
      <c r="G32" s="376"/>
      <c r="H32" s="377"/>
      <c r="I32" s="186"/>
      <c r="J32" s="186"/>
      <c r="K32" s="186"/>
      <c r="L32" s="190"/>
      <c r="M32" s="190"/>
      <c r="N32" s="191"/>
    </row>
    <row r="33" spans="1:14" s="9" customFormat="1" ht="17.25" customHeight="1" x14ac:dyDescent="0.35">
      <c r="A33" s="184"/>
      <c r="B33" s="189"/>
      <c r="C33" s="192"/>
      <c r="D33" s="192"/>
      <c r="E33" s="192"/>
      <c r="F33" s="192"/>
      <c r="G33" s="192"/>
      <c r="H33" s="192"/>
      <c r="I33" s="186"/>
      <c r="J33" s="186"/>
      <c r="K33" s="186"/>
      <c r="L33" s="190"/>
      <c r="M33" s="190"/>
      <c r="N33" s="191"/>
    </row>
    <row r="34" spans="1:14" s="9" customFormat="1" ht="18" x14ac:dyDescent="0.35">
      <c r="A34" s="184" t="s">
        <v>49</v>
      </c>
      <c r="B34" s="193">
        <f>B31/B32</f>
        <v>1</v>
      </c>
      <c r="C34" s="178" t="s">
        <v>50</v>
      </c>
      <c r="D34" s="178"/>
      <c r="E34" s="178"/>
      <c r="F34" s="178"/>
      <c r="G34" s="178"/>
      <c r="H34" s="178"/>
      <c r="I34" s="186"/>
      <c r="J34" s="186"/>
      <c r="K34" s="186"/>
      <c r="L34" s="190"/>
      <c r="M34" s="190"/>
      <c r="N34" s="191"/>
    </row>
    <row r="35" spans="1:14" s="9" customFormat="1" ht="19.5" customHeight="1" x14ac:dyDescent="0.35">
      <c r="A35" s="184"/>
      <c r="B35" s="183"/>
      <c r="H35" s="178"/>
      <c r="I35" s="186"/>
      <c r="J35" s="186"/>
      <c r="K35" s="186"/>
      <c r="L35" s="190"/>
      <c r="M35" s="190"/>
      <c r="N35" s="191"/>
    </row>
    <row r="36" spans="1:14" s="9" customFormat="1" ht="27" customHeight="1" x14ac:dyDescent="0.45">
      <c r="A36" s="194" t="s">
        <v>51</v>
      </c>
      <c r="B36" s="281">
        <v>100</v>
      </c>
      <c r="C36" s="178"/>
      <c r="D36" s="362" t="s">
        <v>52</v>
      </c>
      <c r="E36" s="363"/>
      <c r="F36" s="239" t="s">
        <v>53</v>
      </c>
      <c r="G36" s="240"/>
      <c r="J36" s="186"/>
      <c r="K36" s="186"/>
      <c r="L36" s="190"/>
      <c r="M36" s="190"/>
      <c r="N36" s="191"/>
    </row>
    <row r="37" spans="1:14" s="9" customFormat="1" ht="26.25" customHeight="1" x14ac:dyDescent="0.45">
      <c r="A37" s="195" t="s">
        <v>54</v>
      </c>
      <c r="B37" s="282">
        <v>1</v>
      </c>
      <c r="C37" s="197" t="s">
        <v>55</v>
      </c>
      <c r="D37" s="198" t="s">
        <v>56</v>
      </c>
      <c r="E37" s="229" t="s">
        <v>57</v>
      </c>
      <c r="F37" s="198" t="s">
        <v>56</v>
      </c>
      <c r="G37" s="199" t="s">
        <v>57</v>
      </c>
      <c r="J37" s="186"/>
      <c r="K37" s="186"/>
      <c r="L37" s="190"/>
      <c r="M37" s="190"/>
      <c r="N37" s="191"/>
    </row>
    <row r="38" spans="1:14" s="9" customFormat="1" ht="26.25" customHeight="1" x14ac:dyDescent="0.45">
      <c r="A38" s="195" t="s">
        <v>58</v>
      </c>
      <c r="B38" s="282">
        <v>1</v>
      </c>
      <c r="C38" s="200">
        <v>1</v>
      </c>
      <c r="D38" s="283">
        <v>71461910</v>
      </c>
      <c r="E38" s="243">
        <f>IF(ISBLANK(D38),"-",$D$48/$D$45*D38)</f>
        <v>71366297.003589451</v>
      </c>
      <c r="F38" s="283">
        <v>69342770</v>
      </c>
      <c r="G38" s="235">
        <f>IF(ISBLANK(F38),"-",$D$48/$F$45*F38)</f>
        <v>69941627.701789647</v>
      </c>
      <c r="J38" s="186"/>
      <c r="K38" s="186"/>
      <c r="L38" s="190"/>
      <c r="M38" s="190"/>
      <c r="N38" s="191"/>
    </row>
    <row r="39" spans="1:14" s="9" customFormat="1" ht="26.25" customHeight="1" x14ac:dyDescent="0.45">
      <c r="A39" s="195" t="s">
        <v>59</v>
      </c>
      <c r="B39" s="282">
        <v>1</v>
      </c>
      <c r="C39" s="196">
        <v>2</v>
      </c>
      <c r="D39" s="284">
        <v>71070885</v>
      </c>
      <c r="E39" s="244">
        <f>IF(ISBLANK(D39),"-",$D$48/$D$45*D39)</f>
        <v>70975795.17840974</v>
      </c>
      <c r="F39" s="284">
        <v>68182215</v>
      </c>
      <c r="G39" s="236">
        <f>IF(ISBLANK(F39),"-",$D$48/$F$45*F39)</f>
        <v>68771049.922196329</v>
      </c>
      <c r="J39" s="186"/>
      <c r="K39" s="186"/>
      <c r="L39" s="190"/>
      <c r="M39" s="190"/>
      <c r="N39" s="191"/>
    </row>
    <row r="40" spans="1:14" ht="26.25" customHeight="1" x14ac:dyDescent="0.45">
      <c r="A40" s="195" t="s">
        <v>60</v>
      </c>
      <c r="B40" s="282">
        <v>1</v>
      </c>
      <c r="C40" s="196">
        <v>3</v>
      </c>
      <c r="D40" s="284">
        <v>70544214</v>
      </c>
      <c r="E40" s="244">
        <f>IF(ISBLANK(D40),"-",$D$48/$D$45*D40)</f>
        <v>70449828.841809198</v>
      </c>
      <c r="F40" s="284">
        <v>68835166</v>
      </c>
      <c r="G40" s="236">
        <f>IF(ISBLANK(F40),"-",$D$48/$F$45*F40)</f>
        <v>69429639.934529424</v>
      </c>
      <c r="L40" s="190"/>
      <c r="M40" s="190"/>
      <c r="N40" s="201"/>
    </row>
    <row r="41" spans="1:14" ht="26.25" customHeight="1" x14ac:dyDescent="0.45">
      <c r="A41" s="195" t="s">
        <v>61</v>
      </c>
      <c r="B41" s="282">
        <v>1</v>
      </c>
      <c r="C41" s="202">
        <v>4</v>
      </c>
      <c r="D41" s="285"/>
      <c r="E41" s="245" t="str">
        <f>IF(ISBLANK(D41),"-",$D$48/$D$45*D41)</f>
        <v>-</v>
      </c>
      <c r="F41" s="285"/>
      <c r="G41" s="237" t="str">
        <f>IF(ISBLANK(F41),"-",$D$48/$F$45*F41)</f>
        <v>-</v>
      </c>
      <c r="L41" s="190"/>
      <c r="M41" s="190"/>
      <c r="N41" s="201"/>
    </row>
    <row r="42" spans="1:14" ht="27" customHeight="1" x14ac:dyDescent="0.45">
      <c r="A42" s="195" t="s">
        <v>62</v>
      </c>
      <c r="B42" s="282">
        <v>1</v>
      </c>
      <c r="C42" s="203" t="s">
        <v>63</v>
      </c>
      <c r="D42" s="263">
        <f>AVERAGE(D38:D41)</f>
        <v>71025669.666666672</v>
      </c>
      <c r="E42" s="225">
        <f>AVERAGE(E38:E41)</f>
        <v>70930640.341269478</v>
      </c>
      <c r="F42" s="204">
        <f>AVERAGE(F38:F41)</f>
        <v>68786717</v>
      </c>
      <c r="G42" s="205">
        <f>AVERAGE(G38:G41)</f>
        <v>69380772.519505128</v>
      </c>
    </row>
    <row r="43" spans="1:14" ht="26.25" customHeight="1" x14ac:dyDescent="0.45">
      <c r="A43" s="195" t="s">
        <v>64</v>
      </c>
      <c r="B43" s="277">
        <v>1</v>
      </c>
      <c r="C43" s="264" t="s">
        <v>65</v>
      </c>
      <c r="D43" s="287">
        <v>16.18</v>
      </c>
      <c r="E43" s="201"/>
      <c r="F43" s="286">
        <v>16.02</v>
      </c>
      <c r="G43" s="241"/>
    </row>
    <row r="44" spans="1:14" ht="26.25" customHeight="1" x14ac:dyDescent="0.45">
      <c r="A44" s="195" t="s">
        <v>66</v>
      </c>
      <c r="B44" s="277">
        <v>1</v>
      </c>
      <c r="C44" s="265" t="s">
        <v>67</v>
      </c>
      <c r="D44" s="266">
        <f>D43*$B$34</f>
        <v>16.18</v>
      </c>
      <c r="E44" s="207"/>
      <c r="F44" s="206">
        <f>F43*$B$34</f>
        <v>16.02</v>
      </c>
      <c r="G44" s="209"/>
    </row>
    <row r="45" spans="1:14" ht="19.5" customHeight="1" x14ac:dyDescent="0.35">
      <c r="A45" s="195" t="s">
        <v>68</v>
      </c>
      <c r="B45" s="262">
        <f>(B44/B43)*(B42/B41)*(B40/B39)*(B38/B37)*B36</f>
        <v>100</v>
      </c>
      <c r="C45" s="265" t="s">
        <v>69</v>
      </c>
      <c r="D45" s="267">
        <f>D44*$B$30/100</f>
        <v>16.021435999999998</v>
      </c>
      <c r="E45" s="209"/>
      <c r="F45" s="208">
        <f>F44*$B$30/100</f>
        <v>15.863003999999998</v>
      </c>
      <c r="G45" s="209"/>
    </row>
    <row r="46" spans="1:14" ht="19.5" customHeight="1" x14ac:dyDescent="0.35">
      <c r="A46" s="364" t="s">
        <v>70</v>
      </c>
      <c r="B46" s="370"/>
      <c r="C46" s="265" t="s">
        <v>71</v>
      </c>
      <c r="D46" s="392">
        <f>D45/$B$45</f>
        <v>0.16021435999999997</v>
      </c>
      <c r="E46" s="209"/>
      <c r="F46" s="390">
        <f>F45/$B$45</f>
        <v>0.15863003999999997</v>
      </c>
      <c r="G46" s="209"/>
    </row>
    <row r="47" spans="1:14" ht="27" customHeight="1" x14ac:dyDescent="0.45">
      <c r="A47" s="366"/>
      <c r="B47" s="371"/>
      <c r="C47" s="265" t="s">
        <v>72</v>
      </c>
      <c r="D47" s="288">
        <v>0.16</v>
      </c>
      <c r="E47" s="241"/>
      <c r="F47" s="241"/>
      <c r="G47" s="241"/>
    </row>
    <row r="48" spans="1:14" ht="18" x14ac:dyDescent="0.35">
      <c r="C48" s="265" t="s">
        <v>73</v>
      </c>
      <c r="D48" s="267">
        <f>D47*$B$45</f>
        <v>16</v>
      </c>
      <c r="E48" s="209"/>
      <c r="F48" s="209"/>
      <c r="G48" s="209"/>
    </row>
    <row r="49" spans="1:12" ht="19.5" customHeight="1" x14ac:dyDescent="0.35">
      <c r="C49" s="268" t="s">
        <v>74</v>
      </c>
      <c r="D49" s="269">
        <f>D48/B34</f>
        <v>16</v>
      </c>
      <c r="E49" s="227"/>
      <c r="F49" s="227"/>
      <c r="G49" s="227"/>
    </row>
    <row r="50" spans="1:12" ht="18" x14ac:dyDescent="0.35">
      <c r="C50" s="270" t="s">
        <v>75</v>
      </c>
      <c r="D50" s="271">
        <f>AVERAGE(E38:E41,G38:G41)</f>
        <v>70155706.430387303</v>
      </c>
      <c r="E50" s="226"/>
      <c r="F50" s="226"/>
      <c r="G50" s="226"/>
    </row>
    <row r="51" spans="1:12" ht="18" x14ac:dyDescent="0.35">
      <c r="C51" s="210" t="s">
        <v>76</v>
      </c>
      <c r="D51" s="213">
        <f>STDEV(E38:E41,G38:G41)/D50</f>
        <v>1.3841601760405116E-2</v>
      </c>
      <c r="E51" s="207"/>
      <c r="F51" s="207"/>
      <c r="G51" s="207"/>
    </row>
    <row r="52" spans="1:12" ht="19.5" customHeight="1" x14ac:dyDescent="0.35">
      <c r="C52" s="211" t="s">
        <v>20</v>
      </c>
      <c r="D52" s="214">
        <f>COUNT(E38:E41,G38:G41)</f>
        <v>6</v>
      </c>
      <c r="E52" s="207"/>
      <c r="F52" s="207"/>
      <c r="G52" s="207"/>
    </row>
    <row r="54" spans="1:12" ht="18" x14ac:dyDescent="0.35">
      <c r="A54" s="177" t="s">
        <v>1</v>
      </c>
      <c r="B54" s="215" t="s">
        <v>77</v>
      </c>
    </row>
    <row r="55" spans="1:12" ht="18" x14ac:dyDescent="0.35">
      <c r="A55" s="178" t="s">
        <v>78</v>
      </c>
      <c r="B55" s="180" t="str">
        <f>B21</f>
        <v xml:space="preserve">Each 5ml contains Trimethoprim BP 40 mg, Sulphamethoxazole BP 200 mg.
each 5ml contains trimethoprim BP 40mg, sulphamethoxazole BP 200 mg
</v>
      </c>
    </row>
    <row r="56" spans="1:12" ht="26.25" customHeight="1" x14ac:dyDescent="0.45">
      <c r="A56" s="273" t="s">
        <v>79</v>
      </c>
      <c r="B56" s="289">
        <v>5</v>
      </c>
      <c r="C56" s="254" t="s">
        <v>80</v>
      </c>
      <c r="D56" s="290">
        <v>200</v>
      </c>
      <c r="E56" s="254" t="str">
        <f>B20</f>
        <v>Trimethoprim BP 40mg, Sulphamethoxazole BP 200mg</v>
      </c>
    </row>
    <row r="57" spans="1:12" ht="18" x14ac:dyDescent="0.35">
      <c r="A57" s="180" t="s">
        <v>81</v>
      </c>
      <c r="B57" s="300">
        <v>1.0148999999999999</v>
      </c>
    </row>
    <row r="58" spans="1:12" s="399" customFormat="1" ht="18" x14ac:dyDescent="0.35">
      <c r="A58" s="252" t="s">
        <v>82</v>
      </c>
      <c r="B58" s="253">
        <f>B56</f>
        <v>5</v>
      </c>
      <c r="C58" s="254" t="s">
        <v>83</v>
      </c>
      <c r="D58" s="274">
        <f>B57*B56</f>
        <v>5.0744999999999996</v>
      </c>
    </row>
    <row r="59" spans="1:12" ht="19.5" customHeight="1" thickBot="1" x14ac:dyDescent="0.35"/>
    <row r="60" spans="1:12" s="9" customFormat="1" ht="27" customHeight="1" thickBot="1" x14ac:dyDescent="0.5">
      <c r="A60" s="194" t="s">
        <v>84</v>
      </c>
      <c r="B60" s="281">
        <v>100</v>
      </c>
      <c r="C60" s="178"/>
      <c r="D60" s="217" t="s">
        <v>85</v>
      </c>
      <c r="E60" s="216" t="s">
        <v>86</v>
      </c>
      <c r="F60" s="216" t="s">
        <v>56</v>
      </c>
      <c r="G60" s="216" t="s">
        <v>87</v>
      </c>
      <c r="H60" s="197" t="s">
        <v>88</v>
      </c>
      <c r="L60" s="186"/>
    </row>
    <row r="61" spans="1:12" s="9" customFormat="1" ht="24" customHeight="1" x14ac:dyDescent="0.45">
      <c r="A61" s="195" t="s">
        <v>89</v>
      </c>
      <c r="B61" s="282">
        <v>2</v>
      </c>
      <c r="C61" s="378" t="s">
        <v>90</v>
      </c>
      <c r="D61" s="395">
        <v>2.1667399999999999</v>
      </c>
      <c r="E61" s="247">
        <v>1</v>
      </c>
      <c r="F61" s="291">
        <v>74106417</v>
      </c>
      <c r="G61" s="258">
        <f>IF(ISBLANK(F61),"-",(F61/$D$50*$D$47*$B$69)*$D$58/$D$61)</f>
        <v>197.91069174513859</v>
      </c>
      <c r="H61" s="255">
        <f t="shared" ref="H61:H72" si="0">IF(ISBLANK(F61),"-",G61/$D$56)</f>
        <v>0.989553458725693</v>
      </c>
      <c r="L61" s="186"/>
    </row>
    <row r="62" spans="1:12" s="9" customFormat="1" ht="26.25" customHeight="1" x14ac:dyDescent="0.45">
      <c r="A62" s="195" t="s">
        <v>91</v>
      </c>
      <c r="B62" s="282">
        <v>10</v>
      </c>
      <c r="C62" s="379"/>
      <c r="D62" s="396"/>
      <c r="E62" s="248">
        <v>2</v>
      </c>
      <c r="F62" s="284">
        <v>74712918</v>
      </c>
      <c r="G62" s="259">
        <f>IF(ISBLANK(F62),"-",(F62/$D$50*$D$47*$B$69)*$D$58/$D$61)</f>
        <v>199.53043045756499</v>
      </c>
      <c r="H62" s="256">
        <f t="shared" si="0"/>
        <v>0.997652152287825</v>
      </c>
      <c r="L62" s="186"/>
    </row>
    <row r="63" spans="1:12" s="9" customFormat="1" ht="24.75" customHeight="1" x14ac:dyDescent="0.45">
      <c r="A63" s="195" t="s">
        <v>92</v>
      </c>
      <c r="B63" s="282">
        <v>1</v>
      </c>
      <c r="C63" s="379"/>
      <c r="D63" s="396"/>
      <c r="E63" s="248">
        <v>3</v>
      </c>
      <c r="F63" s="284">
        <v>73700426</v>
      </c>
      <c r="G63" s="259">
        <f>IF(ISBLANK(F63),"-",(F63/$D$50*$D$47*$B$69)*$D$58/$D$61)</f>
        <v>196.82644070582165</v>
      </c>
      <c r="H63" s="256">
        <f t="shared" si="0"/>
        <v>0.98413220352910824</v>
      </c>
      <c r="L63" s="186"/>
    </row>
    <row r="64" spans="1:12" ht="27" customHeight="1" thickBot="1" x14ac:dyDescent="0.5">
      <c r="A64" s="195" t="s">
        <v>93</v>
      </c>
      <c r="B64" s="282">
        <v>1</v>
      </c>
      <c r="C64" s="380"/>
      <c r="D64" s="397"/>
      <c r="E64" s="249">
        <v>4</v>
      </c>
      <c r="F64" s="292"/>
      <c r="G64" s="259" t="str">
        <f>IF(ISBLANK(F64),"-",(F64/$D$50*$D$47*$B$69)*$D$58/$D$61)</f>
        <v>-</v>
      </c>
      <c r="H64" s="256" t="str">
        <f t="shared" si="0"/>
        <v>-</v>
      </c>
    </row>
    <row r="65" spans="1:11" ht="24.75" customHeight="1" x14ac:dyDescent="0.45">
      <c r="A65" s="195" t="s">
        <v>94</v>
      </c>
      <c r="B65" s="282">
        <v>1</v>
      </c>
      <c r="C65" s="378" t="s">
        <v>95</v>
      </c>
      <c r="D65" s="395">
        <v>2.5493000000000001</v>
      </c>
      <c r="E65" s="218">
        <v>1</v>
      </c>
      <c r="F65" s="284">
        <v>86327349</v>
      </c>
      <c r="G65" s="258">
        <f>IF(ISBLANK(F65),"-",(F65/$D$50*$D$47*$B$69)*$D$58/$D$65)</f>
        <v>195.95109750312017</v>
      </c>
      <c r="H65" s="255">
        <f t="shared" si="0"/>
        <v>0.97975548751560082</v>
      </c>
    </row>
    <row r="66" spans="1:11" ht="23.25" customHeight="1" x14ac:dyDescent="0.45">
      <c r="A66" s="195" t="s">
        <v>96</v>
      </c>
      <c r="B66" s="282">
        <v>1</v>
      </c>
      <c r="C66" s="379"/>
      <c r="D66" s="396"/>
      <c r="E66" s="219">
        <v>2</v>
      </c>
      <c r="F66" s="284">
        <v>86421553</v>
      </c>
      <c r="G66" s="259">
        <f>IF(ISBLANK(F66),"-",(F66/$D$50*$D$47*$B$69)*$D$58/$D$65)</f>
        <v>196.16492750488686</v>
      </c>
      <c r="H66" s="256">
        <f t="shared" si="0"/>
        <v>0.98082463752443427</v>
      </c>
    </row>
    <row r="67" spans="1:11" ht="24.75" customHeight="1" x14ac:dyDescent="0.45">
      <c r="A67" s="195" t="s">
        <v>97</v>
      </c>
      <c r="B67" s="282">
        <v>1</v>
      </c>
      <c r="C67" s="379"/>
      <c r="D67" s="396"/>
      <c r="E67" s="219">
        <v>3</v>
      </c>
      <c r="F67" s="284">
        <v>85167823</v>
      </c>
      <c r="G67" s="259">
        <f>IF(ISBLANK(F67),"-",(F67/$D$50*$D$47*$B$69)*$D$58/$D$65)</f>
        <v>193.31913445878524</v>
      </c>
      <c r="H67" s="256">
        <f t="shared" si="0"/>
        <v>0.96659567229392618</v>
      </c>
    </row>
    <row r="68" spans="1:11" ht="27" customHeight="1" thickBot="1" x14ac:dyDescent="0.5">
      <c r="A68" s="195" t="s">
        <v>98</v>
      </c>
      <c r="B68" s="282">
        <v>1</v>
      </c>
      <c r="C68" s="380"/>
      <c r="D68" s="397"/>
      <c r="E68" s="220">
        <v>4</v>
      </c>
      <c r="F68" s="292"/>
      <c r="G68" s="260" t="str">
        <f>IF(ISBLANK(F68),"-",(F68/$D$50*$D$47*$B$69)*$D$58/$D$65)</f>
        <v>-</v>
      </c>
      <c r="H68" s="257" t="str">
        <f t="shared" si="0"/>
        <v>-</v>
      </c>
    </row>
    <row r="69" spans="1:11" ht="23.25" customHeight="1" x14ac:dyDescent="0.45">
      <c r="A69" s="195" t="s">
        <v>99</v>
      </c>
      <c r="B69" s="261">
        <f>(B68/B67)*(B66/B65)*(B64/B63)*(B62/B61)*B60</f>
        <v>500</v>
      </c>
      <c r="C69" s="378" t="s">
        <v>100</v>
      </c>
      <c r="D69" s="395">
        <v>2.19686</v>
      </c>
      <c r="E69" s="218">
        <v>1</v>
      </c>
      <c r="F69" s="291">
        <v>76247445</v>
      </c>
      <c r="G69" s="258">
        <f>IF(ISBLANK(F69),"-",(F69/$D$50*$D$47*$B$69)*$D$58/$D$69)</f>
        <v>200.83673651095472</v>
      </c>
      <c r="H69" s="256">
        <f t="shared" si="0"/>
        <v>1.0041836825547736</v>
      </c>
    </row>
    <row r="70" spans="1:11" ht="22.5" customHeight="1" thickBot="1" x14ac:dyDescent="0.55000000000000004">
      <c r="A70" s="272" t="s">
        <v>101</v>
      </c>
      <c r="B70" s="293">
        <f>(D47*B69)/D56*D58</f>
        <v>2.0297999999999998</v>
      </c>
      <c r="C70" s="379"/>
      <c r="D70" s="396"/>
      <c r="E70" s="219">
        <v>2</v>
      </c>
      <c r="F70" s="284">
        <v>75245809</v>
      </c>
      <c r="G70" s="259">
        <f>IF(ISBLANK(F70),"-",(F70/$D$50*$D$47*$B$69)*$D$58/$D$69)</f>
        <v>198.19841459194632</v>
      </c>
      <c r="H70" s="256">
        <f t="shared" si="0"/>
        <v>0.99099207295973157</v>
      </c>
    </row>
    <row r="71" spans="1:11" ht="23.25" customHeight="1" x14ac:dyDescent="0.45">
      <c r="A71" s="364" t="s">
        <v>70</v>
      </c>
      <c r="B71" s="365"/>
      <c r="C71" s="379"/>
      <c r="D71" s="396"/>
      <c r="E71" s="219">
        <v>3</v>
      </c>
      <c r="F71" s="284">
        <v>75065782</v>
      </c>
      <c r="G71" s="259">
        <f>IF(ISBLANK(F71),"-",(F71/$D$50*$D$47*$B$69)*$D$58/$D$69)</f>
        <v>197.72422119223492</v>
      </c>
      <c r="H71" s="256">
        <f t="shared" si="0"/>
        <v>0.98862110596117458</v>
      </c>
    </row>
    <row r="72" spans="1:11" ht="23.25" customHeight="1" thickBot="1" x14ac:dyDescent="0.5">
      <c r="A72" s="366"/>
      <c r="B72" s="367"/>
      <c r="C72" s="381"/>
      <c r="D72" s="397"/>
      <c r="E72" s="220">
        <v>4</v>
      </c>
      <c r="F72" s="292"/>
      <c r="G72" s="260" t="str">
        <f>IF(ISBLANK(F72),"-",(F72/$D$50*$D$47*$B$69)*$D$58/$D$69)</f>
        <v>-</v>
      </c>
      <c r="H72" s="257" t="str">
        <f t="shared" si="0"/>
        <v>-</v>
      </c>
    </row>
    <row r="73" spans="1:11" ht="26.25" customHeight="1" x14ac:dyDescent="0.45">
      <c r="A73" s="221"/>
      <c r="B73" s="221"/>
      <c r="C73" s="221"/>
      <c r="D73" s="221"/>
      <c r="E73" s="221"/>
      <c r="F73" s="222"/>
      <c r="G73" s="212" t="s">
        <v>63</v>
      </c>
      <c r="H73" s="294">
        <f>AVERAGE(H61:H72)</f>
        <v>0.98692338592802975</v>
      </c>
    </row>
    <row r="74" spans="1:11" ht="26.25" customHeight="1" x14ac:dyDescent="0.45">
      <c r="C74" s="221"/>
      <c r="D74" s="221"/>
      <c r="E74" s="221"/>
      <c r="F74" s="222"/>
      <c r="G74" s="210" t="s">
        <v>76</v>
      </c>
      <c r="H74" s="295">
        <f>STDEV(H61:H72)/H73</f>
        <v>1.1035578346000082E-2</v>
      </c>
    </row>
    <row r="75" spans="1:11" ht="27" customHeight="1" x14ac:dyDescent="0.45">
      <c r="A75" s="221"/>
      <c r="B75" s="221"/>
      <c r="C75" s="222"/>
      <c r="D75" s="223"/>
      <c r="E75" s="223"/>
      <c r="F75" s="222"/>
      <c r="G75" s="211" t="s">
        <v>20</v>
      </c>
      <c r="H75" s="296">
        <f>COUNT(H61:H72)</f>
        <v>9</v>
      </c>
    </row>
    <row r="76" spans="1:11" ht="18" x14ac:dyDescent="0.35">
      <c r="A76" s="221"/>
      <c r="B76" s="221"/>
      <c r="C76" s="222"/>
      <c r="D76" s="223"/>
      <c r="E76" s="223"/>
      <c r="F76" s="223"/>
      <c r="G76" s="223"/>
      <c r="H76" s="222"/>
      <c r="I76" s="224"/>
      <c r="J76" s="228"/>
      <c r="K76" s="242"/>
    </row>
    <row r="77" spans="1:11" ht="26.25" customHeight="1" x14ac:dyDescent="0.45">
      <c r="A77" s="182" t="s">
        <v>102</v>
      </c>
      <c r="B77" s="298" t="s">
        <v>103</v>
      </c>
      <c r="C77" s="361" t="str">
        <f>B20</f>
        <v>Trimethoprim BP 40mg, Sulphamethoxazole BP 200mg</v>
      </c>
      <c r="D77" s="361"/>
      <c r="E77" s="246" t="s">
        <v>104</v>
      </c>
      <c r="F77" s="246"/>
      <c r="G77" s="299">
        <f>H73</f>
        <v>0.98692338592802975</v>
      </c>
      <c r="H77" s="222"/>
      <c r="I77" s="224"/>
      <c r="J77" s="228"/>
      <c r="K77" s="242"/>
    </row>
    <row r="78" spans="1:11" ht="19.5" customHeight="1" x14ac:dyDescent="0.35">
      <c r="A78" s="232"/>
      <c r="B78" s="233"/>
      <c r="C78" s="234"/>
      <c r="D78" s="234"/>
      <c r="E78" s="233"/>
      <c r="F78" s="233"/>
      <c r="G78" s="233"/>
      <c r="H78" s="233"/>
    </row>
    <row r="79" spans="1:11" ht="18" x14ac:dyDescent="0.35">
      <c r="B79" s="185" t="s">
        <v>26</v>
      </c>
      <c r="E79" s="222" t="s">
        <v>27</v>
      </c>
      <c r="F79" s="222"/>
      <c r="G79" s="222" t="s">
        <v>28</v>
      </c>
    </row>
    <row r="80" spans="1:11" ht="83.1" customHeight="1" x14ac:dyDescent="0.35">
      <c r="A80" s="228" t="s">
        <v>29</v>
      </c>
      <c r="B80" s="352" t="s">
        <v>109</v>
      </c>
      <c r="C80" s="352" t="s">
        <v>110</v>
      </c>
      <c r="D80" s="221"/>
      <c r="E80" s="230"/>
      <c r="F80" s="224"/>
      <c r="G80" s="250"/>
      <c r="H80" s="250"/>
      <c r="I80" s="224"/>
    </row>
    <row r="81" spans="1:9" ht="83.1" customHeight="1" x14ac:dyDescent="0.35">
      <c r="A81" s="228" t="s">
        <v>30</v>
      </c>
      <c r="B81" s="275"/>
      <c r="C81" s="275"/>
      <c r="D81" s="238"/>
      <c r="E81" s="231"/>
      <c r="F81" s="224"/>
      <c r="G81" s="251"/>
      <c r="H81" s="251"/>
      <c r="I81" s="246"/>
    </row>
    <row r="82" spans="1:9" ht="18" x14ac:dyDescent="0.35">
      <c r="A82" s="221"/>
      <c r="B82" s="222"/>
      <c r="C82" s="223"/>
      <c r="D82" s="223"/>
      <c r="E82" s="223"/>
      <c r="F82" s="223"/>
      <c r="G82" s="222"/>
      <c r="H82" s="222"/>
      <c r="I82" s="224"/>
    </row>
    <row r="83" spans="1:9" ht="18" x14ac:dyDescent="0.35">
      <c r="A83" s="221"/>
      <c r="B83" s="221"/>
      <c r="C83" s="222"/>
      <c r="D83" s="223"/>
      <c r="E83" s="223"/>
      <c r="F83" s="223"/>
      <c r="G83" s="223"/>
      <c r="H83" s="222"/>
      <c r="I83" s="224"/>
    </row>
    <row r="84" spans="1:9" ht="18" x14ac:dyDescent="0.35">
      <c r="A84" s="221"/>
      <c r="B84" s="221"/>
      <c r="C84" s="222"/>
      <c r="D84" s="223"/>
      <c r="E84" s="223"/>
      <c r="F84" s="223"/>
      <c r="G84" s="223"/>
      <c r="H84" s="222"/>
      <c r="I84" s="224"/>
    </row>
    <row r="85" spans="1:9" ht="18" x14ac:dyDescent="0.35">
      <c r="A85" s="221"/>
      <c r="B85" s="221"/>
      <c r="C85" s="222"/>
      <c r="D85" s="223"/>
      <c r="E85" s="223"/>
      <c r="F85" s="223"/>
      <c r="G85" s="223"/>
      <c r="H85" s="222"/>
      <c r="I85" s="224"/>
    </row>
    <row r="86" spans="1:9" ht="18" x14ac:dyDescent="0.35">
      <c r="A86" s="221"/>
      <c r="B86" s="221"/>
      <c r="C86" s="222"/>
      <c r="D86" s="223"/>
      <c r="E86" s="223"/>
      <c r="F86" s="223"/>
      <c r="G86" s="223"/>
      <c r="H86" s="222"/>
      <c r="I86" s="224"/>
    </row>
    <row r="87" spans="1:9" ht="18" x14ac:dyDescent="0.35">
      <c r="A87" s="221"/>
      <c r="B87" s="221"/>
      <c r="C87" s="222"/>
      <c r="D87" s="223"/>
      <c r="E87" s="223"/>
      <c r="F87" s="223"/>
      <c r="G87" s="223"/>
      <c r="H87" s="222"/>
      <c r="I87" s="224"/>
    </row>
    <row r="88" spans="1:9" ht="18" x14ac:dyDescent="0.35">
      <c r="A88" s="221"/>
      <c r="B88" s="221"/>
      <c r="C88" s="222"/>
      <c r="D88" s="223"/>
      <c r="E88" s="223"/>
      <c r="F88" s="223"/>
      <c r="G88" s="223"/>
      <c r="H88" s="222"/>
      <c r="I88" s="224"/>
    </row>
    <row r="89" spans="1:9" ht="18" x14ac:dyDescent="0.35">
      <c r="A89" s="221"/>
      <c r="B89" s="221"/>
      <c r="C89" s="222"/>
      <c r="D89" s="223"/>
      <c r="E89" s="223"/>
      <c r="F89" s="223"/>
      <c r="G89" s="223"/>
      <c r="H89" s="222"/>
      <c r="I89" s="224"/>
    </row>
    <row r="90" spans="1:9" ht="18" x14ac:dyDescent="0.35">
      <c r="A90" s="221"/>
      <c r="B90" s="221"/>
      <c r="C90" s="222"/>
      <c r="D90" s="223"/>
      <c r="E90" s="223"/>
      <c r="F90" s="223"/>
      <c r="G90" s="223"/>
      <c r="H90" s="222"/>
      <c r="I90" s="224"/>
    </row>
    <row r="250" spans="1:1" x14ac:dyDescent="0.3">
      <c r="A250" s="2">
        <v>0</v>
      </c>
    </row>
  </sheetData>
  <sheetProtection password="F258" sheet="1" objects="1" scenarios="1" formatCells="0" formatColumns="0"/>
  <mergeCells count="21">
    <mergeCell ref="D61:D64"/>
    <mergeCell ref="D69:D72"/>
    <mergeCell ref="C61:C64"/>
    <mergeCell ref="C69:C72"/>
    <mergeCell ref="C65:C68"/>
    <mergeCell ref="B27:C27"/>
    <mergeCell ref="A1:H7"/>
    <mergeCell ref="A8:H14"/>
    <mergeCell ref="A17:H17"/>
    <mergeCell ref="A16:H16"/>
    <mergeCell ref="B26:C26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5:D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RELATIVE DENSITY</vt:lpstr>
      <vt:lpstr>SST TRIMETHOPRIM</vt:lpstr>
      <vt:lpstr>SST SULPHAMETHOXAZOLE</vt:lpstr>
      <vt:lpstr>Trimethoprim</vt:lpstr>
      <vt:lpstr>Sulfamethoxazole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dcterms:created xsi:type="dcterms:W3CDTF">2005-07-05T10:19:27Z</dcterms:created>
  <dcterms:modified xsi:type="dcterms:W3CDTF">2017-11-14T06:55:42Z</dcterms:modified>
</cp:coreProperties>
</file>