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7\October\"/>
    </mc:Choice>
  </mc:AlternateContent>
  <bookViews>
    <workbookView xWindow="0" yWindow="0" windowWidth="20490" windowHeight="8235" firstSheet="1" activeTab="2"/>
  </bookViews>
  <sheets>
    <sheet name="SST TRIMETHOPRIM" sheetId="1" r:id="rId1"/>
    <sheet name="Sulfamethoxazole" sheetId="2" r:id="rId2"/>
    <sheet name="Sulfamethoxazole 1" sheetId="4" r:id="rId3"/>
    <sheet name="SST SULFAMETHOXAZOLE" sheetId="6" r:id="rId4"/>
    <sheet name="TRIMETHOPRIM" sheetId="7" r:id="rId5"/>
  </sheets>
  <definedNames>
    <definedName name="_xlnm.Print_Area" localSheetId="2">'Sulfamethoxazole 1'!$A$1:$H$81</definedName>
    <definedName name="_xlnm.Print_Area" localSheetId="4">TRIMETHOPRIM!$A$1:$H$81</definedName>
  </definedNames>
  <calcPr calcId="162913"/>
</workbook>
</file>

<file path=xl/calcChain.xml><?xml version="1.0" encoding="utf-8"?>
<calcChain xmlns="http://schemas.openxmlformats.org/spreadsheetml/2006/main">
  <c r="F30" i="6" l="1"/>
  <c r="D30" i="6"/>
  <c r="D30" i="1"/>
  <c r="D69" i="7" l="1"/>
  <c r="D65" i="7"/>
  <c r="D61" i="7"/>
  <c r="C77" i="7"/>
  <c r="H72" i="7"/>
  <c r="G72" i="7"/>
  <c r="B69" i="7"/>
  <c r="H68" i="7"/>
  <c r="G68" i="7"/>
  <c r="H64" i="7"/>
  <c r="G64" i="7"/>
  <c r="B58" i="7"/>
  <c r="E56" i="7"/>
  <c r="B55" i="7"/>
  <c r="B45" i="7"/>
  <c r="D48" i="7" s="1"/>
  <c r="F42" i="7"/>
  <c r="D42" i="7"/>
  <c r="G41" i="7"/>
  <c r="E41" i="7"/>
  <c r="B34" i="7"/>
  <c r="F44" i="7" s="1"/>
  <c r="B30" i="7"/>
  <c r="B21" i="6"/>
  <c r="B53" i="6"/>
  <c r="E51" i="6"/>
  <c r="D51" i="6"/>
  <c r="C51" i="6"/>
  <c r="B51" i="6"/>
  <c r="B52" i="6" s="1"/>
  <c r="B32" i="6"/>
  <c r="E30" i="6"/>
  <c r="C30" i="6"/>
  <c r="B30" i="6"/>
  <c r="B31" i="6" s="1"/>
  <c r="B21" i="1"/>
  <c r="F45" i="7" l="1"/>
  <c r="F46" i="7" s="1"/>
  <c r="G40" i="7"/>
  <c r="D49" i="7"/>
  <c r="D44" i="7"/>
  <c r="D45" i="7" s="1"/>
  <c r="D46" i="7" s="1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F42" i="4"/>
  <c r="D42" i="4"/>
  <c r="G41" i="4"/>
  <c r="E41" i="4"/>
  <c r="B34" i="4"/>
  <c r="D44" i="4" s="1"/>
  <c r="B30" i="4"/>
  <c r="D33" i="2"/>
  <c r="C33" i="2"/>
  <c r="B33" i="2"/>
  <c r="B53" i="1"/>
  <c r="E51" i="1"/>
  <c r="D51" i="1"/>
  <c r="C51" i="1"/>
  <c r="B51" i="1"/>
  <c r="B52" i="1" s="1"/>
  <c r="B32" i="1"/>
  <c r="E30" i="1"/>
  <c r="C30" i="1"/>
  <c r="B30" i="1"/>
  <c r="B31" i="1" s="1"/>
  <c r="F44" i="4" l="1"/>
  <c r="F45" i="4" s="1"/>
  <c r="D49" i="4"/>
  <c r="E38" i="7"/>
  <c r="E40" i="7"/>
  <c r="G39" i="7"/>
  <c r="G38" i="7"/>
  <c r="E39" i="7"/>
  <c r="G38" i="4"/>
  <c r="G40" i="4"/>
  <c r="G39" i="4"/>
  <c r="F46" i="4"/>
  <c r="D45" i="4"/>
  <c r="C37" i="2"/>
  <c r="C35" i="2"/>
  <c r="D46" i="4" l="1"/>
  <c r="E39" i="4"/>
  <c r="E40" i="4"/>
  <c r="E38" i="4"/>
  <c r="G42" i="7"/>
  <c r="D50" i="7"/>
  <c r="D51" i="7" s="1"/>
  <c r="E42" i="7"/>
  <c r="D52" i="7"/>
  <c r="G42" i="4"/>
  <c r="C39" i="2"/>
  <c r="D50" i="4" l="1"/>
  <c r="D51" i="4" s="1"/>
  <c r="E42" i="4"/>
  <c r="D52" i="4"/>
  <c r="B57" i="4"/>
  <c r="D58" i="4" s="1"/>
  <c r="B57" i="7"/>
  <c r="D58" i="7" s="1"/>
  <c r="G66" i="7" l="1"/>
  <c r="H66" i="7" s="1"/>
  <c r="G61" i="7"/>
  <c r="H61" i="7" s="1"/>
  <c r="G71" i="7"/>
  <c r="H71" i="7" s="1"/>
  <c r="G65" i="7"/>
  <c r="H65" i="7" s="1"/>
  <c r="G70" i="7"/>
  <c r="H70" i="7" s="1"/>
  <c r="G69" i="7"/>
  <c r="H69" i="7" s="1"/>
  <c r="G67" i="7"/>
  <c r="H67" i="7" s="1"/>
  <c r="G62" i="7"/>
  <c r="H62" i="7" s="1"/>
  <c r="B70" i="7"/>
  <c r="G63" i="7"/>
  <c r="H63" i="7" s="1"/>
  <c r="B70" i="4"/>
  <c r="G69" i="4"/>
  <c r="H69" i="4" s="1"/>
  <c r="G67" i="4"/>
  <c r="H67" i="4" s="1"/>
  <c r="G66" i="4"/>
  <c r="H66" i="4" s="1"/>
  <c r="G63" i="4"/>
  <c r="H63" i="4" s="1"/>
  <c r="G71" i="4"/>
  <c r="H71" i="4" s="1"/>
  <c r="G65" i="4"/>
  <c r="H65" i="4" s="1"/>
  <c r="G62" i="4"/>
  <c r="H62" i="4" s="1"/>
  <c r="G70" i="4"/>
  <c r="H70" i="4" s="1"/>
  <c r="G61" i="4"/>
  <c r="H61" i="4" s="1"/>
  <c r="H73" i="4" l="1"/>
  <c r="G77" i="4" s="1"/>
  <c r="H75" i="4"/>
  <c r="H75" i="7"/>
  <c r="H73" i="7"/>
  <c r="G77" i="7" s="1"/>
  <c r="H74" i="4" l="1"/>
  <c r="H74" i="7"/>
</calcChain>
</file>

<file path=xl/sharedStrings.xml><?xml version="1.0" encoding="utf-8"?>
<sst xmlns="http://schemas.openxmlformats.org/spreadsheetml/2006/main" count="316" uniqueCount="121">
  <si>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</si>
  <si>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</si>
  <si>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</si>
  <si>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</si>
  <si>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</si>
  <si>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</si>
  <si>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</si>
  <si>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NDQB201709141</t>
  </si>
  <si>
    <t>Weight (mg):</t>
  </si>
  <si>
    <t>Trimethoprim BP 40mg, Sulphamethoxazole BP 200mg</t>
  </si>
  <si>
    <t>Standard Conc (mg/mL):</t>
  </si>
  <si>
    <t xml:space="preserve">Each 5ml contains Trimethoprim BP 40 mg and Sulphamethoxazole BP 200 mg.
each 5ml contains trimethoprim BP 40mg, sulphamethoxazole BP 200 mg
</t>
  </si>
  <si>
    <t>2017-09-25 07:22:10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</si>
  <si>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</si>
  <si>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</si>
  <si>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</si>
  <si>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</si>
  <si>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</si>
  <si>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</si>
  <si>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</si>
  <si>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</si>
  <si>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</si>
  <si>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</si>
  <si>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</si>
  <si>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</si>
  <si>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</si>
  <si>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</si>
  <si>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</si>
  <si>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</si>
  <si>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</si>
  <si>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</si>
  <si>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</si>
  <si>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</si>
  <si>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</si>
  <si>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</si>
  <si>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</si>
  <si>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</si>
  <si>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</si>
  <si>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</si>
  <si>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</si>
  <si>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</si>
  <si>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</si>
  <si>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</si>
  <si>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</si>
  <si>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</si>
  <si>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</si>
  <si>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</si>
  <si>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</si>
  <si>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</si>
  <si>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</si>
  <si>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</si>
  <si>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</si>
  <si>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</si>
  <si>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</si>
  <si>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</si>
  <si>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</si>
  <si>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</si>
  <si>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</si>
  <si>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</si>
  <si>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</si>
  <si>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</si>
  <si>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</si>
  <si>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</si>
  <si>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</si>
  <si>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</si>
  <si>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</si>
  <si>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</si>
  <si>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</si>
  <si>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</si>
  <si>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</si>
  <si>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</si>
  <si>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</si>
  <si>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</si>
  <si>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</si>
  <si>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</si>
  <si>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</si>
  <si>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</si>
  <si>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</si>
  <si>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</si>
  <si>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</si>
  <si>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</si>
  <si>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</si>
  <si>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</si>
  <si>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</si>
  <si>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</si>
  <si>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</si>
  <si>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</si>
  <si>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</si>
  <si>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</si>
  <si>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</si>
  <si>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</si>
  <si>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</si>
  <si>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</si>
  <si>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</si>
  <si>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</si>
  <si>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</si>
  <si>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</si>
  <si>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</si>
  <si>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</si>
  <si>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</si>
  <si>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</si>
  <si>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</si>
  <si>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</si>
  <si>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</si>
  <si>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</si>
  <si>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</si>
  <si>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</si>
  <si>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</si>
  <si>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</si>
  <si>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</si>
  <si>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</si>
  <si>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TRIMETHOPRIM</t>
  </si>
  <si>
    <t>SULFAMETHOXAZOLE</t>
  </si>
  <si>
    <t>Each 5ml contains 40mg Trimethoprim Bp&amp;200mg Sulfamethoxazole</t>
  </si>
  <si>
    <t>26/09/2017</t>
  </si>
  <si>
    <t>28/09/2017</t>
  </si>
  <si>
    <t>Sulfamethoxazole</t>
  </si>
  <si>
    <t>S12-6</t>
  </si>
  <si>
    <t>T7-47</t>
  </si>
  <si>
    <t>NDQB201709147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</si>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</sst>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2" fontId="6" fillId="2" borderId="16" xfId="0" applyNumberFormat="1" applyFont="1" applyFill="1" applyBorder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172" fontId="14" fillId="2" borderId="0" xfId="0" applyNumberFormat="1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67" fontId="20" fillId="3" borderId="30" xfId="0" applyNumberFormat="1" applyFont="1" applyFill="1" applyBorder="1" applyAlignment="1" applyProtection="1">
      <alignment horizontal="center" vertical="center"/>
      <protection locked="0"/>
    </xf>
    <xf numFmtId="167" fontId="20" fillId="3" borderId="31" xfId="0" applyNumberFormat="1" applyFont="1" applyFill="1" applyBorder="1" applyAlignment="1" applyProtection="1">
      <alignment horizontal="center" vertical="center"/>
      <protection locked="0"/>
    </xf>
    <xf numFmtId="167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1" workbookViewId="0">
      <selection activeCell="E30" sqref="D30: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19.41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B20/25*4/100</f>
        <v>3.1056E-2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2584872</v>
      </c>
      <c r="C24" s="18">
        <v>7158</v>
      </c>
      <c r="D24" s="19">
        <v>1.2</v>
      </c>
      <c r="E24" s="20">
        <v>5.2</v>
      </c>
    </row>
    <row r="25" spans="1:6" ht="16.5" customHeight="1" x14ac:dyDescent="0.3">
      <c r="A25" s="17">
        <v>2</v>
      </c>
      <c r="B25" s="18">
        <v>2582646</v>
      </c>
      <c r="C25" s="18">
        <v>7119.5</v>
      </c>
      <c r="D25" s="19">
        <v>1.2</v>
      </c>
      <c r="E25" s="19">
        <v>5.2</v>
      </c>
    </row>
    <row r="26" spans="1:6" ht="16.5" customHeight="1" x14ac:dyDescent="0.3">
      <c r="A26" s="17">
        <v>3</v>
      </c>
      <c r="B26" s="18">
        <v>2577796</v>
      </c>
      <c r="C26" s="18">
        <v>7179.6</v>
      </c>
      <c r="D26" s="19">
        <v>1.2</v>
      </c>
      <c r="E26" s="19">
        <v>5.2</v>
      </c>
    </row>
    <row r="27" spans="1:6" ht="16.5" customHeight="1" x14ac:dyDescent="0.3">
      <c r="A27" s="17">
        <v>4</v>
      </c>
      <c r="B27" s="18">
        <v>2601576</v>
      </c>
      <c r="C27" s="18">
        <v>7211.4</v>
      </c>
      <c r="D27" s="19">
        <v>1.3</v>
      </c>
      <c r="E27" s="19">
        <v>5.2</v>
      </c>
    </row>
    <row r="28" spans="1:6" ht="16.5" customHeight="1" x14ac:dyDescent="0.3">
      <c r="A28" s="17">
        <v>5</v>
      </c>
      <c r="B28" s="18">
        <v>2616009</v>
      </c>
      <c r="C28" s="18">
        <v>7220.8</v>
      </c>
      <c r="D28" s="19">
        <v>1.3</v>
      </c>
      <c r="E28" s="19">
        <v>5.2</v>
      </c>
    </row>
    <row r="29" spans="1:6" ht="16.5" customHeight="1" x14ac:dyDescent="0.3">
      <c r="A29" s="17">
        <v>6</v>
      </c>
      <c r="B29" s="21">
        <v>2608523</v>
      </c>
      <c r="C29" s="21">
        <v>7182.3</v>
      </c>
      <c r="D29" s="22">
        <v>1.3</v>
      </c>
      <c r="E29" s="22">
        <v>5.2</v>
      </c>
    </row>
    <row r="30" spans="1:6" ht="16.5" customHeight="1" x14ac:dyDescent="0.3">
      <c r="A30" s="23" t="s">
        <v>18</v>
      </c>
      <c r="B30" s="24">
        <f>AVERAGE(B24:B29)</f>
        <v>2595237</v>
      </c>
      <c r="C30" s="25">
        <f>AVERAGE(C24:C29)</f>
        <v>7178.6000000000013</v>
      </c>
      <c r="D30" s="26">
        <f>AVERAGE(D24:D29)</f>
        <v>1.2499999999999998</v>
      </c>
      <c r="E30" s="26">
        <f>AVERAGE(E24:E29)</f>
        <v>5.2</v>
      </c>
    </row>
    <row r="31" spans="1:6" ht="16.5" customHeight="1" x14ac:dyDescent="0.3">
      <c r="A31" s="27" t="s">
        <v>19</v>
      </c>
      <c r="B31" s="28">
        <f>(STDEV(B24:B29)/B30)</f>
        <v>6.0147938030005533E-3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2" zoomScale="60" workbookViewId="0">
      <selection activeCell="D34" sqref="D34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2" t="s">
        <v>31</v>
      </c>
      <c r="B1" s="362"/>
      <c r="C1" s="362"/>
      <c r="D1" s="362"/>
      <c r="E1" s="362"/>
      <c r="F1" s="362"/>
      <c r="G1" s="105"/>
    </row>
    <row r="2" spans="1:7" ht="12.75" customHeight="1" x14ac:dyDescent="0.3">
      <c r="A2" s="362"/>
      <c r="B2" s="362"/>
      <c r="C2" s="362"/>
      <c r="D2" s="362"/>
      <c r="E2" s="362"/>
      <c r="F2" s="362"/>
      <c r="G2" s="105"/>
    </row>
    <row r="3" spans="1:7" ht="12.75" customHeight="1" x14ac:dyDescent="0.3">
      <c r="A3" s="362"/>
      <c r="B3" s="362"/>
      <c r="C3" s="362"/>
      <c r="D3" s="362"/>
      <c r="E3" s="362"/>
      <c r="F3" s="362"/>
      <c r="G3" s="105"/>
    </row>
    <row r="4" spans="1:7" ht="12.75" customHeight="1" x14ac:dyDescent="0.3">
      <c r="A4" s="362"/>
      <c r="B4" s="362"/>
      <c r="C4" s="362"/>
      <c r="D4" s="362"/>
      <c r="E4" s="362"/>
      <c r="F4" s="362"/>
      <c r="G4" s="105"/>
    </row>
    <row r="5" spans="1:7" ht="12.75" customHeight="1" x14ac:dyDescent="0.3">
      <c r="A5" s="362"/>
      <c r="B5" s="362"/>
      <c r="C5" s="362"/>
      <c r="D5" s="362"/>
      <c r="E5" s="362"/>
      <c r="F5" s="362"/>
      <c r="G5" s="105"/>
    </row>
    <row r="6" spans="1:7" ht="12.75" customHeight="1" x14ac:dyDescent="0.3">
      <c r="A6" s="362"/>
      <c r="B6" s="362"/>
      <c r="C6" s="362"/>
      <c r="D6" s="362"/>
      <c r="E6" s="362"/>
      <c r="F6" s="362"/>
      <c r="G6" s="105"/>
    </row>
    <row r="7" spans="1:7" ht="12.75" customHeight="1" x14ac:dyDescent="0.3">
      <c r="A7" s="362"/>
      <c r="B7" s="362"/>
      <c r="C7" s="362"/>
      <c r="D7" s="362"/>
      <c r="E7" s="362"/>
      <c r="F7" s="362"/>
      <c r="G7" s="105"/>
    </row>
    <row r="8" spans="1:7" ht="15" customHeight="1" x14ac:dyDescent="0.3">
      <c r="A8" s="361" t="s">
        <v>32</v>
      </c>
      <c r="B8" s="361"/>
      <c r="C8" s="361"/>
      <c r="D8" s="361"/>
      <c r="E8" s="361"/>
      <c r="F8" s="361"/>
      <c r="G8" s="106"/>
    </row>
    <row r="9" spans="1:7" ht="12.75" customHeight="1" x14ac:dyDescent="0.3">
      <c r="A9" s="361"/>
      <c r="B9" s="361"/>
      <c r="C9" s="361"/>
      <c r="D9" s="361"/>
      <c r="E9" s="361"/>
      <c r="F9" s="361"/>
      <c r="G9" s="106"/>
    </row>
    <row r="10" spans="1:7" ht="12.75" customHeight="1" x14ac:dyDescent="0.3">
      <c r="A10" s="361"/>
      <c r="B10" s="361"/>
      <c r="C10" s="361"/>
      <c r="D10" s="361"/>
      <c r="E10" s="361"/>
      <c r="F10" s="361"/>
      <c r="G10" s="106"/>
    </row>
    <row r="11" spans="1:7" ht="12.75" customHeight="1" x14ac:dyDescent="0.3">
      <c r="A11" s="361"/>
      <c r="B11" s="361"/>
      <c r="C11" s="361"/>
      <c r="D11" s="361"/>
      <c r="E11" s="361"/>
      <c r="F11" s="361"/>
      <c r="G11" s="106"/>
    </row>
    <row r="12" spans="1:7" ht="12.75" customHeight="1" x14ac:dyDescent="0.3">
      <c r="A12" s="361"/>
      <c r="B12" s="361"/>
      <c r="C12" s="361"/>
      <c r="D12" s="361"/>
      <c r="E12" s="361"/>
      <c r="F12" s="361"/>
      <c r="G12" s="106"/>
    </row>
    <row r="13" spans="1:7" ht="12.75" customHeight="1" x14ac:dyDescent="0.3">
      <c r="A13" s="361"/>
      <c r="B13" s="361"/>
      <c r="C13" s="361"/>
      <c r="D13" s="361"/>
      <c r="E13" s="361"/>
      <c r="F13" s="361"/>
      <c r="G13" s="106"/>
    </row>
    <row r="14" spans="1:7" ht="12.75" customHeight="1" x14ac:dyDescent="0.3">
      <c r="A14" s="361"/>
      <c r="B14" s="361"/>
      <c r="C14" s="361"/>
      <c r="D14" s="361"/>
      <c r="E14" s="361"/>
      <c r="F14" s="361"/>
      <c r="G14" s="106"/>
    </row>
    <row r="15" spans="1:7" ht="13.5" customHeight="1" x14ac:dyDescent="0.3"/>
    <row r="16" spans="1:7" ht="19.5" customHeight="1" x14ac:dyDescent="0.3">
      <c r="A16" s="357" t="s">
        <v>33</v>
      </c>
      <c r="B16" s="358"/>
      <c r="C16" s="358"/>
      <c r="D16" s="358"/>
      <c r="E16" s="358"/>
      <c r="F16" s="359"/>
    </row>
    <row r="17" spans="1:13" ht="18.75" customHeight="1" x14ac:dyDescent="0.3">
      <c r="A17" s="360" t="s">
        <v>34</v>
      </c>
      <c r="B17" s="360"/>
      <c r="C17" s="360"/>
      <c r="D17" s="360"/>
      <c r="E17" s="360"/>
      <c r="F17" s="360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15.34258</v>
      </c>
      <c r="C29" s="60">
        <v>27.32403</v>
      </c>
      <c r="D29" s="60">
        <v>27.765879999999999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27.32405</v>
      </c>
      <c r="D30" s="60">
        <v>27.765709999999999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27.323979999999999</v>
      </c>
      <c r="D31" s="63">
        <v>27.765609999999999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15.34258</v>
      </c>
      <c r="C33" s="66">
        <f>AVERAGE(C29:C32)</f>
        <v>27.324020000000001</v>
      </c>
      <c r="D33" s="66">
        <f>AVERAGE(D29:D32)</f>
        <v>27.76573333333333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11.981440000000001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12.42315333333333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1.0368664645763221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7" zoomScale="55" zoomScaleNormal="75" workbookViewId="0">
      <selection activeCell="C80" sqref="C8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7" t="s">
        <v>31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32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x14ac:dyDescent="0.25"/>
    <row r="16" spans="1:8" ht="19.5" customHeight="1" x14ac:dyDescent="0.3">
      <c r="A16" s="357" t="s">
        <v>33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9" t="s">
        <v>46</v>
      </c>
      <c r="B17" s="389"/>
      <c r="C17" s="389"/>
      <c r="D17" s="389"/>
      <c r="E17" s="389"/>
      <c r="F17" s="389"/>
      <c r="G17" s="389"/>
      <c r="H17" s="389"/>
    </row>
    <row r="18" spans="1:14" ht="26.25" customHeight="1" x14ac:dyDescent="0.4">
      <c r="A18" s="121" t="s">
        <v>35</v>
      </c>
      <c r="B18" s="371" t="s">
        <v>5</v>
      </c>
      <c r="C18" s="371"/>
    </row>
    <row r="19" spans="1:14" ht="26.25" customHeight="1" x14ac:dyDescent="0.4">
      <c r="A19" s="121" t="s">
        <v>36</v>
      </c>
      <c r="B19" s="222" t="s">
        <v>119</v>
      </c>
      <c r="C19" s="245">
        <v>25</v>
      </c>
    </row>
    <row r="20" spans="1:14" ht="26.25" customHeight="1" x14ac:dyDescent="0.4">
      <c r="A20" s="121" t="s">
        <v>37</v>
      </c>
      <c r="B20" s="222" t="s">
        <v>112</v>
      </c>
      <c r="C20" s="223"/>
    </row>
    <row r="21" spans="1:14" ht="26.25" customHeight="1" x14ac:dyDescent="0.4">
      <c r="A21" s="121" t="s">
        <v>38</v>
      </c>
      <c r="B21" s="363" t="s">
        <v>113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121" t="s">
        <v>39</v>
      </c>
      <c r="B22" s="224" t="s">
        <v>114</v>
      </c>
      <c r="C22" s="223"/>
      <c r="D22" s="223"/>
      <c r="E22" s="223"/>
      <c r="F22" s="223"/>
      <c r="G22" s="223"/>
      <c r="H22" s="223"/>
      <c r="I22" s="223"/>
    </row>
    <row r="23" spans="1:14" ht="26.25" customHeight="1" x14ac:dyDescent="0.4">
      <c r="A23" s="121" t="s">
        <v>40</v>
      </c>
      <c r="B23" s="224" t="s">
        <v>115</v>
      </c>
      <c r="C23" s="223"/>
      <c r="D23" s="223"/>
      <c r="E23" s="223"/>
      <c r="F23" s="223"/>
      <c r="G23" s="223"/>
      <c r="H23" s="223"/>
      <c r="I23" s="223"/>
    </row>
    <row r="24" spans="1:14" ht="18.75" x14ac:dyDescent="0.3">
      <c r="A24" s="121"/>
      <c r="B24" s="123"/>
    </row>
    <row r="25" spans="1:14" ht="18.75" x14ac:dyDescent="0.3">
      <c r="A25" s="119" t="s">
        <v>1</v>
      </c>
      <c r="B25" s="123"/>
    </row>
    <row r="26" spans="1:14" ht="26.25" customHeight="1" x14ac:dyDescent="0.4">
      <c r="A26" s="124" t="s">
        <v>4</v>
      </c>
      <c r="B26" s="371" t="s">
        <v>116</v>
      </c>
      <c r="C26" s="371"/>
    </row>
    <row r="27" spans="1:14" ht="26.25" customHeight="1" x14ac:dyDescent="0.4">
      <c r="A27" s="126" t="s">
        <v>47</v>
      </c>
      <c r="B27" s="363" t="s">
        <v>117</v>
      </c>
      <c r="C27" s="363"/>
    </row>
    <row r="28" spans="1:14" ht="27" customHeight="1" x14ac:dyDescent="0.4">
      <c r="A28" s="126" t="s">
        <v>6</v>
      </c>
      <c r="B28" s="221">
        <v>99.02</v>
      </c>
    </row>
    <row r="29" spans="1:14" s="9" customFormat="1" ht="27" customHeight="1" x14ac:dyDescent="0.4">
      <c r="A29" s="126" t="s">
        <v>48</v>
      </c>
      <c r="B29" s="220">
        <v>0</v>
      </c>
      <c r="C29" s="374" t="s">
        <v>49</v>
      </c>
      <c r="D29" s="375"/>
      <c r="E29" s="375"/>
      <c r="F29" s="375"/>
      <c r="G29" s="375"/>
      <c r="H29" s="376"/>
      <c r="I29" s="128"/>
      <c r="J29" s="128"/>
      <c r="K29" s="128"/>
      <c r="L29" s="128"/>
    </row>
    <row r="30" spans="1:14" s="9" customFormat="1" ht="19.5" customHeight="1" x14ac:dyDescent="0.3">
      <c r="A30" s="126" t="s">
        <v>50</v>
      </c>
      <c r="B30" s="125">
        <f>B28-B29</f>
        <v>99.02</v>
      </c>
      <c r="C30" s="129"/>
      <c r="D30" s="129"/>
      <c r="E30" s="129"/>
      <c r="F30" s="129"/>
      <c r="G30" s="129"/>
      <c r="H30" s="130"/>
      <c r="I30" s="128"/>
      <c r="J30" s="128"/>
      <c r="K30" s="128"/>
      <c r="L30" s="128"/>
    </row>
    <row r="31" spans="1:14" s="9" customFormat="1" ht="27" customHeight="1" x14ac:dyDescent="0.4">
      <c r="A31" s="126" t="s">
        <v>51</v>
      </c>
      <c r="B31" s="241">
        <v>1</v>
      </c>
      <c r="C31" s="377" t="s">
        <v>52</v>
      </c>
      <c r="D31" s="378"/>
      <c r="E31" s="378"/>
      <c r="F31" s="378"/>
      <c r="G31" s="378"/>
      <c r="H31" s="379"/>
      <c r="I31" s="128"/>
      <c r="J31" s="128"/>
      <c r="K31" s="128"/>
      <c r="L31" s="128"/>
    </row>
    <row r="32" spans="1:14" s="9" customFormat="1" ht="27" customHeight="1" x14ac:dyDescent="0.4">
      <c r="A32" s="126" t="s">
        <v>53</v>
      </c>
      <c r="B32" s="241">
        <v>1</v>
      </c>
      <c r="C32" s="377" t="s">
        <v>54</v>
      </c>
      <c r="D32" s="378"/>
      <c r="E32" s="378"/>
      <c r="F32" s="378"/>
      <c r="G32" s="378"/>
      <c r="H32" s="379"/>
      <c r="I32" s="128"/>
      <c r="J32" s="128"/>
      <c r="K32" s="128"/>
      <c r="L32" s="132"/>
      <c r="M32" s="132"/>
      <c r="N32" s="133"/>
    </row>
    <row r="33" spans="1:14" s="9" customFormat="1" ht="17.25" customHeight="1" x14ac:dyDescent="0.3">
      <c r="A33" s="126"/>
      <c r="B33" s="131"/>
      <c r="C33" s="134"/>
      <c r="D33" s="134"/>
      <c r="E33" s="134"/>
      <c r="F33" s="134"/>
      <c r="G33" s="134"/>
      <c r="H33" s="134"/>
      <c r="I33" s="128"/>
      <c r="J33" s="128"/>
      <c r="K33" s="128"/>
      <c r="L33" s="132"/>
      <c r="M33" s="132"/>
      <c r="N33" s="133"/>
    </row>
    <row r="34" spans="1:14" s="9" customFormat="1" ht="18.75" x14ac:dyDescent="0.3">
      <c r="A34" s="126" t="s">
        <v>55</v>
      </c>
      <c r="B34" s="135">
        <f>B31/B32</f>
        <v>1</v>
      </c>
      <c r="C34" s="120" t="s">
        <v>56</v>
      </c>
      <c r="D34" s="120"/>
      <c r="E34" s="120"/>
      <c r="F34" s="120"/>
      <c r="G34" s="120"/>
      <c r="H34" s="120"/>
      <c r="I34" s="128"/>
      <c r="J34" s="128"/>
      <c r="K34" s="128"/>
      <c r="L34" s="132"/>
      <c r="M34" s="132"/>
      <c r="N34" s="133"/>
    </row>
    <row r="35" spans="1:14" s="9" customFormat="1" ht="19.5" customHeight="1" x14ac:dyDescent="0.3">
      <c r="A35" s="126"/>
      <c r="B35" s="125"/>
      <c r="H35" s="120"/>
      <c r="I35" s="128"/>
      <c r="J35" s="128"/>
      <c r="K35" s="128"/>
      <c r="L35" s="132"/>
      <c r="M35" s="132"/>
      <c r="N35" s="133"/>
    </row>
    <row r="36" spans="1:14" s="9" customFormat="1" ht="27" customHeight="1" x14ac:dyDescent="0.4">
      <c r="A36" s="136" t="s">
        <v>57</v>
      </c>
      <c r="B36" s="225">
        <v>100</v>
      </c>
      <c r="C36" s="120"/>
      <c r="D36" s="365" t="s">
        <v>58</v>
      </c>
      <c r="E36" s="366"/>
      <c r="F36" s="182" t="s">
        <v>59</v>
      </c>
      <c r="G36" s="183"/>
      <c r="J36" s="128"/>
      <c r="K36" s="128"/>
      <c r="L36" s="132"/>
      <c r="M36" s="132"/>
      <c r="N36" s="133"/>
    </row>
    <row r="37" spans="1:14" s="9" customFormat="1" ht="26.25" customHeight="1" x14ac:dyDescent="0.4">
      <c r="A37" s="137" t="s">
        <v>60</v>
      </c>
      <c r="B37" s="226">
        <v>1</v>
      </c>
      <c r="C37" s="139" t="s">
        <v>61</v>
      </c>
      <c r="D37" s="140" t="s">
        <v>62</v>
      </c>
      <c r="E37" s="172" t="s">
        <v>63</v>
      </c>
      <c r="F37" s="140" t="s">
        <v>62</v>
      </c>
      <c r="G37" s="141" t="s">
        <v>63</v>
      </c>
      <c r="J37" s="128"/>
      <c r="K37" s="128"/>
      <c r="L37" s="132"/>
      <c r="M37" s="132"/>
      <c r="N37" s="133"/>
    </row>
    <row r="38" spans="1:14" s="9" customFormat="1" ht="26.25" customHeight="1" x14ac:dyDescent="0.4">
      <c r="A38" s="137" t="s">
        <v>64</v>
      </c>
      <c r="B38" s="226">
        <v>1</v>
      </c>
      <c r="C38" s="142">
        <v>1</v>
      </c>
      <c r="D38" s="227">
        <v>47187199</v>
      </c>
      <c r="E38" s="186">
        <f>IF(ISBLANK(D38),"-",$D$48/$D$45*D38)</f>
        <v>38684290.419525862</v>
      </c>
      <c r="F38" s="227">
        <v>39128812</v>
      </c>
      <c r="G38" s="178">
        <f>IF(ISBLANK(F38),"-",$D$48/$F$45*F38)</f>
        <v>39664812.527892545</v>
      </c>
      <c r="J38" s="128"/>
      <c r="K38" s="128"/>
      <c r="L38" s="132"/>
      <c r="M38" s="132"/>
      <c r="N38" s="133"/>
    </row>
    <row r="39" spans="1:14" s="9" customFormat="1" ht="26.25" customHeight="1" x14ac:dyDescent="0.4">
      <c r="A39" s="137" t="s">
        <v>65</v>
      </c>
      <c r="B39" s="226">
        <v>1</v>
      </c>
      <c r="C39" s="138">
        <v>2</v>
      </c>
      <c r="D39" s="228">
        <v>47474797</v>
      </c>
      <c r="E39" s="187">
        <f>IF(ISBLANK(D39),"-",$D$48/$D$45*D39)</f>
        <v>38920064.629308365</v>
      </c>
      <c r="F39" s="228">
        <v>39162183</v>
      </c>
      <c r="G39" s="179">
        <f>IF(ISBLANK(F39),"-",$D$48/$F$45*F39)</f>
        <v>39698640.655842565</v>
      </c>
      <c r="J39" s="128"/>
      <c r="K39" s="128"/>
      <c r="L39" s="132"/>
      <c r="M39" s="132"/>
      <c r="N39" s="133"/>
    </row>
    <row r="40" spans="1:14" ht="26.25" customHeight="1" x14ac:dyDescent="0.4">
      <c r="A40" s="137" t="s">
        <v>66</v>
      </c>
      <c r="B40" s="226">
        <v>1</v>
      </c>
      <c r="C40" s="138">
        <v>3</v>
      </c>
      <c r="D40" s="228">
        <v>47539534</v>
      </c>
      <c r="E40" s="187">
        <f>IF(ISBLANK(D40),"-",$D$48/$D$45*D40)</f>
        <v>38973136.330150135</v>
      </c>
      <c r="F40" s="228">
        <v>39188566</v>
      </c>
      <c r="G40" s="179">
        <f>IF(ISBLANK(F40),"-",$D$48/$F$45*F40)</f>
        <v>39725385.059657417</v>
      </c>
      <c r="L40" s="132"/>
      <c r="M40" s="132"/>
      <c r="N40" s="143"/>
    </row>
    <row r="41" spans="1:14" ht="26.25" customHeight="1" x14ac:dyDescent="0.4">
      <c r="A41" s="137" t="s">
        <v>67</v>
      </c>
      <c r="B41" s="226">
        <v>1</v>
      </c>
      <c r="C41" s="144">
        <v>4</v>
      </c>
      <c r="D41" s="229"/>
      <c r="E41" s="188" t="str">
        <f>IF(ISBLANK(D41),"-",$D$48/$D$45*D41)</f>
        <v>-</v>
      </c>
      <c r="F41" s="229"/>
      <c r="G41" s="180" t="str">
        <f>IF(ISBLANK(F41),"-",$D$48/$F$45*F41)</f>
        <v>-</v>
      </c>
      <c r="L41" s="132"/>
      <c r="M41" s="132"/>
      <c r="N41" s="143"/>
    </row>
    <row r="42" spans="1:14" ht="27" customHeight="1" x14ac:dyDescent="0.4">
      <c r="A42" s="137" t="s">
        <v>68</v>
      </c>
      <c r="B42" s="226">
        <v>1</v>
      </c>
      <c r="C42" s="145" t="s">
        <v>69</v>
      </c>
      <c r="D42" s="206">
        <f>AVERAGE(D38:D41)</f>
        <v>47400510</v>
      </c>
      <c r="E42" s="168">
        <f>AVERAGE(E38:E41)</f>
        <v>38859163.79299479</v>
      </c>
      <c r="F42" s="146">
        <f>AVERAGE(F38:F41)</f>
        <v>39159853.666666664</v>
      </c>
      <c r="G42" s="147">
        <f>AVERAGE(G38:G41)</f>
        <v>39696279.414464176</v>
      </c>
    </row>
    <row r="43" spans="1:14" ht="26.25" customHeight="1" x14ac:dyDescent="0.4">
      <c r="A43" s="137" t="s">
        <v>70</v>
      </c>
      <c r="B43" s="221">
        <v>1</v>
      </c>
      <c r="C43" s="207" t="s">
        <v>71</v>
      </c>
      <c r="D43" s="231">
        <v>19.71</v>
      </c>
      <c r="E43" s="143"/>
      <c r="F43" s="230">
        <v>15.94</v>
      </c>
      <c r="G43" s="184"/>
    </row>
    <row r="44" spans="1:14" ht="26.25" customHeight="1" x14ac:dyDescent="0.4">
      <c r="A44" s="137" t="s">
        <v>72</v>
      </c>
      <c r="B44" s="221">
        <v>1</v>
      </c>
      <c r="C44" s="208" t="s">
        <v>73</v>
      </c>
      <c r="D44" s="209">
        <f>D43*$B$34</f>
        <v>19.71</v>
      </c>
      <c r="E44" s="149"/>
      <c r="F44" s="148">
        <f>F43*$B$34</f>
        <v>15.94</v>
      </c>
      <c r="G44" s="151"/>
    </row>
    <row r="45" spans="1:14" ht="19.5" customHeight="1" x14ac:dyDescent="0.3">
      <c r="A45" s="137" t="s">
        <v>74</v>
      </c>
      <c r="B45" s="205">
        <f>(B44/B43)*(B42/B41)*(B40/B39)*(B38/B37)*B36</f>
        <v>100</v>
      </c>
      <c r="C45" s="208" t="s">
        <v>75</v>
      </c>
      <c r="D45" s="210">
        <f>D44*$B$30/100</f>
        <v>19.516842</v>
      </c>
      <c r="E45" s="151"/>
      <c r="F45" s="150">
        <f>F44*$B$30/100</f>
        <v>15.783787999999999</v>
      </c>
      <c r="G45" s="151"/>
    </row>
    <row r="46" spans="1:14" ht="19.5" customHeight="1" x14ac:dyDescent="0.3">
      <c r="A46" s="367" t="s">
        <v>76</v>
      </c>
      <c r="B46" s="372"/>
      <c r="C46" s="208" t="s">
        <v>77</v>
      </c>
      <c r="D46" s="209">
        <f>D45/$B$45</f>
        <v>0.19516842000000001</v>
      </c>
      <c r="E46" s="151"/>
      <c r="F46" s="152">
        <f>F45/$B$45</f>
        <v>0.15783787999999999</v>
      </c>
      <c r="G46" s="151"/>
    </row>
    <row r="47" spans="1:14" ht="27" customHeight="1" x14ac:dyDescent="0.4">
      <c r="A47" s="369"/>
      <c r="B47" s="373"/>
      <c r="C47" s="208" t="s">
        <v>78</v>
      </c>
      <c r="D47" s="232">
        <v>0.16</v>
      </c>
      <c r="E47" s="184"/>
      <c r="F47" s="184"/>
      <c r="G47" s="184"/>
    </row>
    <row r="48" spans="1:14" ht="18.75" x14ac:dyDescent="0.3">
      <c r="C48" s="208" t="s">
        <v>79</v>
      </c>
      <c r="D48" s="210">
        <f>D47*$B$45</f>
        <v>16</v>
      </c>
      <c r="E48" s="151"/>
      <c r="F48" s="151"/>
      <c r="G48" s="151"/>
    </row>
    <row r="49" spans="1:12" ht="19.5" customHeight="1" x14ac:dyDescent="0.3">
      <c r="C49" s="211" t="s">
        <v>80</v>
      </c>
      <c r="D49" s="212">
        <f>D48/B34</f>
        <v>16</v>
      </c>
      <c r="E49" s="170"/>
      <c r="F49" s="170"/>
      <c r="G49" s="170"/>
    </row>
    <row r="50" spans="1:12" ht="18.75" x14ac:dyDescent="0.3">
      <c r="C50" s="213" t="s">
        <v>81</v>
      </c>
      <c r="D50" s="214">
        <f>AVERAGE(E38:E41,G38:G41)</f>
        <v>39277721.603729486</v>
      </c>
      <c r="E50" s="169"/>
      <c r="F50" s="169"/>
      <c r="G50" s="169"/>
    </row>
    <row r="51" spans="1:12" ht="18.75" x14ac:dyDescent="0.3">
      <c r="C51" s="153" t="s">
        <v>82</v>
      </c>
      <c r="D51" s="156">
        <f>STDEV(E38:E41,G38:G41)/D50</f>
        <v>1.1943113811691814E-2</v>
      </c>
      <c r="E51" s="149"/>
      <c r="F51" s="149"/>
      <c r="G51" s="149"/>
    </row>
    <row r="52" spans="1:12" ht="19.5" customHeight="1" x14ac:dyDescent="0.3">
      <c r="C52" s="154" t="s">
        <v>20</v>
      </c>
      <c r="D52" s="157">
        <f>COUNT(E38:E41,G38:G41)</f>
        <v>6</v>
      </c>
      <c r="E52" s="149"/>
      <c r="F52" s="149"/>
      <c r="G52" s="149"/>
    </row>
    <row r="54" spans="1:12" ht="18.75" x14ac:dyDescent="0.3">
      <c r="A54" s="119" t="s">
        <v>1</v>
      </c>
      <c r="B54" s="158" t="s">
        <v>83</v>
      </c>
    </row>
    <row r="55" spans="1:12" ht="18.75" x14ac:dyDescent="0.3">
      <c r="A55" s="120" t="s">
        <v>84</v>
      </c>
      <c r="B55" s="122" t="str">
        <f>B21</f>
        <v>Each 5ml contains 40mg Trimethoprim Bp&amp;200mg Sulfamethoxazole</v>
      </c>
    </row>
    <row r="56" spans="1:12" ht="26.25" customHeight="1" x14ac:dyDescent="0.4">
      <c r="A56" s="216" t="s">
        <v>85</v>
      </c>
      <c r="B56" s="233">
        <v>5</v>
      </c>
      <c r="C56" s="197" t="s">
        <v>86</v>
      </c>
      <c r="D56" s="234">
        <v>200</v>
      </c>
      <c r="E56" s="197" t="str">
        <f>B20</f>
        <v>SULFAMETHOXAZOLE</v>
      </c>
    </row>
    <row r="57" spans="1:12" ht="18.75" x14ac:dyDescent="0.3">
      <c r="A57" s="122" t="s">
        <v>87</v>
      </c>
      <c r="B57" s="244">
        <f>Sulfamethoxazole!C39</f>
        <v>1.0368664645763221</v>
      </c>
    </row>
    <row r="58" spans="1:12" s="75" customFormat="1" ht="18.75" x14ac:dyDescent="0.3">
      <c r="A58" s="195" t="s">
        <v>88</v>
      </c>
      <c r="B58" s="196">
        <f>B56</f>
        <v>5</v>
      </c>
      <c r="C58" s="197" t="s">
        <v>89</v>
      </c>
      <c r="D58" s="217">
        <f>B57*B56</f>
        <v>5.1843323228816107</v>
      </c>
    </row>
    <row r="59" spans="1:12" ht="19.5" customHeight="1" x14ac:dyDescent="0.25"/>
    <row r="60" spans="1:12" s="9" customFormat="1" ht="27" customHeight="1" x14ac:dyDescent="0.4">
      <c r="A60" s="136" t="s">
        <v>90</v>
      </c>
      <c r="B60" s="225">
        <v>100</v>
      </c>
      <c r="C60" s="120"/>
      <c r="D60" s="160" t="s">
        <v>91</v>
      </c>
      <c r="E60" s="159" t="s">
        <v>92</v>
      </c>
      <c r="F60" s="159" t="s">
        <v>62</v>
      </c>
      <c r="G60" s="159" t="s">
        <v>93</v>
      </c>
      <c r="H60" s="139" t="s">
        <v>94</v>
      </c>
      <c r="L60" s="128"/>
    </row>
    <row r="61" spans="1:12" s="9" customFormat="1" ht="24" customHeight="1" x14ac:dyDescent="0.4">
      <c r="A61" s="137" t="s">
        <v>95</v>
      </c>
      <c r="B61" s="226">
        <v>2</v>
      </c>
      <c r="C61" s="383" t="s">
        <v>96</v>
      </c>
      <c r="D61" s="380">
        <v>3.8794499999999998</v>
      </c>
      <c r="E61" s="190">
        <v>1</v>
      </c>
      <c r="F61" s="235">
        <v>36232622</v>
      </c>
      <c r="G61" s="201">
        <f>IF(ISBLANK(F61),"-",(F61/$D$50*$D$47*$B$69)*$D$58/$D$61)</f>
        <v>197.24051692398643</v>
      </c>
      <c r="H61" s="198">
        <f t="shared" ref="H61:H72" si="0">IF(ISBLANK(F61),"-",G61/$D$56)</f>
        <v>0.98620258461993215</v>
      </c>
      <c r="L61" s="128"/>
    </row>
    <row r="62" spans="1:12" s="9" customFormat="1" ht="26.25" customHeight="1" x14ac:dyDescent="0.4">
      <c r="A62" s="137" t="s">
        <v>97</v>
      </c>
      <c r="B62" s="226">
        <v>20</v>
      </c>
      <c r="C62" s="384"/>
      <c r="D62" s="381"/>
      <c r="E62" s="191">
        <v>2</v>
      </c>
      <c r="F62" s="228">
        <v>36206719</v>
      </c>
      <c r="G62" s="202">
        <f>IF(ISBLANK(F62),"-",(F62/$D$50*$D$47*$B$69)*$D$58/$D$61)</f>
        <v>197.09950805330959</v>
      </c>
      <c r="H62" s="199">
        <f t="shared" si="0"/>
        <v>0.98549754026654801</v>
      </c>
      <c r="L62" s="128"/>
    </row>
    <row r="63" spans="1:12" s="9" customFormat="1" ht="24.75" customHeight="1" x14ac:dyDescent="0.4">
      <c r="A63" s="137" t="s">
        <v>98</v>
      </c>
      <c r="B63" s="226">
        <v>1</v>
      </c>
      <c r="C63" s="384"/>
      <c r="D63" s="381"/>
      <c r="E63" s="191">
        <v>3</v>
      </c>
      <c r="F63" s="228">
        <v>36336072</v>
      </c>
      <c r="G63" s="202">
        <f>IF(ISBLANK(F63),"-",(F63/$D$50*$D$47*$B$69)*$D$58/$D$61)</f>
        <v>197.80367052285618</v>
      </c>
      <c r="H63" s="199">
        <f t="shared" si="0"/>
        <v>0.98901835261428095</v>
      </c>
      <c r="L63" s="128"/>
    </row>
    <row r="64" spans="1:12" ht="27" customHeight="1" x14ac:dyDescent="0.4">
      <c r="A64" s="137" t="s">
        <v>99</v>
      </c>
      <c r="B64" s="226">
        <v>1</v>
      </c>
      <c r="C64" s="385"/>
      <c r="D64" s="382"/>
      <c r="E64" s="192">
        <v>4</v>
      </c>
      <c r="F64" s="236"/>
      <c r="G64" s="202" t="str">
        <f>IF(ISBLANK(F64),"-",(F64/$D$50*$D$47*$B$69)*$D$58/$D$61)</f>
        <v>-</v>
      </c>
      <c r="H64" s="199" t="str">
        <f t="shared" si="0"/>
        <v>-</v>
      </c>
    </row>
    <row r="65" spans="1:11" ht="24.75" customHeight="1" x14ac:dyDescent="0.4">
      <c r="A65" s="137" t="s">
        <v>100</v>
      </c>
      <c r="B65" s="226">
        <v>1</v>
      </c>
      <c r="C65" s="383" t="s">
        <v>101</v>
      </c>
      <c r="D65" s="380">
        <v>3.9103599999999998</v>
      </c>
      <c r="E65" s="161">
        <v>1</v>
      </c>
      <c r="F65" s="228">
        <v>36117625</v>
      </c>
      <c r="G65" s="201">
        <f>IF(ISBLANK(F65),"-",(F65/$D$50*$D$47*$B$69)*$D$58/$D$65)</f>
        <v>195.06033712739736</v>
      </c>
      <c r="H65" s="198">
        <f t="shared" si="0"/>
        <v>0.97530168563698683</v>
      </c>
    </row>
    <row r="66" spans="1:11" ht="23.25" customHeight="1" x14ac:dyDescent="0.4">
      <c r="A66" s="137" t="s">
        <v>102</v>
      </c>
      <c r="B66" s="226">
        <v>1</v>
      </c>
      <c r="C66" s="384"/>
      <c r="D66" s="381"/>
      <c r="E66" s="162">
        <v>2</v>
      </c>
      <c r="F66" s="228">
        <v>35966824</v>
      </c>
      <c r="G66" s="202">
        <f>IF(ISBLANK(F66),"-",(F66/$D$50*$D$47*$B$69)*$D$58/$D$65)</f>
        <v>194.24590666860755</v>
      </c>
      <c r="H66" s="199">
        <f t="shared" si="0"/>
        <v>0.97122953334303774</v>
      </c>
    </row>
    <row r="67" spans="1:11" ht="24.75" customHeight="1" x14ac:dyDescent="0.4">
      <c r="A67" s="137" t="s">
        <v>103</v>
      </c>
      <c r="B67" s="226">
        <v>1</v>
      </c>
      <c r="C67" s="384"/>
      <c r="D67" s="381"/>
      <c r="E67" s="162">
        <v>3</v>
      </c>
      <c r="F67" s="228">
        <v>36076274</v>
      </c>
      <c r="G67" s="202">
        <f>IF(ISBLANK(F67),"-",(F67/$D$50*$D$47*$B$69)*$D$58/$D$65)</f>
        <v>194.83701291932564</v>
      </c>
      <c r="H67" s="199">
        <f t="shared" si="0"/>
        <v>0.97418506459662824</v>
      </c>
    </row>
    <row r="68" spans="1:11" ht="27" customHeight="1" x14ac:dyDescent="0.4">
      <c r="A68" s="137" t="s">
        <v>104</v>
      </c>
      <c r="B68" s="226">
        <v>1</v>
      </c>
      <c r="C68" s="385"/>
      <c r="D68" s="382"/>
      <c r="E68" s="163">
        <v>4</v>
      </c>
      <c r="F68" s="236"/>
      <c r="G68" s="203" t="str">
        <f>IF(ISBLANK(F68),"-",(F68/$D$50*$D$47*$B$69)*$D$58/$D$65)</f>
        <v>-</v>
      </c>
      <c r="H68" s="200" t="str">
        <f t="shared" si="0"/>
        <v>-</v>
      </c>
    </row>
    <row r="69" spans="1:11" ht="23.25" customHeight="1" x14ac:dyDescent="0.4">
      <c r="A69" s="137" t="s">
        <v>105</v>
      </c>
      <c r="B69" s="204">
        <f>(B68/B67)*(B66/B65)*(B64/B63)*(B62/B61)*B60</f>
        <v>1000</v>
      </c>
      <c r="C69" s="383" t="s">
        <v>106</v>
      </c>
      <c r="D69" s="380">
        <v>3.96427</v>
      </c>
      <c r="E69" s="161">
        <v>1</v>
      </c>
      <c r="F69" s="235">
        <v>36939762</v>
      </c>
      <c r="G69" s="201">
        <f>IF(ISBLANK(F69),"-",(F69/$D$50*$D$47*$B$69)*$D$58/$D$69)</f>
        <v>196.78744849316294</v>
      </c>
      <c r="H69" s="199">
        <f t="shared" si="0"/>
        <v>0.98393724246581471</v>
      </c>
    </row>
    <row r="70" spans="1:11" ht="22.5" customHeight="1" x14ac:dyDescent="0.4">
      <c r="A70" s="215" t="s">
        <v>107</v>
      </c>
      <c r="B70" s="237">
        <f>(D47*B69)/D56*D58</f>
        <v>4.1474658583052886</v>
      </c>
      <c r="C70" s="384"/>
      <c r="D70" s="381"/>
      <c r="E70" s="162">
        <v>2</v>
      </c>
      <c r="F70" s="228">
        <v>37057701</v>
      </c>
      <c r="G70" s="202">
        <f>IF(ISBLANK(F70),"-",(F70/$D$50*$D$47*$B$69)*$D$58/$D$69)</f>
        <v>197.41573935458851</v>
      </c>
      <c r="H70" s="199">
        <f t="shared" si="0"/>
        <v>0.98707869677294258</v>
      </c>
    </row>
    <row r="71" spans="1:11" ht="23.25" customHeight="1" x14ac:dyDescent="0.4">
      <c r="A71" s="367" t="s">
        <v>76</v>
      </c>
      <c r="B71" s="368"/>
      <c r="C71" s="384"/>
      <c r="D71" s="381"/>
      <c r="E71" s="162">
        <v>3</v>
      </c>
      <c r="F71" s="228">
        <v>37080176</v>
      </c>
      <c r="G71" s="202">
        <f>IF(ISBLANK(F71),"-",(F71/$D$50*$D$47*$B$69)*$D$58/$D$69)</f>
        <v>197.53546936001965</v>
      </c>
      <c r="H71" s="199">
        <f t="shared" si="0"/>
        <v>0.98767734680009822</v>
      </c>
    </row>
    <row r="72" spans="1:11" ht="23.25" customHeight="1" x14ac:dyDescent="0.4">
      <c r="A72" s="369"/>
      <c r="B72" s="370"/>
      <c r="C72" s="386"/>
      <c r="D72" s="382"/>
      <c r="E72" s="163">
        <v>4</v>
      </c>
      <c r="F72" s="236"/>
      <c r="G72" s="203" t="str">
        <f>IF(ISBLANK(F72),"-",(F72/$D$50*$D$47*$B$69)*$D$58/$D$69)</f>
        <v>-</v>
      </c>
      <c r="H72" s="200" t="str">
        <f t="shared" si="0"/>
        <v>-</v>
      </c>
    </row>
    <row r="73" spans="1:11" ht="26.25" customHeight="1" x14ac:dyDescent="0.4">
      <c r="A73" s="164"/>
      <c r="B73" s="164"/>
      <c r="C73" s="164"/>
      <c r="D73" s="164"/>
      <c r="E73" s="164"/>
      <c r="F73" s="165"/>
      <c r="G73" s="155" t="s">
        <v>69</v>
      </c>
      <c r="H73" s="238">
        <f>AVERAGE(H61:H72)</f>
        <v>0.98223644967958534</v>
      </c>
    </row>
    <row r="74" spans="1:11" ht="26.25" customHeight="1" x14ac:dyDescent="0.4">
      <c r="C74" s="164"/>
      <c r="D74" s="164"/>
      <c r="E74" s="164"/>
      <c r="F74" s="165"/>
      <c r="G74" s="153" t="s">
        <v>82</v>
      </c>
      <c r="H74" s="239">
        <f>STDEV(H61:H72)/H73</f>
        <v>6.8519690194766706E-3</v>
      </c>
    </row>
    <row r="75" spans="1:11" ht="27" customHeight="1" x14ac:dyDescent="0.4">
      <c r="A75" s="164"/>
      <c r="B75" s="164"/>
      <c r="C75" s="165"/>
      <c r="D75" s="166"/>
      <c r="E75" s="166"/>
      <c r="F75" s="165"/>
      <c r="G75" s="154" t="s">
        <v>20</v>
      </c>
      <c r="H75" s="240">
        <f>COUNT(H61:H72)</f>
        <v>9</v>
      </c>
    </row>
    <row r="76" spans="1:11" ht="18.75" x14ac:dyDescent="0.3">
      <c r="A76" s="164"/>
      <c r="B76" s="164"/>
      <c r="C76" s="165"/>
      <c r="D76" s="166"/>
      <c r="E76" s="166"/>
      <c r="F76" s="166"/>
      <c r="G76" s="166"/>
      <c r="H76" s="165"/>
      <c r="I76" s="167"/>
      <c r="J76" s="171"/>
      <c r="K76" s="185"/>
    </row>
    <row r="77" spans="1:11" ht="26.25" customHeight="1" x14ac:dyDescent="0.4">
      <c r="A77" s="124" t="s">
        <v>108</v>
      </c>
      <c r="B77" s="242" t="s">
        <v>109</v>
      </c>
      <c r="C77" s="364" t="str">
        <f>B20</f>
        <v>SULFAMETHOXAZOLE</v>
      </c>
      <c r="D77" s="364"/>
      <c r="E77" s="189" t="s">
        <v>110</v>
      </c>
      <c r="F77" s="189"/>
      <c r="G77" s="243">
        <f>H73</f>
        <v>0.98223644967958534</v>
      </c>
      <c r="H77" s="165"/>
      <c r="I77" s="167"/>
      <c r="J77" s="171"/>
      <c r="K77" s="185"/>
    </row>
    <row r="78" spans="1:11" ht="19.5" customHeight="1" x14ac:dyDescent="0.3">
      <c r="A78" s="175"/>
      <c r="B78" s="176"/>
      <c r="C78" s="177"/>
      <c r="D78" s="177"/>
      <c r="E78" s="176"/>
      <c r="F78" s="176"/>
      <c r="G78" s="176"/>
      <c r="H78" s="176"/>
    </row>
    <row r="79" spans="1:11" ht="18.75" x14ac:dyDescent="0.3">
      <c r="B79" s="127" t="s">
        <v>26</v>
      </c>
      <c r="E79" s="165" t="s">
        <v>27</v>
      </c>
      <c r="F79" s="165"/>
      <c r="G79" s="165" t="s">
        <v>28</v>
      </c>
    </row>
    <row r="80" spans="1:11" ht="83.1" customHeight="1" x14ac:dyDescent="0.3">
      <c r="A80" s="171" t="s">
        <v>29</v>
      </c>
      <c r="B80" s="218"/>
      <c r="C80" s="218"/>
      <c r="D80" s="164"/>
      <c r="E80" s="173"/>
      <c r="F80" s="167"/>
      <c r="G80" s="193"/>
      <c r="H80" s="193"/>
      <c r="I80" s="167"/>
    </row>
    <row r="81" spans="1:9" ht="83.1" customHeight="1" x14ac:dyDescent="0.3">
      <c r="A81" s="171" t="s">
        <v>30</v>
      </c>
      <c r="B81" s="219"/>
      <c r="C81" s="219"/>
      <c r="D81" s="181"/>
      <c r="E81" s="174"/>
      <c r="F81" s="167"/>
      <c r="G81" s="194"/>
      <c r="H81" s="194"/>
      <c r="I81" s="189"/>
    </row>
    <row r="82" spans="1:9" ht="18.75" x14ac:dyDescent="0.3">
      <c r="A82" s="164"/>
      <c r="B82" s="165"/>
      <c r="C82" s="166"/>
      <c r="D82" s="166"/>
      <c r="E82" s="166"/>
      <c r="F82" s="166"/>
      <c r="G82" s="165"/>
      <c r="H82" s="165"/>
      <c r="I82" s="167"/>
    </row>
    <row r="83" spans="1:9" ht="18.75" x14ac:dyDescent="0.3">
      <c r="A83" s="164"/>
      <c r="B83" s="164"/>
      <c r="C83" s="165"/>
      <c r="D83" s="166"/>
      <c r="E83" s="166"/>
      <c r="F83" s="166"/>
      <c r="G83" s="166"/>
      <c r="H83" s="165"/>
      <c r="I83" s="167"/>
    </row>
    <row r="84" spans="1:9" ht="18.75" x14ac:dyDescent="0.3">
      <c r="A84" s="164"/>
      <c r="B84" s="164"/>
      <c r="C84" s="165"/>
      <c r="D84" s="166"/>
      <c r="E84" s="166"/>
      <c r="F84" s="166"/>
      <c r="G84" s="166"/>
      <c r="H84" s="165"/>
      <c r="I84" s="167"/>
    </row>
    <row r="85" spans="1:9" ht="18.75" x14ac:dyDescent="0.3">
      <c r="A85" s="164"/>
      <c r="B85" s="164"/>
      <c r="C85" s="165"/>
      <c r="D85" s="166"/>
      <c r="E85" s="166"/>
      <c r="F85" s="166"/>
      <c r="G85" s="166"/>
      <c r="H85" s="165"/>
      <c r="I85" s="167"/>
    </row>
    <row r="86" spans="1:9" ht="18.75" x14ac:dyDescent="0.3">
      <c r="A86" s="164"/>
      <c r="B86" s="164"/>
      <c r="C86" s="165"/>
      <c r="D86" s="166"/>
      <c r="E86" s="166"/>
      <c r="F86" s="166"/>
      <c r="G86" s="166"/>
      <c r="H86" s="165"/>
      <c r="I86" s="167"/>
    </row>
    <row r="87" spans="1:9" ht="18.75" x14ac:dyDescent="0.3">
      <c r="A87" s="164"/>
      <c r="B87" s="164"/>
      <c r="C87" s="165"/>
      <c r="D87" s="166"/>
      <c r="E87" s="166"/>
      <c r="F87" s="166"/>
      <c r="G87" s="166"/>
      <c r="H87" s="165"/>
      <c r="I87" s="167"/>
    </row>
    <row r="88" spans="1:9" ht="18.75" x14ac:dyDescent="0.3">
      <c r="A88" s="164"/>
      <c r="B88" s="164"/>
      <c r="C88" s="165"/>
      <c r="D88" s="166"/>
      <c r="E88" s="166"/>
      <c r="F88" s="166"/>
      <c r="G88" s="166"/>
      <c r="H88" s="165"/>
      <c r="I88" s="167"/>
    </row>
    <row r="89" spans="1:9" ht="18.75" x14ac:dyDescent="0.3">
      <c r="A89" s="164"/>
      <c r="B89" s="164"/>
      <c r="C89" s="165"/>
      <c r="D89" s="166"/>
      <c r="E89" s="166"/>
      <c r="F89" s="166"/>
      <c r="G89" s="166"/>
      <c r="H89" s="165"/>
      <c r="I89" s="167"/>
    </row>
    <row r="90" spans="1:9" ht="18.75" x14ac:dyDescent="0.3">
      <c r="A90" s="164"/>
      <c r="B90" s="164"/>
      <c r="C90" s="165"/>
      <c r="D90" s="166"/>
      <c r="E90" s="166"/>
      <c r="F90" s="166"/>
      <c r="G90" s="166"/>
      <c r="H90" s="165"/>
      <c r="I90" s="16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F24" sqref="F24:F29"/>
    </sheetView>
  </sheetViews>
  <sheetFormatPr defaultRowHeight="13.5" x14ac:dyDescent="0.25"/>
  <cols>
    <col min="1" max="1" width="27.5703125" style="112" customWidth="1"/>
    <col min="2" max="2" width="20.42578125" style="112" customWidth="1"/>
    <col min="3" max="3" width="31.85546875" style="112" customWidth="1"/>
    <col min="4" max="4" width="25.85546875" style="112" customWidth="1"/>
    <col min="5" max="5" width="25.7109375" style="112" customWidth="1"/>
    <col min="6" max="6" width="23.140625" style="112" customWidth="1"/>
    <col min="7" max="7" width="28.42578125" style="112" customWidth="1"/>
    <col min="8" max="8" width="21.5703125" style="112" customWidth="1"/>
    <col min="9" max="9" width="9.140625" style="112" customWidth="1"/>
    <col min="10" max="16384" width="9.140625" style="11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115"/>
    </row>
    <row r="18" spans="1:6" ht="16.5" customHeight="1" x14ac:dyDescent="0.3">
      <c r="A18" s="117" t="s">
        <v>4</v>
      </c>
      <c r="B18" s="112" t="s">
        <v>112</v>
      </c>
      <c r="C18" s="115"/>
      <c r="D18" s="115"/>
      <c r="E18" s="115"/>
    </row>
    <row r="19" spans="1:6" ht="16.5" customHeight="1" x14ac:dyDescent="0.3">
      <c r="A19" s="117" t="s">
        <v>6</v>
      </c>
      <c r="B19" s="12">
        <v>99.02</v>
      </c>
      <c r="C19" s="115"/>
      <c r="D19" s="115"/>
      <c r="E19" s="115"/>
    </row>
    <row r="20" spans="1:6" ht="16.5" customHeight="1" x14ac:dyDescent="0.3">
      <c r="A20" s="8" t="s">
        <v>8</v>
      </c>
      <c r="B20" s="12">
        <v>19.71</v>
      </c>
      <c r="C20" s="115"/>
      <c r="D20" s="115"/>
      <c r="E20" s="115"/>
    </row>
    <row r="21" spans="1:6" ht="16.5" customHeight="1" x14ac:dyDescent="0.3">
      <c r="A21" s="8" t="s">
        <v>10</v>
      </c>
      <c r="B21" s="13">
        <f>B20/100</f>
        <v>0.1971</v>
      </c>
      <c r="C21" s="115"/>
      <c r="D21" s="115"/>
      <c r="E21" s="115"/>
    </row>
    <row r="22" spans="1:6" ht="15.75" customHeight="1" x14ac:dyDescent="0.25">
      <c r="A22" s="115"/>
      <c r="B22" s="115" t="s">
        <v>12</v>
      </c>
      <c r="C22" s="115"/>
      <c r="D22" s="115"/>
      <c r="E22" s="115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16" t="s">
        <v>120</v>
      </c>
    </row>
    <row r="24" spans="1:6" ht="16.5" customHeight="1" x14ac:dyDescent="0.3">
      <c r="A24" s="17">
        <v>1</v>
      </c>
      <c r="B24" s="18">
        <v>46869443</v>
      </c>
      <c r="C24" s="18">
        <v>12864</v>
      </c>
      <c r="D24" s="19">
        <v>1</v>
      </c>
      <c r="E24" s="20">
        <v>11.9</v>
      </c>
      <c r="F24" s="20">
        <v>20.399999999999999</v>
      </c>
    </row>
    <row r="25" spans="1:6" ht="16.5" customHeight="1" x14ac:dyDescent="0.3">
      <c r="A25" s="17">
        <v>2</v>
      </c>
      <c r="B25" s="18">
        <v>47018483</v>
      </c>
      <c r="C25" s="18">
        <v>12813.3</v>
      </c>
      <c r="D25" s="19">
        <v>1</v>
      </c>
      <c r="E25" s="19">
        <v>11.9</v>
      </c>
      <c r="F25" s="19">
        <v>20.3</v>
      </c>
    </row>
    <row r="26" spans="1:6" ht="16.5" customHeight="1" x14ac:dyDescent="0.3">
      <c r="A26" s="17">
        <v>3</v>
      </c>
      <c r="B26" s="18">
        <v>47042029</v>
      </c>
      <c r="C26" s="18">
        <v>12830</v>
      </c>
      <c r="D26" s="19">
        <v>1</v>
      </c>
      <c r="E26" s="19">
        <v>11.9</v>
      </c>
      <c r="F26" s="19">
        <v>20.3</v>
      </c>
    </row>
    <row r="27" spans="1:6" ht="16.5" customHeight="1" x14ac:dyDescent="0.3">
      <c r="A27" s="17">
        <v>4</v>
      </c>
      <c r="B27" s="18">
        <v>47178582</v>
      </c>
      <c r="C27" s="18">
        <v>13130.1</v>
      </c>
      <c r="D27" s="19">
        <v>1</v>
      </c>
      <c r="E27" s="19">
        <v>11.6</v>
      </c>
      <c r="F27" s="19">
        <v>19.8</v>
      </c>
    </row>
    <row r="28" spans="1:6" ht="16.5" customHeight="1" x14ac:dyDescent="0.3">
      <c r="A28" s="17">
        <v>5</v>
      </c>
      <c r="B28" s="18">
        <v>47453956</v>
      </c>
      <c r="C28" s="18">
        <v>13174.1</v>
      </c>
      <c r="D28" s="19">
        <v>1</v>
      </c>
      <c r="E28" s="19">
        <v>11.5</v>
      </c>
      <c r="F28" s="19">
        <v>19.7</v>
      </c>
    </row>
    <row r="29" spans="1:6" ht="16.5" customHeight="1" x14ac:dyDescent="0.3">
      <c r="A29" s="17">
        <v>6</v>
      </c>
      <c r="B29" s="21">
        <v>47338635</v>
      </c>
      <c r="C29" s="21">
        <v>13153.5</v>
      </c>
      <c r="D29" s="22">
        <v>1</v>
      </c>
      <c r="E29" s="22">
        <v>11.5</v>
      </c>
      <c r="F29" s="22">
        <v>19.600000000000001</v>
      </c>
    </row>
    <row r="30" spans="1:6" ht="16.5" customHeight="1" x14ac:dyDescent="0.3">
      <c r="A30" s="23" t="s">
        <v>18</v>
      </c>
      <c r="B30" s="24">
        <f>AVERAGE(B24:B29)</f>
        <v>47150188</v>
      </c>
      <c r="C30" s="25">
        <f>AVERAGE(C24:C29)</f>
        <v>12994.166666666666</v>
      </c>
      <c r="D30" s="26">
        <f>AVERAGE(D24:D29)</f>
        <v>1</v>
      </c>
      <c r="E30" s="26">
        <f>AVERAGE(E24:E29)</f>
        <v>11.716666666666669</v>
      </c>
      <c r="F30" s="26">
        <f>AVERAGE(F24:F29)</f>
        <v>20.016666666666666</v>
      </c>
    </row>
    <row r="31" spans="1:6" ht="16.5" customHeight="1" x14ac:dyDescent="0.3">
      <c r="A31" s="27" t="s">
        <v>19</v>
      </c>
      <c r="B31" s="28">
        <f>(STDEV(B24:B29)/B30)</f>
        <v>4.6121834523088481E-3</v>
      </c>
      <c r="C31" s="29"/>
      <c r="D31" s="29"/>
      <c r="E31" s="30"/>
    </row>
    <row r="32" spans="1:6" s="112" customFormat="1" ht="16.5" customHeight="1" x14ac:dyDescent="0.3">
      <c r="A32" s="31" t="s">
        <v>20</v>
      </c>
      <c r="B32" s="32">
        <f>COUNT(B24:B29)</f>
        <v>6</v>
      </c>
      <c r="C32" s="33"/>
      <c r="D32" s="116"/>
      <c r="E32" s="35"/>
    </row>
    <row r="33" spans="1:5" s="112" customFormat="1" ht="15.75" customHeight="1" x14ac:dyDescent="0.25">
      <c r="A33" s="115"/>
      <c r="B33" s="115"/>
      <c r="C33" s="115"/>
      <c r="D33" s="115"/>
      <c r="E33" s="115"/>
    </row>
    <row r="34" spans="1:5" s="112" customFormat="1" ht="16.5" customHeight="1" x14ac:dyDescent="0.3">
      <c r="A34" s="117" t="s">
        <v>21</v>
      </c>
      <c r="B34" s="40" t="s">
        <v>22</v>
      </c>
      <c r="C34" s="118"/>
      <c r="D34" s="118"/>
      <c r="E34" s="118"/>
    </row>
    <row r="35" spans="1:5" ht="16.5" customHeight="1" x14ac:dyDescent="0.3">
      <c r="A35" s="117"/>
      <c r="B35" s="40" t="s">
        <v>23</v>
      </c>
      <c r="C35" s="118"/>
      <c r="D35" s="118"/>
      <c r="E35" s="118"/>
    </row>
    <row r="36" spans="1:5" ht="16.5" customHeight="1" x14ac:dyDescent="0.3">
      <c r="A36" s="117"/>
      <c r="B36" s="40" t="s">
        <v>24</v>
      </c>
      <c r="C36" s="118"/>
      <c r="D36" s="118"/>
      <c r="E36" s="118"/>
    </row>
    <row r="37" spans="1:5" ht="15.75" customHeight="1" x14ac:dyDescent="0.25">
      <c r="A37" s="115"/>
      <c r="B37" s="115"/>
      <c r="C37" s="115"/>
      <c r="D37" s="115"/>
      <c r="E37" s="115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7" t="s">
        <v>4</v>
      </c>
      <c r="B39" s="8"/>
      <c r="C39" s="115"/>
      <c r="D39" s="115"/>
      <c r="E39" s="115"/>
    </row>
    <row r="40" spans="1:5" ht="16.5" customHeight="1" x14ac:dyDescent="0.3">
      <c r="A40" s="117" t="s">
        <v>6</v>
      </c>
      <c r="B40" s="12"/>
      <c r="C40" s="115"/>
      <c r="D40" s="115"/>
      <c r="E40" s="115"/>
    </row>
    <row r="41" spans="1:5" ht="16.5" customHeight="1" x14ac:dyDescent="0.3">
      <c r="A41" s="8" t="s">
        <v>8</v>
      </c>
      <c r="B41" s="12"/>
      <c r="C41" s="115"/>
      <c r="D41" s="115"/>
      <c r="E41" s="115"/>
    </row>
    <row r="42" spans="1:5" ht="16.5" customHeight="1" x14ac:dyDescent="0.3">
      <c r="A42" s="8" t="s">
        <v>10</v>
      </c>
      <c r="B42" s="13"/>
      <c r="C42" s="115"/>
      <c r="D42" s="115"/>
      <c r="E42" s="115"/>
    </row>
    <row r="43" spans="1:5" ht="15.75" customHeight="1" x14ac:dyDescent="0.25">
      <c r="A43" s="115"/>
      <c r="B43" s="115"/>
      <c r="C43" s="115"/>
      <c r="D43" s="115"/>
      <c r="E43" s="115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112" customFormat="1" ht="16.5" customHeight="1" x14ac:dyDescent="0.3">
      <c r="A53" s="31" t="s">
        <v>20</v>
      </c>
      <c r="B53" s="32">
        <f>COUNT(B45:B50)</f>
        <v>0</v>
      </c>
      <c r="C53" s="33"/>
      <c r="D53" s="116"/>
      <c r="E53" s="35"/>
    </row>
    <row r="54" spans="1:7" s="112" customFormat="1" ht="15.75" customHeight="1" x14ac:dyDescent="0.25">
      <c r="A54" s="115"/>
      <c r="B54" s="115"/>
      <c r="C54" s="115"/>
      <c r="D54" s="115"/>
      <c r="E54" s="115"/>
    </row>
    <row r="55" spans="1:7" s="112" customFormat="1" ht="16.5" customHeight="1" x14ac:dyDescent="0.3">
      <c r="A55" s="117" t="s">
        <v>21</v>
      </c>
      <c r="B55" s="40" t="s">
        <v>22</v>
      </c>
      <c r="C55" s="118"/>
      <c r="D55" s="118"/>
      <c r="E55" s="118"/>
    </row>
    <row r="56" spans="1:7" ht="16.5" customHeight="1" x14ac:dyDescent="0.3">
      <c r="A56" s="117"/>
      <c r="B56" s="40" t="s">
        <v>23</v>
      </c>
      <c r="C56" s="118"/>
      <c r="D56" s="118"/>
      <c r="E56" s="118"/>
    </row>
    <row r="57" spans="1:7" ht="16.5" customHeight="1" x14ac:dyDescent="0.3">
      <c r="A57" s="117"/>
      <c r="B57" s="40" t="s">
        <v>24</v>
      </c>
      <c r="C57" s="118"/>
      <c r="D57" s="118"/>
      <c r="E57" s="118"/>
    </row>
    <row r="58" spans="1:7" ht="14.25" customHeight="1" thickBot="1" x14ac:dyDescent="0.3">
      <c r="A58" s="110"/>
      <c r="B58" s="111"/>
      <c r="D58" s="113"/>
      <c r="F58" s="114"/>
      <c r="G58" s="11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64" zoomScale="75" zoomScaleNormal="75" zoomScaleSheetLayoutView="75" workbookViewId="0">
      <selection activeCell="F63" sqref="F63"/>
    </sheetView>
  </sheetViews>
  <sheetFormatPr defaultRowHeight="13.5" x14ac:dyDescent="0.25"/>
  <cols>
    <col min="1" max="1" width="55.42578125" style="112" customWidth="1"/>
    <col min="2" max="2" width="33.7109375" style="112" customWidth="1"/>
    <col min="3" max="3" width="42.28515625" style="112" customWidth="1"/>
    <col min="4" max="4" width="30.5703125" style="112" customWidth="1"/>
    <col min="5" max="5" width="35.42578125" style="112" customWidth="1"/>
    <col min="6" max="6" width="30.7109375" style="112" customWidth="1"/>
    <col min="7" max="7" width="35.42578125" style="112" customWidth="1"/>
    <col min="8" max="9" width="30.28515625" style="112" customWidth="1"/>
    <col min="10" max="10" width="30.42578125" style="112" customWidth="1"/>
    <col min="11" max="11" width="21.28515625" style="112" customWidth="1"/>
    <col min="12" max="12" width="9.140625" style="112" customWidth="1"/>
    <col min="13" max="16384" width="9.140625" style="114"/>
  </cols>
  <sheetData>
    <row r="1" spans="1:8" x14ac:dyDescent="0.25">
      <c r="A1" s="387" t="s">
        <v>31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32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thickBot="1" x14ac:dyDescent="0.3"/>
    <row r="16" spans="1:8" ht="19.5" customHeight="1" thickBot="1" x14ac:dyDescent="0.35">
      <c r="A16" s="357" t="s">
        <v>33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9" t="s">
        <v>46</v>
      </c>
      <c r="B17" s="389"/>
      <c r="C17" s="389"/>
      <c r="D17" s="389"/>
      <c r="E17" s="389"/>
      <c r="F17" s="389"/>
      <c r="G17" s="389"/>
      <c r="H17" s="389"/>
    </row>
    <row r="18" spans="1:14" ht="26.25" customHeight="1" x14ac:dyDescent="0.4">
      <c r="A18" s="247" t="s">
        <v>35</v>
      </c>
      <c r="B18" s="371" t="s">
        <v>5</v>
      </c>
      <c r="C18" s="371"/>
    </row>
    <row r="19" spans="1:14" ht="26.25" customHeight="1" x14ac:dyDescent="0.4">
      <c r="A19" s="247" t="s">
        <v>36</v>
      </c>
      <c r="B19" s="352" t="s">
        <v>119</v>
      </c>
      <c r="C19" s="351">
        <v>25</v>
      </c>
    </row>
    <row r="20" spans="1:14" ht="26.25" customHeight="1" x14ac:dyDescent="0.4">
      <c r="A20" s="247" t="s">
        <v>37</v>
      </c>
      <c r="B20" s="352" t="s">
        <v>111</v>
      </c>
      <c r="C20" s="329"/>
    </row>
    <row r="21" spans="1:14" ht="26.25" customHeight="1" x14ac:dyDescent="0.4">
      <c r="A21" s="247" t="s">
        <v>38</v>
      </c>
      <c r="B21" s="363" t="s">
        <v>113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247" t="s">
        <v>39</v>
      </c>
      <c r="B22" s="330" t="s">
        <v>114</v>
      </c>
      <c r="C22" s="329"/>
      <c r="D22" s="329"/>
      <c r="E22" s="329"/>
      <c r="F22" s="329"/>
      <c r="G22" s="329"/>
      <c r="H22" s="329"/>
      <c r="I22" s="329"/>
    </row>
    <row r="23" spans="1:14" ht="26.25" customHeight="1" x14ac:dyDescent="0.4">
      <c r="A23" s="247" t="s">
        <v>40</v>
      </c>
      <c r="B23" s="330" t="s">
        <v>115</v>
      </c>
      <c r="C23" s="329"/>
      <c r="D23" s="329"/>
      <c r="E23" s="329"/>
      <c r="F23" s="329"/>
      <c r="G23" s="329"/>
      <c r="H23" s="329"/>
      <c r="I23" s="329"/>
    </row>
    <row r="24" spans="1:14" ht="18.75" x14ac:dyDescent="0.3">
      <c r="A24" s="247"/>
      <c r="B24" s="249"/>
    </row>
    <row r="25" spans="1:14" ht="18.75" x14ac:dyDescent="0.3">
      <c r="A25" s="246" t="s">
        <v>1</v>
      </c>
      <c r="B25" s="249"/>
    </row>
    <row r="26" spans="1:14" ht="26.25" customHeight="1" x14ac:dyDescent="0.4">
      <c r="A26" s="250" t="s">
        <v>4</v>
      </c>
      <c r="B26" s="371" t="s">
        <v>111</v>
      </c>
      <c r="C26" s="371"/>
    </row>
    <row r="27" spans="1:14" ht="26.25" customHeight="1" x14ac:dyDescent="0.4">
      <c r="A27" s="348" t="s">
        <v>47</v>
      </c>
      <c r="B27" s="363" t="s">
        <v>118</v>
      </c>
      <c r="C27" s="363"/>
    </row>
    <row r="28" spans="1:14" ht="27" customHeight="1" thickBot="1" x14ac:dyDescent="0.45">
      <c r="A28" s="348" t="s">
        <v>6</v>
      </c>
      <c r="B28" s="328">
        <v>99</v>
      </c>
    </row>
    <row r="29" spans="1:14" s="9" customFormat="1" ht="27" customHeight="1" thickBot="1" x14ac:dyDescent="0.45">
      <c r="A29" s="348" t="s">
        <v>48</v>
      </c>
      <c r="B29" s="327">
        <v>0</v>
      </c>
      <c r="C29" s="374" t="s">
        <v>49</v>
      </c>
      <c r="D29" s="375"/>
      <c r="E29" s="375"/>
      <c r="F29" s="375"/>
      <c r="G29" s="375"/>
      <c r="H29" s="376"/>
      <c r="I29" s="251"/>
      <c r="J29" s="251"/>
      <c r="K29" s="251"/>
      <c r="L29" s="251"/>
    </row>
    <row r="30" spans="1:14" s="9" customFormat="1" ht="19.5" customHeight="1" thickBot="1" x14ac:dyDescent="0.35">
      <c r="A30" s="348" t="s">
        <v>50</v>
      </c>
      <c r="B30" s="353">
        <f>B28-B29</f>
        <v>99</v>
      </c>
      <c r="C30" s="252"/>
      <c r="D30" s="252"/>
      <c r="E30" s="252"/>
      <c r="F30" s="252"/>
      <c r="G30" s="252"/>
      <c r="H30" s="253"/>
      <c r="I30" s="251"/>
      <c r="J30" s="251"/>
      <c r="K30" s="251"/>
      <c r="L30" s="251"/>
    </row>
    <row r="31" spans="1:14" s="9" customFormat="1" ht="27" customHeight="1" thickBot="1" x14ac:dyDescent="0.45">
      <c r="A31" s="348" t="s">
        <v>51</v>
      </c>
      <c r="B31" s="347">
        <v>1</v>
      </c>
      <c r="C31" s="377" t="s">
        <v>52</v>
      </c>
      <c r="D31" s="378"/>
      <c r="E31" s="378"/>
      <c r="F31" s="378"/>
      <c r="G31" s="378"/>
      <c r="H31" s="379"/>
      <c r="I31" s="251"/>
      <c r="J31" s="251"/>
      <c r="K31" s="251"/>
      <c r="L31" s="251"/>
    </row>
    <row r="32" spans="1:14" s="9" customFormat="1" ht="27" customHeight="1" thickBot="1" x14ac:dyDescent="0.45">
      <c r="A32" s="348" t="s">
        <v>53</v>
      </c>
      <c r="B32" s="347">
        <v>1</v>
      </c>
      <c r="C32" s="377" t="s">
        <v>54</v>
      </c>
      <c r="D32" s="378"/>
      <c r="E32" s="378"/>
      <c r="F32" s="378"/>
      <c r="G32" s="378"/>
      <c r="H32" s="379"/>
      <c r="I32" s="251"/>
      <c r="J32" s="251"/>
      <c r="K32" s="251"/>
      <c r="L32" s="255"/>
      <c r="M32" s="255"/>
      <c r="N32" s="256"/>
    </row>
    <row r="33" spans="1:14" s="9" customFormat="1" ht="17.25" customHeight="1" x14ac:dyDescent="0.3">
      <c r="A33" s="348"/>
      <c r="B33" s="254"/>
      <c r="C33" s="257"/>
      <c r="D33" s="257"/>
      <c r="E33" s="257"/>
      <c r="F33" s="257"/>
      <c r="G33" s="257"/>
      <c r="H33" s="257"/>
      <c r="I33" s="251"/>
      <c r="J33" s="251"/>
      <c r="K33" s="251"/>
      <c r="L33" s="255"/>
      <c r="M33" s="255"/>
      <c r="N33" s="256"/>
    </row>
    <row r="34" spans="1:14" s="9" customFormat="1" ht="18.75" x14ac:dyDescent="0.3">
      <c r="A34" s="348" t="s">
        <v>55</v>
      </c>
      <c r="B34" s="258">
        <f>B31/B32</f>
        <v>1</v>
      </c>
      <c r="C34" s="299" t="s">
        <v>56</v>
      </c>
      <c r="D34" s="299"/>
      <c r="E34" s="299"/>
      <c r="F34" s="299"/>
      <c r="G34" s="299"/>
      <c r="H34" s="299"/>
      <c r="I34" s="251"/>
      <c r="J34" s="251"/>
      <c r="K34" s="251"/>
      <c r="L34" s="255"/>
      <c r="M34" s="255"/>
      <c r="N34" s="256"/>
    </row>
    <row r="35" spans="1:14" s="9" customFormat="1" ht="19.5" customHeight="1" thickBot="1" x14ac:dyDescent="0.35">
      <c r="A35" s="348"/>
      <c r="B35" s="353"/>
      <c r="H35" s="299"/>
      <c r="I35" s="251"/>
      <c r="J35" s="251"/>
      <c r="K35" s="251"/>
      <c r="L35" s="255"/>
      <c r="M35" s="255"/>
      <c r="N35" s="256"/>
    </row>
    <row r="36" spans="1:14" s="9" customFormat="1" ht="27" customHeight="1" thickBot="1" x14ac:dyDescent="0.45">
      <c r="A36" s="259" t="s">
        <v>57</v>
      </c>
      <c r="B36" s="331">
        <v>25</v>
      </c>
      <c r="C36" s="299"/>
      <c r="D36" s="365" t="s">
        <v>58</v>
      </c>
      <c r="E36" s="366"/>
      <c r="F36" s="293" t="s">
        <v>59</v>
      </c>
      <c r="G36" s="294"/>
      <c r="J36" s="251"/>
      <c r="K36" s="251"/>
      <c r="L36" s="255"/>
      <c r="M36" s="255"/>
      <c r="N36" s="256"/>
    </row>
    <row r="37" spans="1:14" s="9" customFormat="1" ht="26.25" customHeight="1" x14ac:dyDescent="0.4">
      <c r="A37" s="260" t="s">
        <v>60</v>
      </c>
      <c r="B37" s="332">
        <v>4</v>
      </c>
      <c r="C37" s="261" t="s">
        <v>61</v>
      </c>
      <c r="D37" s="262" t="s">
        <v>62</v>
      </c>
      <c r="E37" s="287" t="s">
        <v>63</v>
      </c>
      <c r="F37" s="262" t="s">
        <v>62</v>
      </c>
      <c r="G37" s="263" t="s">
        <v>63</v>
      </c>
      <c r="J37" s="251"/>
      <c r="K37" s="251"/>
      <c r="L37" s="255"/>
      <c r="M37" s="255"/>
      <c r="N37" s="256"/>
    </row>
    <row r="38" spans="1:14" s="9" customFormat="1" ht="26.25" customHeight="1" x14ac:dyDescent="0.4">
      <c r="A38" s="260" t="s">
        <v>64</v>
      </c>
      <c r="B38" s="332">
        <v>100</v>
      </c>
      <c r="C38" s="264">
        <v>1</v>
      </c>
      <c r="D38" s="333">
        <v>2594080</v>
      </c>
      <c r="E38" s="296">
        <f>IF(ISBLANK(D38),"-",$D$48/$D$45*D38)</f>
        <v>2699930.7864841097</v>
      </c>
      <c r="F38" s="333">
        <v>2632397</v>
      </c>
      <c r="G38" s="290">
        <f>IF(ISBLANK(F38),"-",$D$48/$F$45*F38)</f>
        <v>2699479.054504435</v>
      </c>
      <c r="J38" s="251"/>
      <c r="K38" s="251"/>
      <c r="L38" s="255"/>
      <c r="M38" s="255"/>
      <c r="N38" s="256"/>
    </row>
    <row r="39" spans="1:14" s="9" customFormat="1" ht="26.25" customHeight="1" x14ac:dyDescent="0.4">
      <c r="A39" s="260" t="s">
        <v>65</v>
      </c>
      <c r="B39" s="332">
        <v>1</v>
      </c>
      <c r="C39" s="312">
        <v>2</v>
      </c>
      <c r="D39" s="334">
        <v>2591752</v>
      </c>
      <c r="E39" s="297">
        <f>IF(ISBLANK(D39),"-",$D$48/$D$45*D39)</f>
        <v>2697507.7930255677</v>
      </c>
      <c r="F39" s="334">
        <v>2617356</v>
      </c>
      <c r="G39" s="291">
        <f>IF(ISBLANK(F39),"-",$D$48/$F$45*F39)</f>
        <v>2684054.7608060297</v>
      </c>
      <c r="J39" s="251"/>
      <c r="K39" s="251"/>
      <c r="L39" s="255"/>
      <c r="M39" s="255"/>
      <c r="N39" s="256"/>
    </row>
    <row r="40" spans="1:14" ht="26.25" customHeight="1" x14ac:dyDescent="0.4">
      <c r="A40" s="260" t="s">
        <v>66</v>
      </c>
      <c r="B40" s="332">
        <v>1</v>
      </c>
      <c r="C40" s="312">
        <v>3</v>
      </c>
      <c r="D40" s="334">
        <v>2582867</v>
      </c>
      <c r="E40" s="297">
        <f>IF(ISBLANK(D40),"-",$D$48/$D$45*D40)</f>
        <v>2688260.2428197484</v>
      </c>
      <c r="F40" s="334">
        <v>2605000</v>
      </c>
      <c r="G40" s="291">
        <f>IF(ISBLANK(F40),"-",$D$48/$F$45*F40)</f>
        <v>2671383.8896580013</v>
      </c>
      <c r="L40" s="255"/>
      <c r="M40" s="255"/>
      <c r="N40" s="299"/>
    </row>
    <row r="41" spans="1:14" ht="26.25" customHeight="1" x14ac:dyDescent="0.4">
      <c r="A41" s="260" t="s">
        <v>67</v>
      </c>
      <c r="B41" s="332">
        <v>1</v>
      </c>
      <c r="C41" s="265">
        <v>4</v>
      </c>
      <c r="D41" s="335"/>
      <c r="E41" s="298" t="str">
        <f>IF(ISBLANK(D41),"-",$D$48/$D$45*D41)</f>
        <v>-</v>
      </c>
      <c r="F41" s="335"/>
      <c r="G41" s="292" t="str">
        <f>IF(ISBLANK(F41),"-",$D$48/$F$45*F41)</f>
        <v>-</v>
      </c>
      <c r="L41" s="255"/>
      <c r="M41" s="255"/>
      <c r="N41" s="299"/>
    </row>
    <row r="42" spans="1:14" ht="27" customHeight="1" thickBot="1" x14ac:dyDescent="0.45">
      <c r="A42" s="260" t="s">
        <v>68</v>
      </c>
      <c r="B42" s="332">
        <v>1</v>
      </c>
      <c r="C42" s="266" t="s">
        <v>69</v>
      </c>
      <c r="D42" s="314">
        <f>AVERAGE(D38:D41)</f>
        <v>2589566.3333333335</v>
      </c>
      <c r="E42" s="284">
        <f>AVERAGE(E38:E41)</f>
        <v>2695232.9407764752</v>
      </c>
      <c r="F42" s="267">
        <f>AVERAGE(F38:F41)</f>
        <v>2618251</v>
      </c>
      <c r="G42" s="268">
        <f>AVERAGE(G38:G41)</f>
        <v>2684972.568322822</v>
      </c>
    </row>
    <row r="43" spans="1:14" ht="26.25" customHeight="1" x14ac:dyDescent="0.4">
      <c r="A43" s="260" t="s">
        <v>70</v>
      </c>
      <c r="B43" s="328">
        <v>1</v>
      </c>
      <c r="C43" s="315" t="s">
        <v>71</v>
      </c>
      <c r="D43" s="337">
        <v>19.41</v>
      </c>
      <c r="E43" s="299"/>
      <c r="F43" s="336">
        <v>19.7</v>
      </c>
      <c r="G43" s="295"/>
    </row>
    <row r="44" spans="1:14" ht="26.25" customHeight="1" x14ac:dyDescent="0.4">
      <c r="A44" s="260" t="s">
        <v>72</v>
      </c>
      <c r="B44" s="328">
        <v>1</v>
      </c>
      <c r="C44" s="316" t="s">
        <v>73</v>
      </c>
      <c r="D44" s="317">
        <f>D43*$B$34</f>
        <v>19.41</v>
      </c>
      <c r="E44" s="313"/>
      <c r="F44" s="269">
        <f>F43*$B$34</f>
        <v>19.7</v>
      </c>
      <c r="G44" s="283"/>
    </row>
    <row r="45" spans="1:14" ht="19.5" customHeight="1" thickBot="1" x14ac:dyDescent="0.35">
      <c r="A45" s="260" t="s">
        <v>74</v>
      </c>
      <c r="B45" s="313">
        <f>(B44/B43)*(B42/B41)*(B40/B39)*(B38/B37)*B36</f>
        <v>625</v>
      </c>
      <c r="C45" s="316" t="s">
        <v>75</v>
      </c>
      <c r="D45" s="318">
        <f>D44*$B$30/100</f>
        <v>19.215899999999998</v>
      </c>
      <c r="E45" s="283"/>
      <c r="F45" s="270">
        <f>F44*$B$30/100</f>
        <v>19.503</v>
      </c>
      <c r="G45" s="283"/>
    </row>
    <row r="46" spans="1:14" ht="19.5" customHeight="1" thickBot="1" x14ac:dyDescent="0.35">
      <c r="A46" s="367" t="s">
        <v>76</v>
      </c>
      <c r="B46" s="372"/>
      <c r="C46" s="316" t="s">
        <v>77</v>
      </c>
      <c r="D46" s="317">
        <f>D45/$B$45</f>
        <v>3.0745439999999995E-2</v>
      </c>
      <c r="E46" s="283"/>
      <c r="F46" s="271">
        <f>F45/$B$45</f>
        <v>3.1204800000000001E-2</v>
      </c>
      <c r="G46" s="283"/>
    </row>
    <row r="47" spans="1:14" ht="27" customHeight="1" thickBot="1" x14ac:dyDescent="0.45">
      <c r="A47" s="369"/>
      <c r="B47" s="373"/>
      <c r="C47" s="316" t="s">
        <v>78</v>
      </c>
      <c r="D47" s="338">
        <v>3.2000000000000001E-2</v>
      </c>
      <c r="E47" s="295"/>
      <c r="F47" s="295"/>
      <c r="G47" s="295"/>
    </row>
    <row r="48" spans="1:14" ht="18.75" x14ac:dyDescent="0.3">
      <c r="C48" s="316" t="s">
        <v>79</v>
      </c>
      <c r="D48" s="318">
        <f>D47*$B$45</f>
        <v>20</v>
      </c>
      <c r="E48" s="283"/>
      <c r="F48" s="283"/>
      <c r="G48" s="283"/>
    </row>
    <row r="49" spans="1:12" ht="19.5" customHeight="1" thickBot="1" x14ac:dyDescent="0.35">
      <c r="C49" s="319" t="s">
        <v>80</v>
      </c>
      <c r="D49" s="320">
        <f>D48/B34</f>
        <v>20</v>
      </c>
      <c r="E49" s="286"/>
      <c r="F49" s="286"/>
      <c r="G49" s="286"/>
    </row>
    <row r="50" spans="1:12" ht="18.75" x14ac:dyDescent="0.3">
      <c r="C50" s="321" t="s">
        <v>81</v>
      </c>
      <c r="D50" s="322">
        <f>AVERAGE(E38:E41,G38:G41)</f>
        <v>2690102.7545496486</v>
      </c>
      <c r="E50" s="285"/>
      <c r="F50" s="285"/>
      <c r="G50" s="285"/>
    </row>
    <row r="51" spans="1:12" ht="18.75" x14ac:dyDescent="0.3">
      <c r="C51" s="272" t="s">
        <v>82</v>
      </c>
      <c r="D51" s="275">
        <f>STDEV(E38:E41,G38:G41)/D50</f>
        <v>4.1717282058591479E-3</v>
      </c>
      <c r="E51" s="313"/>
      <c r="F51" s="313"/>
      <c r="G51" s="313"/>
    </row>
    <row r="52" spans="1:12" ht="19.5" customHeight="1" thickBot="1" x14ac:dyDescent="0.35">
      <c r="C52" s="273" t="s">
        <v>20</v>
      </c>
      <c r="D52" s="276">
        <f>COUNT(E38:E41,G38:G41)</f>
        <v>6</v>
      </c>
      <c r="E52" s="313"/>
      <c r="F52" s="313"/>
      <c r="G52" s="313"/>
    </row>
    <row r="54" spans="1:12" ht="18.75" x14ac:dyDescent="0.3">
      <c r="A54" s="246" t="s">
        <v>1</v>
      </c>
      <c r="B54" s="277" t="s">
        <v>83</v>
      </c>
    </row>
    <row r="55" spans="1:12" ht="18.75" x14ac:dyDescent="0.3">
      <c r="A55" s="299" t="s">
        <v>84</v>
      </c>
      <c r="B55" s="248" t="str">
        <f>B21</f>
        <v>Each 5ml contains 40mg Trimethoprim Bp&amp;200mg Sulfamethoxazole</v>
      </c>
    </row>
    <row r="56" spans="1:12" ht="26.25" customHeight="1" x14ac:dyDescent="0.4">
      <c r="A56" s="348" t="s">
        <v>85</v>
      </c>
      <c r="B56" s="339">
        <v>5</v>
      </c>
      <c r="C56" s="313" t="s">
        <v>86</v>
      </c>
      <c r="D56" s="340">
        <v>40</v>
      </c>
      <c r="E56" s="313" t="str">
        <f>B20</f>
        <v>TRIMETHOPRIM</v>
      </c>
    </row>
    <row r="57" spans="1:12" ht="19.5" thickBot="1" x14ac:dyDescent="0.35">
      <c r="A57" s="248" t="s">
        <v>87</v>
      </c>
      <c r="B57" s="350">
        <f>Sulfamethoxazole!C39</f>
        <v>1.0368664645763221</v>
      </c>
    </row>
    <row r="58" spans="1:12" s="109" customFormat="1" ht="19.5" thickBot="1" x14ac:dyDescent="0.35">
      <c r="A58" s="348" t="s">
        <v>88</v>
      </c>
      <c r="B58" s="305">
        <f>B56</f>
        <v>5</v>
      </c>
      <c r="C58" s="313" t="s">
        <v>89</v>
      </c>
      <c r="D58" s="324">
        <f>B57*B56</f>
        <v>5.1843323228816107</v>
      </c>
    </row>
    <row r="59" spans="1:12" ht="19.5" customHeight="1" thickBot="1" x14ac:dyDescent="0.3"/>
    <row r="60" spans="1:12" s="9" customFormat="1" ht="27" customHeight="1" thickBot="1" x14ac:dyDescent="0.45">
      <c r="A60" s="259" t="s">
        <v>90</v>
      </c>
      <c r="B60" s="331">
        <v>100</v>
      </c>
      <c r="C60" s="299"/>
      <c r="D60" s="279" t="s">
        <v>91</v>
      </c>
      <c r="E60" s="278" t="s">
        <v>92</v>
      </c>
      <c r="F60" s="278" t="s">
        <v>62</v>
      </c>
      <c r="G60" s="278" t="s">
        <v>93</v>
      </c>
      <c r="H60" s="261" t="s">
        <v>94</v>
      </c>
      <c r="L60" s="251"/>
    </row>
    <row r="61" spans="1:12" s="9" customFormat="1" ht="24" customHeight="1" x14ac:dyDescent="0.4">
      <c r="A61" s="260" t="s">
        <v>95</v>
      </c>
      <c r="B61" s="332">
        <v>2</v>
      </c>
      <c r="C61" s="383" t="s">
        <v>96</v>
      </c>
      <c r="D61" s="390">
        <f>'Sulfamethoxazole 1'!D61:D64</f>
        <v>3.8794499999999998</v>
      </c>
      <c r="E61" s="300">
        <v>1</v>
      </c>
      <c r="F61" s="341">
        <v>2607718</v>
      </c>
      <c r="G61" s="309">
        <f>IF(ISBLANK(F61),"-",(F61/$D$50*$D$47*$B$69)*$D$58/$D$61)</f>
        <v>41.453805719096536</v>
      </c>
      <c r="H61" s="306">
        <f t="shared" ref="H61:H72" si="0">IF(ISBLANK(F61),"-",G61/$D$56)</f>
        <v>1.0363451429774133</v>
      </c>
      <c r="L61" s="251"/>
    </row>
    <row r="62" spans="1:12" s="9" customFormat="1" ht="26.25" customHeight="1" x14ac:dyDescent="0.4">
      <c r="A62" s="260" t="s">
        <v>97</v>
      </c>
      <c r="B62" s="332">
        <v>20</v>
      </c>
      <c r="C62" s="384"/>
      <c r="D62" s="391"/>
      <c r="E62" s="301">
        <v>2</v>
      </c>
      <c r="F62" s="334">
        <v>2601488</v>
      </c>
      <c r="G62" s="310">
        <f>IF(ISBLANK(F62),"-",(F62/$D$50*$D$47*$B$69)*$D$58/$D$61)</f>
        <v>41.354770006787938</v>
      </c>
      <c r="H62" s="307">
        <f t="shared" si="0"/>
        <v>1.0338692501696984</v>
      </c>
      <c r="L62" s="251"/>
    </row>
    <row r="63" spans="1:12" s="9" customFormat="1" ht="24.75" customHeight="1" x14ac:dyDescent="0.4">
      <c r="A63" s="260" t="s">
        <v>98</v>
      </c>
      <c r="B63" s="332">
        <v>1</v>
      </c>
      <c r="C63" s="384"/>
      <c r="D63" s="391"/>
      <c r="E63" s="301">
        <v>3</v>
      </c>
      <c r="F63" s="334">
        <v>2600018</v>
      </c>
      <c r="G63" s="310">
        <f>IF(ISBLANK(F63),"-",(F63/$D$50*$D$47*$B$69)*$D$58/$D$61)</f>
        <v>41.331402029726348</v>
      </c>
      <c r="H63" s="307">
        <f t="shared" si="0"/>
        <v>1.0332850507431588</v>
      </c>
      <c r="L63" s="251"/>
    </row>
    <row r="64" spans="1:12" ht="27" customHeight="1" thickBot="1" x14ac:dyDescent="0.45">
      <c r="A64" s="260" t="s">
        <v>99</v>
      </c>
      <c r="B64" s="332">
        <v>1</v>
      </c>
      <c r="C64" s="385"/>
      <c r="D64" s="392"/>
      <c r="E64" s="302">
        <v>4</v>
      </c>
      <c r="F64" s="342"/>
      <c r="G64" s="310" t="str">
        <f>IF(ISBLANK(F64),"-",(F64/$D$50*$D$47*$B$69)*$D$58/$D$61)</f>
        <v>-</v>
      </c>
      <c r="H64" s="307" t="str">
        <f t="shared" si="0"/>
        <v>-</v>
      </c>
    </row>
    <row r="65" spans="1:11" ht="24.75" customHeight="1" x14ac:dyDescent="0.4">
      <c r="A65" s="260" t="s">
        <v>100</v>
      </c>
      <c r="B65" s="332">
        <v>1</v>
      </c>
      <c r="C65" s="383" t="s">
        <v>101</v>
      </c>
      <c r="D65" s="390">
        <f>'Sulfamethoxazole 1'!D65:D68</f>
        <v>3.9103599999999998</v>
      </c>
      <c r="E65" s="280">
        <v>1</v>
      </c>
      <c r="F65" s="334">
        <v>2569064</v>
      </c>
      <c r="G65" s="309">
        <f>IF(ISBLANK(F65),"-",(F65/$D$50*$D$47*$B$69)*$D$58/$D$65)</f>
        <v>40.516518799665164</v>
      </c>
      <c r="H65" s="306">
        <f t="shared" si="0"/>
        <v>1.0129129699916291</v>
      </c>
    </row>
    <row r="66" spans="1:11" ht="23.25" customHeight="1" x14ac:dyDescent="0.4">
      <c r="A66" s="260" t="s">
        <v>102</v>
      </c>
      <c r="B66" s="332">
        <v>1</v>
      </c>
      <c r="C66" s="384"/>
      <c r="D66" s="391"/>
      <c r="E66" s="281">
        <v>2</v>
      </c>
      <c r="F66" s="334">
        <v>2549063</v>
      </c>
      <c r="G66" s="310">
        <f>IF(ISBLANK(F66),"-",(F66/$D$50*$D$47*$B$69)*$D$58/$D$65)</f>
        <v>40.20108450432955</v>
      </c>
      <c r="H66" s="307">
        <f t="shared" si="0"/>
        <v>1.0050271126082388</v>
      </c>
    </row>
    <row r="67" spans="1:11" ht="24.75" customHeight="1" x14ac:dyDescent="0.4">
      <c r="A67" s="260" t="s">
        <v>103</v>
      </c>
      <c r="B67" s="332">
        <v>1</v>
      </c>
      <c r="C67" s="384"/>
      <c r="D67" s="391"/>
      <c r="E67" s="281">
        <v>3</v>
      </c>
      <c r="F67" s="334">
        <v>2546469</v>
      </c>
      <c r="G67" s="310">
        <f>IF(ISBLANK(F67),"-",(F67/$D$50*$D$47*$B$69)*$D$58/$D$65)</f>
        <v>40.160174721713645</v>
      </c>
      <c r="H67" s="307">
        <f t="shared" si="0"/>
        <v>1.0040043680428412</v>
      </c>
    </row>
    <row r="68" spans="1:11" ht="27" customHeight="1" thickBot="1" x14ac:dyDescent="0.45">
      <c r="A68" s="260" t="s">
        <v>104</v>
      </c>
      <c r="B68" s="332">
        <v>1</v>
      </c>
      <c r="C68" s="385"/>
      <c r="D68" s="392"/>
      <c r="E68" s="282">
        <v>4</v>
      </c>
      <c r="F68" s="342"/>
      <c r="G68" s="311" t="str">
        <f>IF(ISBLANK(F68),"-",(F68/$D$50*$D$47*$B$69)*$D$58/$D$65)</f>
        <v>-</v>
      </c>
      <c r="H68" s="308" t="str">
        <f t="shared" si="0"/>
        <v>-</v>
      </c>
    </row>
    <row r="69" spans="1:11" ht="23.25" customHeight="1" x14ac:dyDescent="0.4">
      <c r="A69" s="260" t="s">
        <v>105</v>
      </c>
      <c r="B69" s="312">
        <f>(B68/B67)*(B66/B65)*(B64/B63)*(B62/B61)*B60</f>
        <v>1000</v>
      </c>
      <c r="C69" s="383" t="s">
        <v>106</v>
      </c>
      <c r="D69" s="390">
        <f>'Sulfamethoxazole 1'!D69:D72</f>
        <v>3.96427</v>
      </c>
      <c r="E69" s="280">
        <v>1</v>
      </c>
      <c r="F69" s="341">
        <v>2658286</v>
      </c>
      <c r="G69" s="309">
        <f>IF(ISBLANK(F69),"-",(F69/$D$50*$D$47*$B$69)*$D$58/$D$69)</f>
        <v>41.353514041472053</v>
      </c>
      <c r="H69" s="307">
        <f t="shared" si="0"/>
        <v>1.0338378510368014</v>
      </c>
    </row>
    <row r="70" spans="1:11" ht="22.5" customHeight="1" thickBot="1" x14ac:dyDescent="0.45">
      <c r="A70" s="323" t="s">
        <v>107</v>
      </c>
      <c r="B70" s="343">
        <f>(D47*B69)/D56*D58</f>
        <v>4.1474658583052886</v>
      </c>
      <c r="C70" s="384"/>
      <c r="D70" s="391"/>
      <c r="E70" s="281">
        <v>2</v>
      </c>
      <c r="F70" s="334">
        <v>2657942</v>
      </c>
      <c r="G70" s="310">
        <f>IF(ISBLANK(F70),"-",(F70/$D$50*$D$47*$B$69)*$D$58/$D$69)</f>
        <v>41.348162619980812</v>
      </c>
      <c r="H70" s="307">
        <f t="shared" si="0"/>
        <v>1.0337040654995202</v>
      </c>
    </row>
    <row r="71" spans="1:11" ht="23.25" customHeight="1" x14ac:dyDescent="0.4">
      <c r="A71" s="367" t="s">
        <v>76</v>
      </c>
      <c r="B71" s="368"/>
      <c r="C71" s="384"/>
      <c r="D71" s="391"/>
      <c r="E71" s="281">
        <v>3</v>
      </c>
      <c r="F71" s="334">
        <v>2650131</v>
      </c>
      <c r="G71" s="310">
        <f>IF(ISBLANK(F71),"-",(F71/$D$50*$D$47*$B$69)*$D$58/$D$69)</f>
        <v>41.226651127922409</v>
      </c>
      <c r="H71" s="307">
        <f t="shared" si="0"/>
        <v>1.0306662781980602</v>
      </c>
    </row>
    <row r="72" spans="1:11" ht="23.25" customHeight="1" thickBot="1" x14ac:dyDescent="0.45">
      <c r="A72" s="369"/>
      <c r="B72" s="370"/>
      <c r="C72" s="386"/>
      <c r="D72" s="392"/>
      <c r="E72" s="282">
        <v>4</v>
      </c>
      <c r="F72" s="342"/>
      <c r="G72" s="311" t="str">
        <f>IF(ISBLANK(F72),"-",(F72/$D$50*$D$47*$B$69)*$D$58/$D$69)</f>
        <v>-</v>
      </c>
      <c r="H72" s="308" t="str">
        <f t="shared" si="0"/>
        <v>-</v>
      </c>
    </row>
    <row r="73" spans="1:11" ht="26.25" customHeight="1" x14ac:dyDescent="0.4">
      <c r="A73" s="313"/>
      <c r="B73" s="313"/>
      <c r="C73" s="313"/>
      <c r="D73" s="313"/>
      <c r="E73" s="313"/>
      <c r="F73" s="313"/>
      <c r="G73" s="274" t="s">
        <v>69</v>
      </c>
      <c r="H73" s="344">
        <f>AVERAGE(H61:H72)</f>
        <v>1.0248502321408179</v>
      </c>
    </row>
    <row r="74" spans="1:11" ht="26.25" customHeight="1" x14ac:dyDescent="0.4">
      <c r="C74" s="313"/>
      <c r="D74" s="313"/>
      <c r="E74" s="313"/>
      <c r="F74" s="313"/>
      <c r="G74" s="272" t="s">
        <v>82</v>
      </c>
      <c r="H74" s="345">
        <f>STDEV(H61:H72)/H73</f>
        <v>1.3125683361110021E-2</v>
      </c>
    </row>
    <row r="75" spans="1:11" ht="27" customHeight="1" thickBot="1" x14ac:dyDescent="0.45">
      <c r="A75" s="313"/>
      <c r="B75" s="313"/>
      <c r="C75" s="313"/>
      <c r="D75" s="283"/>
      <c r="E75" s="283"/>
      <c r="F75" s="313"/>
      <c r="G75" s="273" t="s">
        <v>20</v>
      </c>
      <c r="H75" s="346">
        <f>COUNT(H61:H72)</f>
        <v>9</v>
      </c>
    </row>
    <row r="76" spans="1:11" ht="18.75" x14ac:dyDescent="0.3">
      <c r="A76" s="313"/>
      <c r="B76" s="313"/>
      <c r="C76" s="313"/>
      <c r="D76" s="283"/>
      <c r="E76" s="283"/>
      <c r="F76" s="283"/>
      <c r="G76" s="283"/>
      <c r="H76" s="313"/>
      <c r="I76" s="299"/>
      <c r="J76" s="348"/>
      <c r="K76" s="353"/>
    </row>
    <row r="77" spans="1:11" ht="26.25" customHeight="1" x14ac:dyDescent="0.4">
      <c r="A77" s="250" t="s">
        <v>108</v>
      </c>
      <c r="B77" s="348" t="s">
        <v>109</v>
      </c>
      <c r="C77" s="364" t="str">
        <f>B20</f>
        <v>TRIMETHOPRIM</v>
      </c>
      <c r="D77" s="364"/>
      <c r="E77" s="299" t="s">
        <v>110</v>
      </c>
      <c r="F77" s="299"/>
      <c r="G77" s="349">
        <f>H73</f>
        <v>1.0248502321408179</v>
      </c>
      <c r="H77" s="313"/>
      <c r="I77" s="299"/>
      <c r="J77" s="348"/>
      <c r="K77" s="353"/>
    </row>
    <row r="78" spans="1:11" ht="19.5" customHeight="1" thickBot="1" x14ac:dyDescent="0.35">
      <c r="A78" s="354"/>
      <c r="B78" s="288"/>
      <c r="C78" s="289"/>
      <c r="D78" s="289"/>
      <c r="E78" s="288"/>
      <c r="F78" s="288"/>
      <c r="G78" s="288"/>
      <c r="H78" s="288"/>
    </row>
    <row r="79" spans="1:11" ht="18.75" x14ac:dyDescent="0.3">
      <c r="B79" s="313" t="s">
        <v>26</v>
      </c>
      <c r="E79" s="313" t="s">
        <v>27</v>
      </c>
      <c r="F79" s="313"/>
      <c r="G79" s="313" t="s">
        <v>28</v>
      </c>
    </row>
    <row r="80" spans="1:11" ht="83.1" customHeight="1" x14ac:dyDescent="0.3">
      <c r="A80" s="348" t="s">
        <v>29</v>
      </c>
      <c r="B80" s="325"/>
      <c r="C80" s="325"/>
      <c r="D80" s="313"/>
      <c r="E80" s="303"/>
      <c r="F80" s="299"/>
      <c r="G80" s="303"/>
      <c r="H80" s="303"/>
      <c r="I80" s="299"/>
    </row>
    <row r="81" spans="1:9" ht="83.1" customHeight="1" x14ac:dyDescent="0.3">
      <c r="A81" s="348" t="s">
        <v>30</v>
      </c>
      <c r="B81" s="326"/>
      <c r="C81" s="326"/>
      <c r="D81" s="353"/>
      <c r="E81" s="304"/>
      <c r="F81" s="299"/>
      <c r="G81" s="304"/>
      <c r="H81" s="304"/>
      <c r="I81" s="299"/>
    </row>
    <row r="82" spans="1:9" ht="18.75" x14ac:dyDescent="0.3">
      <c r="A82" s="313"/>
      <c r="B82" s="313"/>
      <c r="C82" s="283"/>
      <c r="D82" s="283"/>
      <c r="E82" s="283"/>
      <c r="F82" s="283"/>
      <c r="G82" s="313"/>
      <c r="H82" s="313"/>
      <c r="I82" s="299"/>
    </row>
    <row r="83" spans="1:9" ht="18.75" x14ac:dyDescent="0.3">
      <c r="A83" s="313"/>
      <c r="B83" s="313"/>
      <c r="C83" s="313"/>
      <c r="D83" s="283"/>
      <c r="E83" s="283"/>
      <c r="F83" s="283"/>
      <c r="G83" s="283"/>
      <c r="H83" s="313"/>
      <c r="I83" s="299"/>
    </row>
    <row r="84" spans="1:9" ht="18.75" x14ac:dyDescent="0.3">
      <c r="A84" s="313"/>
      <c r="B84" s="313"/>
      <c r="C84" s="313"/>
      <c r="D84" s="283"/>
      <c r="E84" s="283"/>
      <c r="F84" s="283"/>
      <c r="G84" s="283"/>
      <c r="H84" s="313"/>
      <c r="I84" s="299"/>
    </row>
    <row r="85" spans="1:9" ht="18.75" x14ac:dyDescent="0.3">
      <c r="A85" s="313"/>
      <c r="B85" s="313"/>
      <c r="C85" s="313"/>
      <c r="D85" s="283"/>
      <c r="E85" s="283"/>
      <c r="F85" s="283"/>
      <c r="G85" s="283"/>
      <c r="H85" s="313"/>
      <c r="I85" s="299"/>
    </row>
    <row r="86" spans="1:9" ht="18.75" x14ac:dyDescent="0.3">
      <c r="A86" s="313"/>
      <c r="B86" s="313"/>
      <c r="C86" s="313"/>
      <c r="D86" s="283"/>
      <c r="E86" s="283"/>
      <c r="F86" s="283"/>
      <c r="G86" s="283"/>
      <c r="H86" s="313"/>
      <c r="I86" s="299"/>
    </row>
    <row r="87" spans="1:9" ht="18.75" x14ac:dyDescent="0.3">
      <c r="A87" s="313"/>
      <c r="B87" s="313"/>
      <c r="C87" s="313"/>
      <c r="D87" s="283"/>
      <c r="E87" s="283"/>
      <c r="F87" s="283"/>
      <c r="G87" s="283"/>
      <c r="H87" s="313"/>
      <c r="I87" s="299"/>
    </row>
    <row r="88" spans="1:9" ht="18.75" x14ac:dyDescent="0.3">
      <c r="A88" s="313"/>
      <c r="B88" s="313"/>
      <c r="C88" s="313"/>
      <c r="D88" s="283"/>
      <c r="E88" s="283"/>
      <c r="F88" s="283"/>
      <c r="G88" s="283"/>
      <c r="H88" s="313"/>
      <c r="I88" s="299"/>
    </row>
    <row r="89" spans="1:9" ht="18.75" x14ac:dyDescent="0.3">
      <c r="A89" s="313"/>
      <c r="B89" s="313"/>
      <c r="C89" s="313"/>
      <c r="D89" s="283"/>
      <c r="E89" s="283"/>
      <c r="F89" s="283"/>
      <c r="G89" s="283"/>
      <c r="H89" s="313"/>
      <c r="I89" s="299"/>
    </row>
    <row r="90" spans="1:9" ht="18.75" x14ac:dyDescent="0.3">
      <c r="A90" s="313"/>
      <c r="B90" s="313"/>
      <c r="C90" s="313"/>
      <c r="D90" s="283"/>
      <c r="E90" s="283"/>
      <c r="F90" s="283"/>
      <c r="G90" s="283"/>
      <c r="H90" s="313"/>
      <c r="I90" s="299"/>
    </row>
    <row r="250" spans="1:1" x14ac:dyDescent="0.25">
      <c r="A250" s="112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TRIMETHOPRIM</vt:lpstr>
      <vt:lpstr>Sulfamethoxazole</vt:lpstr>
      <vt:lpstr>Sulfamethoxazole 1</vt:lpstr>
      <vt:lpstr>SST SULFAMETHOXAZOLE</vt:lpstr>
      <vt:lpstr>TRIMETHOPRIM</vt:lpstr>
      <vt:lpstr>'Sulfamethoxazole 1'!Print_Area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2017-09-28T12:41:55Z</cp:lastPrinted>
  <dcterms:created xsi:type="dcterms:W3CDTF">2005-07-05T10:19:27Z</dcterms:created>
  <dcterms:modified xsi:type="dcterms:W3CDTF">2017-10-12T16:55:13Z</dcterms:modified>
</cp:coreProperties>
</file>