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IVUDINE" sheetId="5" r:id="rId1"/>
    <sheet name="SST ABACAVIR SULFATE" sheetId="6" r:id="rId2"/>
    <sheet name="Uniformity" sheetId="2" r:id="rId3"/>
    <sheet name="ABACAVIR" sheetId="3" r:id="rId4"/>
    <sheet name="Lamivudine" sheetId="4" r:id="rId5"/>
  </sheets>
  <definedNames>
    <definedName name="_xlnm.Print_Area" localSheetId="3">ABACAVIR!$A$1:$I$132</definedName>
    <definedName name="_xlnm.Print_Area" localSheetId="4">Lamivudine!$A$1:$I$137</definedName>
    <definedName name="_xlnm.Print_Area" localSheetId="1">'SST ABACAVIR SULFATE'!$A$15:$G$62</definedName>
    <definedName name="_xlnm.Print_Area" localSheetId="0">'SST LAMIVUDINE'!$A$14:$G$62</definedName>
    <definedName name="_xlnm.Print_Area" localSheetId="2">Uniformity!$A$12:$L$57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F98" i="4" s="1"/>
  <c r="B83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33" i="2"/>
  <c r="D25" i="2"/>
  <c r="C19" i="2"/>
  <c r="I92" i="4" l="1"/>
  <c r="F99" i="4"/>
  <c r="D101" i="4"/>
  <c r="G93" i="4" s="1"/>
  <c r="B69" i="4"/>
  <c r="I39" i="4"/>
  <c r="F44" i="4"/>
  <c r="F45" i="4" s="1"/>
  <c r="F46" i="4" s="1"/>
  <c r="D45" i="4"/>
  <c r="D46" i="4" s="1"/>
  <c r="D101" i="3"/>
  <c r="D102" i="3" s="1"/>
  <c r="I92" i="3"/>
  <c r="I39" i="3"/>
  <c r="D49" i="3"/>
  <c r="D45" i="3"/>
  <c r="E41" i="3" s="1"/>
  <c r="D49" i="4"/>
  <c r="D102" i="4"/>
  <c r="E38" i="3"/>
  <c r="D98" i="3"/>
  <c r="F98" i="3"/>
  <c r="G92" i="3" s="1"/>
  <c r="D29" i="2"/>
  <c r="D37" i="2"/>
  <c r="D27" i="2"/>
  <c r="D31" i="2"/>
  <c r="D35" i="2"/>
  <c r="D39" i="2"/>
  <c r="D43" i="2"/>
  <c r="C49" i="2"/>
  <c r="F44" i="3"/>
  <c r="F45" i="3" s="1"/>
  <c r="G38" i="3" s="1"/>
  <c r="D97" i="4"/>
  <c r="D98" i="4" s="1"/>
  <c r="D99" i="4" s="1"/>
  <c r="C50" i="2"/>
  <c r="D24" i="2"/>
  <c r="D28" i="2"/>
  <c r="D32" i="2"/>
  <c r="D36" i="2"/>
  <c r="D40" i="2"/>
  <c r="D49" i="2"/>
  <c r="B57" i="3"/>
  <c r="B69" i="3" s="1"/>
  <c r="D41" i="2"/>
  <c r="D26" i="2"/>
  <c r="D30" i="2"/>
  <c r="D34" i="2"/>
  <c r="D38" i="2"/>
  <c r="D42" i="2"/>
  <c r="B49" i="2"/>
  <c r="D50" i="2"/>
  <c r="G92" i="4" l="1"/>
  <c r="G91" i="4"/>
  <c r="G94" i="4"/>
  <c r="E91" i="4"/>
  <c r="E38" i="4"/>
  <c r="E39" i="4"/>
  <c r="G38" i="4"/>
  <c r="G40" i="4"/>
  <c r="E40" i="4"/>
  <c r="E41" i="4"/>
  <c r="G39" i="4"/>
  <c r="G41" i="4"/>
  <c r="E40" i="3"/>
  <c r="E39" i="3"/>
  <c r="E42" i="3" s="1"/>
  <c r="D46" i="3"/>
  <c r="G91" i="3"/>
  <c r="F99" i="3"/>
  <c r="G41" i="3"/>
  <c r="F46" i="3"/>
  <c r="D99" i="3"/>
  <c r="E93" i="3"/>
  <c r="G93" i="3"/>
  <c r="E92" i="3"/>
  <c r="E91" i="3"/>
  <c r="E94" i="3"/>
  <c r="E92" i="4"/>
  <c r="E94" i="4"/>
  <c r="G94" i="3"/>
  <c r="G39" i="3"/>
  <c r="G40" i="3"/>
  <c r="E93" i="4"/>
  <c r="G95" i="4" l="1"/>
  <c r="D105" i="4"/>
  <c r="D103" i="4"/>
  <c r="D104" i="4" s="1"/>
  <c r="D52" i="4"/>
  <c r="E42" i="4"/>
  <c r="G42" i="4"/>
  <c r="D50" i="4"/>
  <c r="G65" i="4" s="1"/>
  <c r="H65" i="4" s="1"/>
  <c r="E95" i="4"/>
  <c r="D52" i="3"/>
  <c r="D50" i="3"/>
  <c r="G71" i="3" s="1"/>
  <c r="H71" i="3" s="1"/>
  <c r="G42" i="3"/>
  <c r="G95" i="3"/>
  <c r="G67" i="4"/>
  <c r="H67" i="4" s="1"/>
  <c r="G63" i="4"/>
  <c r="H63" i="4" s="1"/>
  <c r="G71" i="4"/>
  <c r="H71" i="4" s="1"/>
  <c r="G68" i="3"/>
  <c r="H68" i="3" s="1"/>
  <c r="E95" i="3"/>
  <c r="D105" i="3"/>
  <c r="D103" i="3"/>
  <c r="E108" i="4" l="1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G64" i="4"/>
  <c r="H64" i="4" s="1"/>
  <c r="D51" i="4"/>
  <c r="G60" i="4"/>
  <c r="H60" i="4" s="1"/>
  <c r="G68" i="4"/>
  <c r="H68" i="4" s="1"/>
  <c r="G69" i="4"/>
  <c r="H69" i="4" s="1"/>
  <c r="G66" i="4"/>
  <c r="H66" i="4" s="1"/>
  <c r="G61" i="4"/>
  <c r="H61" i="4" s="1"/>
  <c r="G70" i="4"/>
  <c r="H70" i="4" s="1"/>
  <c r="G62" i="4"/>
  <c r="H62" i="4" s="1"/>
  <c r="G67" i="3"/>
  <c r="H67" i="3" s="1"/>
  <c r="G62" i="3"/>
  <c r="H62" i="3" s="1"/>
  <c r="G61" i="3"/>
  <c r="H61" i="3" s="1"/>
  <c r="G69" i="3"/>
  <c r="H69" i="3" s="1"/>
  <c r="G70" i="3"/>
  <c r="H70" i="3" s="1"/>
  <c r="D51" i="3"/>
  <c r="G65" i="3"/>
  <c r="H65" i="3" s="1"/>
  <c r="G60" i="3"/>
  <c r="H60" i="3" s="1"/>
  <c r="G63" i="3"/>
  <c r="H63" i="3" s="1"/>
  <c r="G66" i="3"/>
  <c r="H66" i="3" s="1"/>
  <c r="G64" i="3"/>
  <c r="H64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7" i="4" l="1"/>
  <c r="E115" i="4"/>
  <c r="E116" i="4" s="1"/>
  <c r="E119" i="4"/>
  <c r="E120" i="4"/>
  <c r="G74" i="4"/>
  <c r="G72" i="4"/>
  <c r="G73" i="4" s="1"/>
  <c r="G74" i="3"/>
  <c r="G72" i="3"/>
  <c r="G73" i="3" s="1"/>
  <c r="E115" i="3"/>
  <c r="E116" i="3" s="1"/>
  <c r="E119" i="3"/>
  <c r="E120" i="3"/>
  <c r="E117" i="3"/>
  <c r="F108" i="3"/>
  <c r="F125" i="4"/>
  <c r="F120" i="4"/>
  <c r="F117" i="4"/>
  <c r="D125" i="4"/>
  <c r="F115" i="4"/>
  <c r="F119" i="4"/>
  <c r="H74" i="3"/>
  <c r="H72" i="3"/>
  <c r="H74" i="4"/>
  <c r="H72" i="4"/>
  <c r="G76" i="3" l="1"/>
  <c r="H73" i="3"/>
  <c r="F119" i="3"/>
  <c r="F125" i="3"/>
  <c r="F120" i="3"/>
  <c r="F117" i="3"/>
  <c r="D125" i="3"/>
  <c r="F115" i="3"/>
  <c r="G76" i="4"/>
  <c r="H73" i="4"/>
  <c r="G124" i="4"/>
  <c r="F116" i="4"/>
  <c r="G124" i="3" l="1"/>
  <c r="F116" i="3"/>
</calcChain>
</file>

<file path=xl/sharedStrings.xml><?xml version="1.0" encoding="utf-8"?>
<sst xmlns="http://schemas.openxmlformats.org/spreadsheetml/2006/main" count="450" uniqueCount="141">
  <si>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</si>
  <si>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</si>
  <si>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</si>
  <si>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</si>
  <si>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</si>
  <si>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</si>
  <si>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</si>
  <si>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NDQB201709154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</si>
  <si>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</si>
  <si>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</si>
  <si>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</si>
  <si>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</si>
  <si>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2017-09-26 09:20:43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</si>
  <si>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</si>
  <si>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</si>
  <si>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</si>
  <si>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</si>
  <si>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</si>
  <si>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</si>
  <si>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</si>
  <si>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</si>
  <si>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</si>
  <si>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</si>
  <si>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</si>
  <si>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</si>
  <si>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</si>
  <si>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</si>
  <si>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</si>
  <si>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</si>
  <si>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</si>
  <si>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</si>
  <si>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</si>
  <si>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</si>
  <si>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</si>
  <si>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</si>
  <si>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</si>
  <si>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</si>
  <si>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</si>
  <si>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</si>
  <si>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</si>
  <si>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</si>
  <si>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</si>
  <si>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</si>
  <si>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</si>
  <si>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</si>
  <si>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</si>
  <si>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</si>
  <si>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</si>
  <si>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</si>
  <si>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</si>
  <si>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</si>
  <si>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</si>
  <si>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</si>
  <si>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</si>
  <si>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</si>
  <si>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</si>
  <si>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</si>
  <si>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</si>
  <si>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</si>
  <si>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</si>
  <si>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</si>
  <si>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</si>
  <si>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</si>
  <si>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</si>
  <si>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</si>
  <si>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</si>
  <si>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</si>
  <si>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</si>
  <si>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</si>
  <si>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</si>
  <si>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</si>
  <si>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</si>
  <si>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</si>
  <si>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</si>
  <si>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</si>
  <si>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</si>
  <si>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</si>
  <si>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</si>
  <si>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</si>
  <si>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</si>
  <si>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</si>
  <si>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</si>
  <si>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</si>
  <si>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</si>
  <si>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</si>
  <si>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</si>
  <si>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</si>
  <si>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</si>
  <si>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</si>
  <si>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</si>
  <si>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</si>
  <si>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</si>
  <si>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</si>
  <si>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</si>
  <si>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</si>
  <si>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</si>
  <si>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</si>
  <si>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</si>
  <si>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</si>
  <si>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</si>
  <si>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</si>
  <si>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</si>
  <si>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</si>
  <si>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</si>
  <si>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</si>
  <si>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</si>
  <si>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</si>
  <si>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</si>
  <si>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</si>
  <si>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</si>
  <si>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</si>
  <si>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</si>
  <si>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</si>
  <si>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</si>
  <si>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</si>
  <si>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</si>
  <si>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</si>
  <si>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</si>
  <si>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</si>
  <si>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</si>
  <si>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</si>
  <si>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</si>
  <si>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</si>
  <si>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</si>
  <si>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</si>
  <si>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</si>
  <si>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</si>
  <si>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</si>
  <si>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</si>
  <si>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</si>
  <si>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</si>
  <si>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</si>
  <si>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Resolution (USP)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</si>
  <si>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</si>
  <si>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>ABACAVIR SULFATE</t>
  </si>
  <si>
    <t xml:space="preserve">ABACAVIR SULFATE </t>
  </si>
  <si>
    <t>Each film coated tablet contains: Abacavir  Sulfate USP equivalent to Abacavir 120mg and Lamivudine USP 60 mg.</t>
  </si>
  <si>
    <t>A12-4</t>
  </si>
  <si>
    <t xml:space="preserve"> LAMIVUDINE </t>
  </si>
  <si>
    <t>Each film coated tablet contains: Abacavir  Sulfate USP equivalent to Abacavir120 mg and Lamivudine USP 60 mg.</t>
  </si>
  <si>
    <t>L3-10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</si>
</sst>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4" sqref="A14:G62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5</v>
      </c>
      <c r="D17" s="482"/>
      <c r="E17" s="483"/>
    </row>
    <row r="18" spans="1:6" ht="16.5" customHeight="1" x14ac:dyDescent="0.3">
      <c r="A18" s="484" t="s">
        <v>4</v>
      </c>
      <c r="B18" s="476" t="s">
        <v>131</v>
      </c>
      <c r="C18" s="483"/>
      <c r="D18" s="483"/>
      <c r="E18" s="483"/>
    </row>
    <row r="19" spans="1:6" ht="16.5" customHeight="1" x14ac:dyDescent="0.3">
      <c r="A19" s="484" t="s">
        <v>6</v>
      </c>
      <c r="B19" s="485">
        <v>99.39</v>
      </c>
      <c r="C19" s="483"/>
      <c r="D19" s="483"/>
      <c r="E19" s="483"/>
    </row>
    <row r="20" spans="1:6" ht="16.5" customHeight="1" x14ac:dyDescent="0.3">
      <c r="A20" s="481" t="s">
        <v>8</v>
      </c>
      <c r="B20" s="485">
        <v>15.13</v>
      </c>
      <c r="C20" s="483"/>
      <c r="D20" s="483"/>
      <c r="E20" s="483"/>
    </row>
    <row r="21" spans="1:6" ht="16.5" customHeight="1" x14ac:dyDescent="0.3">
      <c r="A21" s="481" t="s">
        <v>10</v>
      </c>
      <c r="B21" s="486">
        <f>15.13/100</f>
        <v>0.15130000000000002</v>
      </c>
      <c r="C21" s="483"/>
      <c r="D21" s="483"/>
      <c r="E21" s="483"/>
    </row>
    <row r="22" spans="1:6" ht="15.75" customHeight="1" x14ac:dyDescent="0.25">
      <c r="A22" s="483"/>
      <c r="B22" s="483"/>
      <c r="C22" s="483"/>
      <c r="D22" s="483"/>
      <c r="E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  <c r="F23" s="487" t="s">
        <v>132</v>
      </c>
    </row>
    <row r="24" spans="1:6" ht="16.5" customHeight="1" x14ac:dyDescent="0.3">
      <c r="A24" s="489">
        <v>1</v>
      </c>
      <c r="B24" s="490">
        <v>50120079</v>
      </c>
      <c r="C24" s="490">
        <v>8082.44</v>
      </c>
      <c r="D24" s="491">
        <v>1.29</v>
      </c>
      <c r="E24" s="492">
        <v>4.3099999999999996</v>
      </c>
      <c r="F24" s="492">
        <v>1.51</v>
      </c>
    </row>
    <row r="25" spans="1:6" ht="16.5" customHeight="1" x14ac:dyDescent="0.3">
      <c r="A25" s="489">
        <v>2</v>
      </c>
      <c r="B25" s="490">
        <v>50301540</v>
      </c>
      <c r="C25" s="490">
        <v>8032.06</v>
      </c>
      <c r="D25" s="491">
        <v>1.27</v>
      </c>
      <c r="E25" s="491">
        <v>4.3</v>
      </c>
      <c r="F25" s="491">
        <v>1.43</v>
      </c>
    </row>
    <row r="26" spans="1:6" ht="16.5" customHeight="1" x14ac:dyDescent="0.3">
      <c r="A26" s="489">
        <v>3</v>
      </c>
      <c r="B26" s="490">
        <v>49696756</v>
      </c>
      <c r="C26" s="490">
        <v>8022.39</v>
      </c>
      <c r="D26" s="491">
        <v>1.31</v>
      </c>
      <c r="E26" s="491">
        <v>4.28</v>
      </c>
      <c r="F26" s="491">
        <v>1.41</v>
      </c>
    </row>
    <row r="27" spans="1:6" ht="16.5" customHeight="1" x14ac:dyDescent="0.3">
      <c r="A27" s="489">
        <v>4</v>
      </c>
      <c r="B27" s="490">
        <v>50164098</v>
      </c>
      <c r="C27" s="490">
        <v>8049.97</v>
      </c>
      <c r="D27" s="491">
        <v>1.26</v>
      </c>
      <c r="E27" s="491">
        <v>4.28</v>
      </c>
      <c r="F27" s="491">
        <v>1.39</v>
      </c>
    </row>
    <row r="28" spans="1:6" ht="16.5" customHeight="1" x14ac:dyDescent="0.3">
      <c r="A28" s="489">
        <v>5</v>
      </c>
      <c r="B28" s="490">
        <v>49986303</v>
      </c>
      <c r="C28" s="491">
        <v>8046.5</v>
      </c>
      <c r="D28" s="491">
        <v>1.27</v>
      </c>
      <c r="E28" s="491">
        <v>4.2699999999999996</v>
      </c>
      <c r="F28" s="491">
        <v>1.34</v>
      </c>
    </row>
    <row r="29" spans="1:6" ht="16.5" customHeight="1" x14ac:dyDescent="0.3">
      <c r="A29" s="489">
        <v>6</v>
      </c>
      <c r="B29" s="493">
        <v>50088330</v>
      </c>
      <c r="C29" s="493">
        <v>7992.94</v>
      </c>
      <c r="D29" s="494">
        <v>1.3</v>
      </c>
      <c r="E29" s="494">
        <v>4.26</v>
      </c>
      <c r="F29" s="494">
        <v>1.37</v>
      </c>
    </row>
    <row r="30" spans="1:6" ht="16.5" customHeight="1" x14ac:dyDescent="0.3">
      <c r="A30" s="495" t="s">
        <v>18</v>
      </c>
      <c r="B30" s="496">
        <f>AVERAGE(B24:B29)</f>
        <v>50059517.666666664</v>
      </c>
      <c r="C30" s="497">
        <f>AVERAGE(C24:C29)</f>
        <v>8037.7166666666672</v>
      </c>
      <c r="D30" s="498">
        <f>AVERAGE(D24:D29)</f>
        <v>1.2833333333333334</v>
      </c>
      <c r="E30" s="498">
        <f>AVERAGE(E24:E29)</f>
        <v>4.2833333333333341</v>
      </c>
      <c r="F30" s="498">
        <f>AVERAGE(F24:F29)</f>
        <v>1.4083333333333332</v>
      </c>
    </row>
    <row r="31" spans="1:6" ht="16.5" customHeight="1" x14ac:dyDescent="0.3">
      <c r="A31" s="499" t="s">
        <v>19</v>
      </c>
      <c r="B31" s="500">
        <f>(STDEV(B24:B29)/B30)</f>
        <v>4.1033132250409702E-3</v>
      </c>
      <c r="C31" s="501"/>
      <c r="D31" s="501"/>
      <c r="E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133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0"/>
      <c r="B58" s="511"/>
      <c r="D58" s="512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/>
      <c r="C60" s="518"/>
      <c r="E60" s="518"/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522" customWidth="1"/>
    <col min="2" max="2" width="20.42578125" style="522" customWidth="1"/>
    <col min="3" max="3" width="31.85546875" style="522" customWidth="1"/>
    <col min="4" max="4" width="25.85546875" style="522" customWidth="1"/>
    <col min="5" max="5" width="25.7109375" style="522" customWidth="1"/>
    <col min="6" max="6" width="23.140625" style="522" customWidth="1"/>
    <col min="7" max="7" width="28.42578125" style="522" customWidth="1"/>
    <col min="8" max="8" width="21.5703125" style="522" customWidth="1"/>
    <col min="9" max="9" width="9.140625" style="522" customWidth="1"/>
    <col min="10" max="16384" width="9.140625" style="559"/>
  </cols>
  <sheetData>
    <row r="14" spans="1:6" ht="15" customHeight="1" x14ac:dyDescent="0.3">
      <c r="A14" s="521"/>
      <c r="C14" s="523"/>
      <c r="F14" s="523"/>
    </row>
    <row r="15" spans="1:6" ht="18.75" customHeight="1" x14ac:dyDescent="0.3">
      <c r="A15" s="524" t="s">
        <v>0</v>
      </c>
      <c r="B15" s="524"/>
      <c r="C15" s="524"/>
      <c r="D15" s="524"/>
      <c r="E15" s="524"/>
    </row>
    <row r="16" spans="1:6" ht="16.5" customHeight="1" x14ac:dyDescent="0.3">
      <c r="A16" s="525" t="s">
        <v>1</v>
      </c>
      <c r="B16" s="526" t="s">
        <v>2</v>
      </c>
    </row>
    <row r="17" spans="1:6" ht="16.5" customHeight="1" x14ac:dyDescent="0.3">
      <c r="A17" s="527" t="s">
        <v>3</v>
      </c>
      <c r="B17" s="527" t="s">
        <v>5</v>
      </c>
      <c r="D17" s="528"/>
      <c r="E17" s="529"/>
    </row>
    <row r="18" spans="1:6" ht="16.5" customHeight="1" x14ac:dyDescent="0.3">
      <c r="A18" s="530" t="s">
        <v>4</v>
      </c>
      <c r="B18" s="522" t="s">
        <v>134</v>
      </c>
      <c r="C18" s="529"/>
      <c r="D18" s="529"/>
      <c r="E18" s="529"/>
    </row>
    <row r="19" spans="1:6" ht="16.5" customHeight="1" x14ac:dyDescent="0.3">
      <c r="A19" s="530" t="s">
        <v>6</v>
      </c>
      <c r="B19" s="531">
        <v>99.5</v>
      </c>
      <c r="C19" s="529"/>
      <c r="D19" s="529"/>
      <c r="E19" s="529"/>
    </row>
    <row r="20" spans="1:6" ht="16.5" customHeight="1" x14ac:dyDescent="0.3">
      <c r="A20" s="527" t="s">
        <v>8</v>
      </c>
      <c r="B20" s="531">
        <v>40.03</v>
      </c>
      <c r="C20" s="529"/>
      <c r="D20" s="529"/>
      <c r="E20" s="529"/>
    </row>
    <row r="21" spans="1:6" ht="16.5" customHeight="1" x14ac:dyDescent="0.3">
      <c r="A21" s="527" t="s">
        <v>10</v>
      </c>
      <c r="B21" s="532">
        <f>40.03/100</f>
        <v>0.40029999999999999</v>
      </c>
      <c r="C21" s="529"/>
      <c r="D21" s="529"/>
      <c r="E21" s="529"/>
    </row>
    <row r="22" spans="1:6" ht="15.75" customHeight="1" x14ac:dyDescent="0.25">
      <c r="A22" s="529"/>
      <c r="B22" s="529"/>
      <c r="C22" s="529"/>
      <c r="D22" s="529"/>
      <c r="E22" s="529"/>
    </row>
    <row r="23" spans="1:6" ht="16.5" customHeight="1" x14ac:dyDescent="0.3">
      <c r="A23" s="533" t="s">
        <v>13</v>
      </c>
      <c r="B23" s="534" t="s">
        <v>14</v>
      </c>
      <c r="C23" s="533" t="s">
        <v>15</v>
      </c>
      <c r="D23" s="533" t="s">
        <v>16</v>
      </c>
      <c r="E23" s="533" t="s">
        <v>17</v>
      </c>
      <c r="F23" s="533" t="s">
        <v>132</v>
      </c>
    </row>
    <row r="24" spans="1:6" ht="16.5" customHeight="1" x14ac:dyDescent="0.3">
      <c r="A24" s="535">
        <v>1</v>
      </c>
      <c r="B24" s="536">
        <v>57234374</v>
      </c>
      <c r="C24" s="536">
        <v>110538.9</v>
      </c>
      <c r="D24" s="537">
        <v>1.38</v>
      </c>
      <c r="E24" s="538">
        <v>12.87</v>
      </c>
      <c r="F24" s="538">
        <v>49.32</v>
      </c>
    </row>
    <row r="25" spans="1:6" ht="16.5" customHeight="1" x14ac:dyDescent="0.3">
      <c r="A25" s="535">
        <v>2</v>
      </c>
      <c r="B25" s="536">
        <v>57421387</v>
      </c>
      <c r="C25" s="536">
        <v>110906.5</v>
      </c>
      <c r="D25" s="537">
        <v>1.35</v>
      </c>
      <c r="E25" s="537">
        <v>12.86</v>
      </c>
      <c r="F25" s="537">
        <v>49.35</v>
      </c>
    </row>
    <row r="26" spans="1:6" ht="16.5" customHeight="1" x14ac:dyDescent="0.3">
      <c r="A26" s="535">
        <v>3</v>
      </c>
      <c r="B26" s="536">
        <v>56749984</v>
      </c>
      <c r="C26" s="536">
        <v>110987.6</v>
      </c>
      <c r="D26" s="537">
        <v>1.35</v>
      </c>
      <c r="E26" s="537">
        <v>12.85</v>
      </c>
      <c r="F26" s="537">
        <v>49.6</v>
      </c>
    </row>
    <row r="27" spans="1:6" ht="16.5" customHeight="1" x14ac:dyDescent="0.3">
      <c r="A27" s="535">
        <v>4</v>
      </c>
      <c r="B27" s="536">
        <v>57265106</v>
      </c>
      <c r="C27" s="536">
        <v>110599.2</v>
      </c>
      <c r="D27" s="537">
        <v>1.37</v>
      </c>
      <c r="E27" s="537">
        <v>12.85</v>
      </c>
      <c r="F27" s="537">
        <v>49.61</v>
      </c>
    </row>
    <row r="28" spans="1:6" ht="16.5" customHeight="1" x14ac:dyDescent="0.3">
      <c r="A28" s="535">
        <v>5</v>
      </c>
      <c r="B28" s="536">
        <v>57040508</v>
      </c>
      <c r="C28" s="536">
        <v>110773.2</v>
      </c>
      <c r="D28" s="537">
        <v>1.37</v>
      </c>
      <c r="E28" s="537">
        <v>12.84</v>
      </c>
      <c r="F28" s="537">
        <v>49.7</v>
      </c>
    </row>
    <row r="29" spans="1:6" ht="16.5" customHeight="1" x14ac:dyDescent="0.3">
      <c r="A29" s="535">
        <v>6</v>
      </c>
      <c r="B29" s="539">
        <v>57139641</v>
      </c>
      <c r="C29" s="539">
        <v>110396.6</v>
      </c>
      <c r="D29" s="540">
        <v>1.42</v>
      </c>
      <c r="E29" s="540">
        <v>12.83</v>
      </c>
      <c r="F29" s="540">
        <v>49.67</v>
      </c>
    </row>
    <row r="30" spans="1:6" ht="16.5" customHeight="1" x14ac:dyDescent="0.3">
      <c r="A30" s="541" t="s">
        <v>18</v>
      </c>
      <c r="B30" s="542">
        <f>AVERAGE(B24:B29)</f>
        <v>57141833.333333336</v>
      </c>
      <c r="C30" s="543">
        <f>AVERAGE(C24:C29)</f>
        <v>110700.33333333333</v>
      </c>
      <c r="D30" s="544">
        <f>AVERAGE(D24:D29)</f>
        <v>1.3733333333333333</v>
      </c>
      <c r="E30" s="544">
        <f>AVERAGE(E24:E29)</f>
        <v>12.85</v>
      </c>
      <c r="F30" s="544">
        <f>AVERAGE(F24:F29)</f>
        <v>49.541666666666664</v>
      </c>
    </row>
    <row r="31" spans="1:6" ht="16.5" customHeight="1" x14ac:dyDescent="0.3">
      <c r="A31" s="545" t="s">
        <v>19</v>
      </c>
      <c r="B31" s="546">
        <f>(STDEV(B24:B29)/B30)</f>
        <v>4.0344027205797559E-3</v>
      </c>
      <c r="C31" s="547"/>
      <c r="D31" s="547"/>
      <c r="E31" s="548"/>
    </row>
    <row r="32" spans="1:6" s="522" customFormat="1" ht="16.5" customHeight="1" x14ac:dyDescent="0.3">
      <c r="A32" s="549" t="s">
        <v>20</v>
      </c>
      <c r="B32" s="550">
        <f>COUNT(B24:B29)</f>
        <v>6</v>
      </c>
      <c r="C32" s="551"/>
      <c r="D32" s="552"/>
      <c r="E32" s="553"/>
    </row>
    <row r="33" spans="1:5" s="522" customFormat="1" ht="15.75" customHeight="1" x14ac:dyDescent="0.25">
      <c r="A33" s="529"/>
      <c r="B33" s="529"/>
      <c r="C33" s="529"/>
      <c r="D33" s="529"/>
      <c r="E33" s="529"/>
    </row>
    <row r="34" spans="1:5" s="522" customFormat="1" ht="16.5" customHeight="1" x14ac:dyDescent="0.3">
      <c r="A34" s="530" t="s">
        <v>21</v>
      </c>
      <c r="B34" s="554" t="s">
        <v>133</v>
      </c>
      <c r="C34" s="555"/>
      <c r="D34" s="555"/>
      <c r="E34" s="555"/>
    </row>
    <row r="35" spans="1:5" ht="16.5" customHeight="1" x14ac:dyDescent="0.3">
      <c r="A35" s="530"/>
      <c r="B35" s="554" t="s">
        <v>23</v>
      </c>
      <c r="C35" s="555"/>
      <c r="D35" s="555"/>
      <c r="E35" s="555"/>
    </row>
    <row r="36" spans="1:5" ht="16.5" customHeight="1" x14ac:dyDescent="0.3">
      <c r="A36" s="530"/>
      <c r="B36" s="554" t="s">
        <v>24</v>
      </c>
      <c r="C36" s="555"/>
      <c r="D36" s="555"/>
      <c r="E36" s="555"/>
    </row>
    <row r="37" spans="1:5" ht="15.75" customHeight="1" x14ac:dyDescent="0.25">
      <c r="A37" s="529"/>
      <c r="B37" s="529"/>
      <c r="C37" s="529"/>
      <c r="D37" s="529"/>
      <c r="E37" s="529"/>
    </row>
    <row r="38" spans="1:5" ht="16.5" customHeight="1" x14ac:dyDescent="0.3">
      <c r="A38" s="525" t="s">
        <v>1</v>
      </c>
      <c r="B38" s="526" t="s">
        <v>25</v>
      </c>
    </row>
    <row r="39" spans="1:5" ht="16.5" customHeight="1" x14ac:dyDescent="0.3">
      <c r="A39" s="530" t="s">
        <v>4</v>
      </c>
      <c r="B39" s="527"/>
      <c r="C39" s="529"/>
      <c r="D39" s="529"/>
      <c r="E39" s="529"/>
    </row>
    <row r="40" spans="1:5" ht="16.5" customHeight="1" x14ac:dyDescent="0.3">
      <c r="A40" s="530" t="s">
        <v>6</v>
      </c>
      <c r="B40" s="531"/>
      <c r="C40" s="529"/>
      <c r="D40" s="529"/>
      <c r="E40" s="529"/>
    </row>
    <row r="41" spans="1:5" ht="16.5" customHeight="1" x14ac:dyDescent="0.3">
      <c r="A41" s="527" t="s">
        <v>8</v>
      </c>
      <c r="B41" s="531"/>
      <c r="C41" s="529"/>
      <c r="D41" s="529"/>
      <c r="E41" s="529"/>
    </row>
    <row r="42" spans="1:5" ht="16.5" customHeight="1" x14ac:dyDescent="0.3">
      <c r="A42" s="527" t="s">
        <v>10</v>
      </c>
      <c r="B42" s="532"/>
      <c r="C42" s="529"/>
      <c r="D42" s="529"/>
      <c r="E42" s="529"/>
    </row>
    <row r="43" spans="1:5" ht="15.75" customHeight="1" x14ac:dyDescent="0.25">
      <c r="A43" s="529"/>
      <c r="B43" s="529"/>
      <c r="C43" s="529"/>
      <c r="D43" s="529"/>
      <c r="E43" s="529"/>
    </row>
    <row r="44" spans="1:5" ht="16.5" customHeight="1" x14ac:dyDescent="0.3">
      <c r="A44" s="533" t="s">
        <v>13</v>
      </c>
      <c r="B44" s="534" t="s">
        <v>14</v>
      </c>
      <c r="C44" s="533" t="s">
        <v>15</v>
      </c>
      <c r="D44" s="533" t="s">
        <v>16</v>
      </c>
      <c r="E44" s="533" t="s">
        <v>17</v>
      </c>
    </row>
    <row r="45" spans="1:5" ht="16.5" customHeight="1" x14ac:dyDescent="0.3">
      <c r="A45" s="535">
        <v>1</v>
      </c>
      <c r="B45" s="536"/>
      <c r="C45" s="536"/>
      <c r="D45" s="537"/>
      <c r="E45" s="538"/>
    </row>
    <row r="46" spans="1:5" ht="16.5" customHeight="1" x14ac:dyDescent="0.3">
      <c r="A46" s="535">
        <v>2</v>
      </c>
      <c r="B46" s="536"/>
      <c r="C46" s="536"/>
      <c r="D46" s="537"/>
      <c r="E46" s="537"/>
    </row>
    <row r="47" spans="1:5" ht="16.5" customHeight="1" x14ac:dyDescent="0.3">
      <c r="A47" s="535">
        <v>3</v>
      </c>
      <c r="B47" s="536"/>
      <c r="C47" s="536"/>
      <c r="D47" s="537"/>
      <c r="E47" s="537"/>
    </row>
    <row r="48" spans="1:5" ht="16.5" customHeight="1" x14ac:dyDescent="0.3">
      <c r="A48" s="535">
        <v>4</v>
      </c>
      <c r="B48" s="536"/>
      <c r="C48" s="536"/>
      <c r="D48" s="537"/>
      <c r="E48" s="537"/>
    </row>
    <row r="49" spans="1:7" ht="16.5" customHeight="1" x14ac:dyDescent="0.3">
      <c r="A49" s="535">
        <v>5</v>
      </c>
      <c r="B49" s="536"/>
      <c r="C49" s="536"/>
      <c r="D49" s="537"/>
      <c r="E49" s="537"/>
    </row>
    <row r="50" spans="1:7" ht="16.5" customHeight="1" x14ac:dyDescent="0.3">
      <c r="A50" s="535">
        <v>6</v>
      </c>
      <c r="B50" s="539"/>
      <c r="C50" s="539"/>
      <c r="D50" s="540"/>
      <c r="E50" s="540"/>
    </row>
    <row r="51" spans="1:7" ht="16.5" customHeight="1" x14ac:dyDescent="0.3">
      <c r="A51" s="541" t="s">
        <v>18</v>
      </c>
      <c r="B51" s="542" t="e">
        <f>AVERAGE(B45:B50)</f>
        <v>#DIV/0!</v>
      </c>
      <c r="C51" s="543" t="e">
        <f>AVERAGE(C45:C50)</f>
        <v>#DIV/0!</v>
      </c>
      <c r="D51" s="544" t="e">
        <f>AVERAGE(D45:D50)</f>
        <v>#DIV/0!</v>
      </c>
      <c r="E51" s="544" t="e">
        <f>AVERAGE(E45:E50)</f>
        <v>#DIV/0!</v>
      </c>
    </row>
    <row r="52" spans="1:7" ht="16.5" customHeight="1" x14ac:dyDescent="0.3">
      <c r="A52" s="545" t="s">
        <v>19</v>
      </c>
      <c r="B52" s="546" t="e">
        <f>(STDEV(B45:B50)/B51)</f>
        <v>#DIV/0!</v>
      </c>
      <c r="C52" s="547"/>
      <c r="D52" s="547"/>
      <c r="E52" s="548"/>
    </row>
    <row r="53" spans="1:7" s="522" customFormat="1" ht="16.5" customHeight="1" x14ac:dyDescent="0.3">
      <c r="A53" s="549" t="s">
        <v>20</v>
      </c>
      <c r="B53" s="550">
        <f>COUNT(B45:B50)</f>
        <v>0</v>
      </c>
      <c r="C53" s="551"/>
      <c r="D53" s="552"/>
      <c r="E53" s="553"/>
    </row>
    <row r="54" spans="1:7" s="522" customFormat="1" ht="15.75" customHeight="1" x14ac:dyDescent="0.25">
      <c r="A54" s="529"/>
      <c r="B54" s="529"/>
      <c r="C54" s="529"/>
      <c r="D54" s="529"/>
      <c r="E54" s="529"/>
    </row>
    <row r="55" spans="1:7" s="522" customFormat="1" ht="16.5" customHeight="1" x14ac:dyDescent="0.3">
      <c r="A55" s="530" t="s">
        <v>21</v>
      </c>
      <c r="B55" s="554" t="s">
        <v>22</v>
      </c>
      <c r="C55" s="555"/>
      <c r="D55" s="555"/>
      <c r="E55" s="555"/>
    </row>
    <row r="56" spans="1:7" ht="16.5" customHeight="1" x14ac:dyDescent="0.3">
      <c r="A56" s="530"/>
      <c r="B56" s="554" t="s">
        <v>23</v>
      </c>
      <c r="C56" s="555"/>
      <c r="D56" s="555"/>
      <c r="E56" s="555"/>
    </row>
    <row r="57" spans="1:7" ht="16.5" customHeight="1" x14ac:dyDescent="0.3">
      <c r="A57" s="530"/>
      <c r="B57" s="554" t="s">
        <v>24</v>
      </c>
      <c r="C57" s="555"/>
      <c r="D57" s="555"/>
      <c r="E57" s="555"/>
    </row>
    <row r="58" spans="1:7" ht="14.25" customHeight="1" thickBot="1" x14ac:dyDescent="0.3">
      <c r="A58" s="556"/>
      <c r="B58" s="557"/>
      <c r="D58" s="558"/>
      <c r="F58" s="559"/>
      <c r="G58" s="559"/>
    </row>
    <row r="59" spans="1:7" ht="15" customHeight="1" x14ac:dyDescent="0.3">
      <c r="B59" s="560" t="s">
        <v>26</v>
      </c>
      <c r="C59" s="560"/>
      <c r="E59" s="561" t="s">
        <v>27</v>
      </c>
      <c r="F59" s="562"/>
      <c r="G59" s="561" t="s">
        <v>28</v>
      </c>
    </row>
    <row r="60" spans="1:7" ht="15" customHeight="1" x14ac:dyDescent="0.3">
      <c r="A60" s="563" t="s">
        <v>29</v>
      </c>
      <c r="B60" s="564"/>
      <c r="C60" s="564"/>
      <c r="E60" s="564"/>
      <c r="G60" s="564"/>
    </row>
    <row r="61" spans="1:7" ht="15" customHeight="1" x14ac:dyDescent="0.3">
      <c r="A61" s="563" t="s">
        <v>30</v>
      </c>
      <c r="B61" s="565"/>
      <c r="C61" s="565"/>
      <c r="E61" s="565"/>
      <c r="G61" s="56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L5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451.39</v>
      </c>
      <c r="D24" s="39">
        <f t="shared" ref="D24:D43" si="0">(C24-$C$46)/$C$46</f>
        <v>4.9189579690125653E-3</v>
      </c>
      <c r="E24" s="5"/>
    </row>
    <row r="25" spans="1:5" ht="15.75" customHeight="1" x14ac:dyDescent="0.3">
      <c r="C25" s="47">
        <v>446</v>
      </c>
      <c r="D25" s="40">
        <f t="shared" si="0"/>
        <v>-7.0806724690852313E-3</v>
      </c>
      <c r="E25" s="5"/>
    </row>
    <row r="26" spans="1:5" ht="15.75" customHeight="1" x14ac:dyDescent="0.3">
      <c r="C26" s="47">
        <v>454.75</v>
      </c>
      <c r="D26" s="40">
        <f t="shared" si="0"/>
        <v>1.2399247073281371E-2</v>
      </c>
      <c r="E26" s="5"/>
    </row>
    <row r="27" spans="1:5" ht="15.75" customHeight="1" x14ac:dyDescent="0.3">
      <c r="C27" s="47">
        <v>451.82</v>
      </c>
      <c r="D27" s="40">
        <f t="shared" si="0"/>
        <v>5.8762568722374531E-3</v>
      </c>
      <c r="E27" s="5"/>
    </row>
    <row r="28" spans="1:5" ht="15.75" customHeight="1" x14ac:dyDescent="0.3">
      <c r="C28" s="47">
        <v>445.73</v>
      </c>
      <c r="D28" s="40">
        <f t="shared" si="0"/>
        <v>-7.6817671292496456E-3</v>
      </c>
      <c r="E28" s="5"/>
    </row>
    <row r="29" spans="1:5" ht="15.75" customHeight="1" x14ac:dyDescent="0.3">
      <c r="C29" s="47">
        <v>444.2</v>
      </c>
      <c r="D29" s="40">
        <f t="shared" si="0"/>
        <v>-1.1087970203514957E-2</v>
      </c>
      <c r="E29" s="5"/>
    </row>
    <row r="30" spans="1:5" ht="15.75" customHeight="1" x14ac:dyDescent="0.3">
      <c r="C30" s="47">
        <v>450.99</v>
      </c>
      <c r="D30" s="40">
        <f t="shared" si="0"/>
        <v>4.028447361361571E-3</v>
      </c>
      <c r="E30" s="5"/>
    </row>
    <row r="31" spans="1:5" ht="15.75" customHeight="1" x14ac:dyDescent="0.3">
      <c r="C31" s="47">
        <v>445.77</v>
      </c>
      <c r="D31" s="40">
        <f t="shared" si="0"/>
        <v>-7.5927160684846218E-3</v>
      </c>
      <c r="E31" s="5"/>
    </row>
    <row r="32" spans="1:5" ht="15.75" customHeight="1" x14ac:dyDescent="0.3">
      <c r="C32" s="47">
        <v>452.69</v>
      </c>
      <c r="D32" s="40">
        <f t="shared" si="0"/>
        <v>7.8131174438784857E-3</v>
      </c>
      <c r="E32" s="5"/>
    </row>
    <row r="33" spans="1:7" ht="15.75" customHeight="1" x14ac:dyDescent="0.3">
      <c r="C33" s="47">
        <v>446.56</v>
      </c>
      <c r="D33" s="40">
        <f t="shared" si="0"/>
        <v>-5.8339576183737635E-3</v>
      </c>
      <c r="E33" s="5"/>
    </row>
    <row r="34" spans="1:7" ht="15.75" customHeight="1" x14ac:dyDescent="0.3">
      <c r="C34" s="47">
        <v>448.32</v>
      </c>
      <c r="D34" s="40">
        <f t="shared" si="0"/>
        <v>-1.9157109447091873E-3</v>
      </c>
      <c r="E34" s="5"/>
    </row>
    <row r="35" spans="1:7" ht="15.75" customHeight="1" x14ac:dyDescent="0.3">
      <c r="C35" s="47">
        <v>441.61</v>
      </c>
      <c r="D35" s="40">
        <f t="shared" si="0"/>
        <v>-1.6854026388055415E-2</v>
      </c>
      <c r="E35" s="5"/>
    </row>
    <row r="36" spans="1:7" ht="15.75" customHeight="1" x14ac:dyDescent="0.3">
      <c r="C36" s="47">
        <v>455.86</v>
      </c>
      <c r="D36" s="40">
        <f t="shared" si="0"/>
        <v>1.487041400951305E-2</v>
      </c>
      <c r="E36" s="5"/>
    </row>
    <row r="37" spans="1:7" ht="15.75" customHeight="1" x14ac:dyDescent="0.3">
      <c r="C37" s="47">
        <v>442.6</v>
      </c>
      <c r="D37" s="40">
        <f t="shared" si="0"/>
        <v>-1.465001263411906E-2</v>
      </c>
      <c r="E37" s="5"/>
    </row>
    <row r="38" spans="1:7" ht="15.75" customHeight="1" x14ac:dyDescent="0.3">
      <c r="C38" s="47">
        <v>450.23</v>
      </c>
      <c r="D38" s="40">
        <f t="shared" si="0"/>
        <v>2.3364772068246065E-3</v>
      </c>
      <c r="E38" s="5"/>
    </row>
    <row r="39" spans="1:7" ht="15.75" customHeight="1" x14ac:dyDescent="0.3">
      <c r="C39" s="47">
        <v>444.06</v>
      </c>
      <c r="D39" s="40">
        <f t="shared" si="0"/>
        <v>-1.1399648916192792E-2</v>
      </c>
      <c r="E39" s="5"/>
    </row>
    <row r="40" spans="1:7" ht="15.75" customHeight="1" x14ac:dyDescent="0.3">
      <c r="C40" s="47">
        <v>447.79</v>
      </c>
      <c r="D40" s="40">
        <f t="shared" si="0"/>
        <v>-3.0956374998467608E-3</v>
      </c>
      <c r="E40" s="5"/>
    </row>
    <row r="41" spans="1:7" ht="15.75" customHeight="1" x14ac:dyDescent="0.3">
      <c r="C41" s="47">
        <v>455.98</v>
      </c>
      <c r="D41" s="40">
        <f t="shared" si="0"/>
        <v>1.5137567191808372E-2</v>
      </c>
      <c r="E41" s="5"/>
    </row>
    <row r="42" spans="1:7" ht="15.75" customHeight="1" x14ac:dyDescent="0.3">
      <c r="C42" s="47">
        <v>450.25</v>
      </c>
      <c r="D42" s="40">
        <f t="shared" si="0"/>
        <v>2.3810027372071184E-3</v>
      </c>
      <c r="E42" s="5"/>
    </row>
    <row r="43" spans="1:7" ht="16.5" customHeight="1" x14ac:dyDescent="0.3">
      <c r="C43" s="48">
        <v>457.01</v>
      </c>
      <c r="D43" s="41">
        <f t="shared" si="0"/>
        <v>1.7430632006509753E-2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8983.6099999999988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449.18049999999994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449.18049999999994</v>
      </c>
      <c r="C49" s="45">
        <f>-IF(C46&lt;=80,10%,IF(C46&lt;250,7.5%,5%))</f>
        <v>-0.05</v>
      </c>
      <c r="D49" s="33">
        <f>IF(C46&lt;=80,C46*0.9,IF(C46&lt;250,C46*0.925,C46*0.95))</f>
        <v>426.72147499999994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471.63952499999994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135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136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43019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43024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41" t="s">
        <v>135</v>
      </c>
      <c r="C26" s="441"/>
    </row>
    <row r="27" spans="1:14" ht="26.25" customHeight="1" x14ac:dyDescent="0.4">
      <c r="A27" s="61" t="s">
        <v>48</v>
      </c>
      <c r="B27" s="442" t="s">
        <v>137</v>
      </c>
      <c r="C27" s="442"/>
    </row>
    <row r="28" spans="1:14" ht="27" customHeight="1" x14ac:dyDescent="0.4">
      <c r="A28" s="61" t="s">
        <v>6</v>
      </c>
      <c r="B28" s="62">
        <v>99.5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572.66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670.74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0.8537734442555982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56849657</v>
      </c>
      <c r="E38" s="85">
        <f>IF(ISBLANK(D38),"-",$D$48/$D$45*D38)</f>
        <v>50153100.919303432</v>
      </c>
      <c r="F38" s="84">
        <v>58494248</v>
      </c>
      <c r="G38" s="86">
        <f>IF(ISBLANK(F38),"-",$D$48/$F$45*F38)</f>
        <v>50114188.960905597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57011723</v>
      </c>
      <c r="E39" s="90">
        <f>IF(ISBLANK(D39),"-",$D$48/$D$45*D39)</f>
        <v>50296076.495278992</v>
      </c>
      <c r="F39" s="89">
        <v>58466070</v>
      </c>
      <c r="G39" s="91">
        <f>IF(ISBLANK(F39),"-",$D$48/$F$45*F39)</f>
        <v>50090047.824557617</v>
      </c>
      <c r="I39" s="453">
        <f>ABS((F43/D43*D42)-F42)/D42</f>
        <v>3.5803384289096094E-3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56858456</v>
      </c>
      <c r="E40" s="90">
        <f>IF(ISBLANK(D40),"-",$D$48/$D$45*D40)</f>
        <v>50160863.448723599</v>
      </c>
      <c r="F40" s="89">
        <v>58223392</v>
      </c>
      <c r="G40" s="91">
        <f>IF(ISBLANK(F40),"-",$D$48/$F$45*F40)</f>
        <v>49882136.592864297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56906612</v>
      </c>
      <c r="E42" s="100">
        <f>AVERAGE(E38:E41)</f>
        <v>50203346.954435349</v>
      </c>
      <c r="F42" s="99">
        <f>AVERAGE(F38:F41)</f>
        <v>58394570</v>
      </c>
      <c r="G42" s="101">
        <f>AVERAGE(G38:G41)</f>
        <v>50028791.126109175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40.03</v>
      </c>
      <c r="E43" s="92"/>
      <c r="F43" s="104">
        <v>41.22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34.176550973551599</v>
      </c>
      <c r="E44" s="107"/>
      <c r="F44" s="106">
        <f>F43*$B$34</f>
        <v>35.192541372215757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34.005668218683837</v>
      </c>
      <c r="E45" s="110"/>
      <c r="F45" s="109">
        <f>F44*$B$30/100</f>
        <v>35.016578665354679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0.34005668218683838</v>
      </c>
      <c r="E46" s="112"/>
      <c r="F46" s="113">
        <f>F45/$B$45</f>
        <v>0.35016578665354681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0.3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35.138127335591804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50116069.040272258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2.6946425040446785E-3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Abacavir  Sulfate USP equivalent to Abacavir 120mg and Lamivudine USP 60 mg.</v>
      </c>
    </row>
    <row r="56" spans="1:12" ht="26.25" customHeight="1" x14ac:dyDescent="0.4">
      <c r="A56" s="129" t="s">
        <v>87</v>
      </c>
      <c r="B56" s="130">
        <v>120</v>
      </c>
      <c r="C56" s="51" t="str">
        <f>B20</f>
        <v xml:space="preserve">ABACAVIR SULFATE </v>
      </c>
      <c r="H56" s="131"/>
    </row>
    <row r="57" spans="1:12" ht="18.75" x14ac:dyDescent="0.3">
      <c r="A57" s="128" t="s">
        <v>88</v>
      </c>
      <c r="B57" s="199">
        <f>Uniformity!C46</f>
        <v>449.18049999999994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8" t="s">
        <v>94</v>
      </c>
      <c r="D60" s="461">
        <v>447.81</v>
      </c>
      <c r="E60" s="134">
        <v>1</v>
      </c>
      <c r="F60" s="135">
        <v>47514704</v>
      </c>
      <c r="G60" s="200">
        <f>IF(ISBLANK(F60),"-",(F60/$D$50*$D$47*$B$68)*($B$57/$D$60))</f>
        <v>114.11937434775845</v>
      </c>
      <c r="H60" s="218">
        <f t="shared" ref="H60:H71" si="0">IF(ISBLANK(F60),"-",(G60/$B$56)*100)</f>
        <v>95.099478623132043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459"/>
      <c r="D61" s="462"/>
      <c r="E61" s="136">
        <v>2</v>
      </c>
      <c r="F61" s="89">
        <v>47430699</v>
      </c>
      <c r="G61" s="201">
        <f>IF(ISBLANK(F61),"-",(F61/$D$50*$D$47*$B$68)*($B$57/$D$60))</f>
        <v>113.91761368768816</v>
      </c>
      <c r="H61" s="219">
        <f t="shared" si="0"/>
        <v>94.931344739740126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47736513</v>
      </c>
      <c r="G62" s="201">
        <f>IF(ISBLANK(F62),"-",(F62/$D$50*$D$47*$B$68)*($B$57/$D$60))</f>
        <v>114.65210847369769</v>
      </c>
      <c r="H62" s="219">
        <f t="shared" si="0"/>
        <v>95.543423728081407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452.02</v>
      </c>
      <c r="E64" s="134">
        <v>1</v>
      </c>
      <c r="F64" s="135">
        <v>48627052</v>
      </c>
      <c r="G64" s="200">
        <f>IF(ISBLANK(F64),"-",(F64/$D$50*$D$47*$B$68)*($B$57/$D$64))</f>
        <v>115.70321638050382</v>
      </c>
      <c r="H64" s="218">
        <f t="shared" si="0"/>
        <v>96.419346983753186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48478263</v>
      </c>
      <c r="G65" s="201">
        <f>IF(ISBLANK(F65),"-",(F65/$D$50*$D$47*$B$68)*($B$57/$D$64))</f>
        <v>115.34918780681937</v>
      </c>
      <c r="H65" s="219">
        <f t="shared" si="0"/>
        <v>96.124323172349477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48658145</v>
      </c>
      <c r="G66" s="201">
        <f>IF(ISBLANK(F66),"-",(F66/$D$50*$D$47*$B$68)*($B$57/$D$64))</f>
        <v>115.77719907036374</v>
      </c>
      <c r="H66" s="219">
        <f t="shared" si="0"/>
        <v>96.480999225303108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400</v>
      </c>
      <c r="C68" s="458" t="s">
        <v>104</v>
      </c>
      <c r="D68" s="461"/>
      <c r="E68" s="134">
        <v>1</v>
      </c>
      <c r="F68" s="135"/>
      <c r="G68" s="200" t="str">
        <f>IF(ISBLANK(F68),"-",(F68/$D$50*$D$47*$B$68)*($B$57/$D$68))</f>
        <v>-</v>
      </c>
      <c r="H68" s="219" t="str">
        <f t="shared" si="0"/>
        <v>-</v>
      </c>
    </row>
    <row r="69" spans="1:8" ht="27" customHeight="1" x14ac:dyDescent="0.4">
      <c r="A69" s="124" t="s">
        <v>105</v>
      </c>
      <c r="B69" s="141">
        <f>(D47*B68)/B56*B57</f>
        <v>449.18049999999994</v>
      </c>
      <c r="C69" s="459"/>
      <c r="D69" s="462"/>
      <c r="E69" s="136">
        <v>2</v>
      </c>
      <c r="F69" s="89"/>
      <c r="G69" s="201" t="str">
        <f>IF(ISBLANK(F69),"-",(F69/$D$50*$D$47*$B$68)*($B$57/$D$68))</f>
        <v>-</v>
      </c>
      <c r="H69" s="219" t="str">
        <f t="shared" si="0"/>
        <v>-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/>
      <c r="G70" s="201" t="str">
        <f>IF(ISBLANK(F70),"-",(F70/$D$50*$D$47*$B$68)*($B$57/$D$68))</f>
        <v>-</v>
      </c>
      <c r="H70" s="219" t="str">
        <f t="shared" si="0"/>
        <v>-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114.91978329447187</v>
      </c>
      <c r="H72" s="221">
        <f>AVERAGE(H60:H71)</f>
        <v>95.766486078726572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7.0155154529321839E-3</v>
      </c>
      <c r="H73" s="205">
        <f>STDEV(H60:H71)/H72</f>
        <v>7.015515452932203E-3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ABACAVIR SULFATE </v>
      </c>
      <c r="D76" s="466"/>
      <c r="E76" s="150" t="s">
        <v>108</v>
      </c>
      <c r="F76" s="150"/>
      <c r="G76" s="237">
        <f>H72</f>
        <v>95.766486078726572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/>
      <c r="C79" s="452"/>
    </row>
    <row r="80" spans="1:8" ht="26.25" customHeight="1" x14ac:dyDescent="0.4">
      <c r="A80" s="61" t="s">
        <v>48</v>
      </c>
      <c r="B80" s="452"/>
      <c r="C80" s="452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/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/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 t="e">
        <f>B84/B85</f>
        <v>#DIV/0!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 t="e">
        <f>D96*$B$87</f>
        <v>#DIV/0!</v>
      </c>
      <c r="E97" s="107"/>
      <c r="F97" s="106" t="e">
        <f>F96*$B$87</f>
        <v>#DIV/0!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 t="e">
        <f>D97*$B$83/100</f>
        <v>#DIV/0!</v>
      </c>
      <c r="E98" s="110"/>
      <c r="F98" s="109" t="e">
        <f>F97*$B$83/100</f>
        <v>#DIV/0!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 t="e">
        <f>D98/$B$98</f>
        <v>#DIV/0!</v>
      </c>
      <c r="E99" s="110"/>
      <c r="F99" s="113" t="e">
        <f>F98/$B$98</f>
        <v>#DIV/0!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120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140.55250934236722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ABACAVIR SULFATE </v>
      </c>
      <c r="D124" s="46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3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138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139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43019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43024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41" t="s">
        <v>138</v>
      </c>
      <c r="C26" s="441"/>
    </row>
    <row r="27" spans="1:14" ht="26.25" customHeight="1" x14ac:dyDescent="0.4">
      <c r="A27" s="249" t="s">
        <v>48</v>
      </c>
      <c r="B27" s="442" t="s">
        <v>140</v>
      </c>
      <c r="C27" s="442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49810570</v>
      </c>
      <c r="E38" s="273">
        <f>IF(ISBLANK(D38),"-",$D$48/$D$45*D38)</f>
        <v>49685670.162345886</v>
      </c>
      <c r="F38" s="272">
        <v>54321761</v>
      </c>
      <c r="G38" s="274">
        <f>IF(ISBLANK(F38),"-",$D$48/$F$45*F38)</f>
        <v>49327759.440892696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49970019</v>
      </c>
      <c r="E39" s="278">
        <f>IF(ISBLANK(D39),"-",$D$48/$D$45*D39)</f>
        <v>49844719.344511762</v>
      </c>
      <c r="F39" s="277">
        <v>54336823</v>
      </c>
      <c r="G39" s="279">
        <f>IF(ISBLANK(F39),"-",$D$48/$F$45*F39)</f>
        <v>49341436.735203877</v>
      </c>
      <c r="I39" s="453">
        <f>ABS((F43/D43*D42)-F42)/D42</f>
        <v>1.0834605929140591E-2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49875715</v>
      </c>
      <c r="E40" s="278">
        <f>IF(ISBLANK(D40),"-",$D$48/$D$45*D40)</f>
        <v>49750651.811476305</v>
      </c>
      <c r="F40" s="277">
        <v>54114382</v>
      </c>
      <c r="G40" s="279">
        <f>IF(ISBLANK(F40),"-",$D$48/$F$45*F40)</f>
        <v>49139445.563787475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49885434.666666664</v>
      </c>
      <c r="E42" s="288">
        <f>AVERAGE(E38:E41)</f>
        <v>49760347.106111318</v>
      </c>
      <c r="F42" s="287">
        <f>AVERAGE(F38:F41)</f>
        <v>54257655.333333336</v>
      </c>
      <c r="G42" s="289">
        <f>AVERAGE(G38:G41)</f>
        <v>49269547.246628016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15.13</v>
      </c>
      <c r="E43" s="280"/>
      <c r="F43" s="292">
        <v>16.62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15.13</v>
      </c>
      <c r="E44" s="295"/>
      <c r="F44" s="294">
        <f>F43*$B$34</f>
        <v>16.62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15.037707000000001</v>
      </c>
      <c r="E45" s="298"/>
      <c r="F45" s="297">
        <f>F44*$B$30/100</f>
        <v>16.518618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0.15037707</v>
      </c>
      <c r="E46" s="300"/>
      <c r="F46" s="301">
        <f>F45/$B$45</f>
        <v>0.16518617999999999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0.15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15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49514947.176369667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5.7094072923731141E-3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Abacavir  Sulfate USP equivalent to Abacavir120 mg and Lamivudine USP 60 mg.</v>
      </c>
    </row>
    <row r="56" spans="1:12" ht="26.25" customHeight="1" x14ac:dyDescent="0.4">
      <c r="A56" s="317" t="s">
        <v>87</v>
      </c>
      <c r="B56" s="318">
        <v>60</v>
      </c>
      <c r="C56" s="239" t="str">
        <f>B20</f>
        <v xml:space="preserve"> LAMIVUDINE </v>
      </c>
      <c r="H56" s="319"/>
    </row>
    <row r="57" spans="1:12" ht="18.75" x14ac:dyDescent="0.3">
      <c r="A57" s="316" t="s">
        <v>88</v>
      </c>
      <c r="B57" s="387">
        <f>Uniformity!C46</f>
        <v>449.18049999999994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458" t="s">
        <v>94</v>
      </c>
      <c r="D60" s="461">
        <v>447.81</v>
      </c>
      <c r="E60" s="322">
        <v>1</v>
      </c>
      <c r="F60" s="323">
        <v>47345122</v>
      </c>
      <c r="G60" s="388">
        <f>IF(ISBLANK(F60),"-",(F60/$D$50*$D$47*$B$68)*($B$57/$D$60))</f>
        <v>57.546282980808556</v>
      </c>
      <c r="H60" s="406">
        <f t="shared" ref="H60:H71" si="0">IF(ISBLANK(F60),"-",(G60/$B$56)*100)</f>
        <v>95.910471634680931</v>
      </c>
      <c r="L60" s="252"/>
    </row>
    <row r="61" spans="1:12" s="3" customFormat="1" ht="26.25" customHeight="1" x14ac:dyDescent="0.4">
      <c r="A61" s="264" t="s">
        <v>95</v>
      </c>
      <c r="B61" s="265">
        <v>20</v>
      </c>
      <c r="C61" s="459"/>
      <c r="D61" s="462"/>
      <c r="E61" s="324">
        <v>2</v>
      </c>
      <c r="F61" s="277">
        <v>47261825</v>
      </c>
      <c r="G61" s="389">
        <f>IF(ISBLANK(F61),"-",(F61/$D$50*$D$47*$B$68)*($B$57/$D$60))</f>
        <v>57.445038490754165</v>
      </c>
      <c r="H61" s="407">
        <f t="shared" si="0"/>
        <v>95.74173081792361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47526200</v>
      </c>
      <c r="G62" s="389">
        <f>IF(ISBLANK(F62),"-",(F62/$D$50*$D$47*$B$68)*($B$57/$D$60))</f>
        <v>57.766376738927896</v>
      </c>
      <c r="H62" s="407">
        <f t="shared" si="0"/>
        <v>96.277294564879824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452.02</v>
      </c>
      <c r="E64" s="322">
        <v>1</v>
      </c>
      <c r="F64" s="323">
        <v>47136848</v>
      </c>
      <c r="G64" s="388">
        <f>IF(ISBLANK(F64),"-",(F64/$D$50*$D$47*$B$68)*($B$57/$D$64))</f>
        <v>56.75951970832449</v>
      </c>
      <c r="H64" s="406">
        <f t="shared" si="0"/>
        <v>94.599199513874154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46973370</v>
      </c>
      <c r="G65" s="389">
        <f>IF(ISBLANK(F65),"-",(F65/$D$50*$D$47*$B$68)*($B$57/$D$64))</f>
        <v>56.562668769906253</v>
      </c>
      <c r="H65" s="407">
        <f t="shared" si="0"/>
        <v>94.271114616510417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47116600</v>
      </c>
      <c r="G66" s="389">
        <f>IF(ISBLANK(F66),"-",(F66/$D$50*$D$47*$B$68)*($B$57/$D$64))</f>
        <v>56.735138214783504</v>
      </c>
      <c r="H66" s="407">
        <f t="shared" si="0"/>
        <v>94.558563691305835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400</v>
      </c>
      <c r="C68" s="458" t="s">
        <v>104</v>
      </c>
      <c r="D68" s="461"/>
      <c r="E68" s="322">
        <v>1</v>
      </c>
      <c r="F68" s="323"/>
      <c r="G68" s="388" t="str">
        <f>IF(ISBLANK(F68),"-",(F68/$D$50*$D$47*$B$68)*($B$57/$D$68))</f>
        <v>-</v>
      </c>
      <c r="H68" s="407" t="str">
        <f t="shared" si="0"/>
        <v>-</v>
      </c>
    </row>
    <row r="69" spans="1:8" ht="27" customHeight="1" x14ac:dyDescent="0.4">
      <c r="A69" s="312" t="s">
        <v>105</v>
      </c>
      <c r="B69" s="329">
        <f>(D47*B68)/B56*B57</f>
        <v>449.18049999999994</v>
      </c>
      <c r="C69" s="459"/>
      <c r="D69" s="462"/>
      <c r="E69" s="324">
        <v>2</v>
      </c>
      <c r="F69" s="277"/>
      <c r="G69" s="389" t="str">
        <f>IF(ISBLANK(F69),"-",(F69/$D$50*$D$47*$B$68)*($B$57/$D$68))</f>
        <v>-</v>
      </c>
      <c r="H69" s="407" t="str">
        <f t="shared" si="0"/>
        <v>-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/>
      <c r="G70" s="389" t="str">
        <f>IF(ISBLANK(F70),"-",(F70/$D$50*$D$47*$B$68)*($B$57/$D$68))</f>
        <v>-</v>
      </c>
      <c r="H70" s="407" t="str">
        <f t="shared" si="0"/>
        <v>-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57.13583748391747</v>
      </c>
      <c r="H72" s="409">
        <f>AVERAGE(H60:H71)</f>
        <v>95.226395806529126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8.8980760983522044E-3</v>
      </c>
      <c r="H73" s="393">
        <f>STDEV(H60:H71)/H72</f>
        <v>8.8980760983522218E-3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6</v>
      </c>
      <c r="H74" s="336">
        <f>COUNT(H60:H71)</f>
        <v>6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 LAMIVUDINE </v>
      </c>
      <c r="D76" s="466"/>
      <c r="E76" s="338" t="s">
        <v>108</v>
      </c>
      <c r="F76" s="338"/>
      <c r="G76" s="425">
        <f>H72</f>
        <v>95.226395806529126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/>
      <c r="C79" s="452"/>
    </row>
    <row r="80" spans="1:8" ht="26.25" customHeight="1" x14ac:dyDescent="0.4">
      <c r="A80" s="249" t="s">
        <v>48</v>
      </c>
      <c r="B80" s="452"/>
      <c r="C80" s="452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/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/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 t="e">
        <f>B84/B85</f>
        <v>#DIV/0!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 t="e">
        <f>D96*$B$87</f>
        <v>#DIV/0!</v>
      </c>
      <c r="E97" s="295"/>
      <c r="F97" s="294" t="e">
        <f>F96*$B$87</f>
        <v>#DIV/0!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 t="e">
        <f>D97*$B$83/100</f>
        <v>#DIV/0!</v>
      </c>
      <c r="E98" s="298"/>
      <c r="F98" s="297" t="e">
        <f>F97*$B$83/100</f>
        <v>#DIV/0!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 t="e">
        <f>D98/$B$98</f>
        <v>#DIV/0!</v>
      </c>
      <c r="E99" s="298"/>
      <c r="F99" s="301" t="e">
        <f>F98/$B$98</f>
        <v>#DIV/0!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60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60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60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 LAMIVUDINE </v>
      </c>
      <c r="D124" s="46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ABACAVIR SULFATE</vt:lpstr>
      <vt:lpstr>Uniformity</vt:lpstr>
      <vt:lpstr>ABACAVIR</vt:lpstr>
      <vt:lpstr>Lamivudine</vt:lpstr>
      <vt:lpstr>ABACAVIR!Print_Area</vt:lpstr>
      <vt:lpstr>Lamivudine!Print_Area</vt:lpstr>
      <vt:lpstr>'SST ABACAVIR SULFATE'!Print_Area</vt:lpstr>
      <vt:lpstr>'SST LAMIVUDINE'!Print_Area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2017-10-17T12:49:50Z</cp:lastPrinted>
  <dcterms:created xsi:type="dcterms:W3CDTF">2005-07-05T10:19:27Z</dcterms:created>
  <dcterms:modified xsi:type="dcterms:W3CDTF">2017-10-18T11:12:26Z</dcterms:modified>
</cp:coreProperties>
</file>