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4"/>
  </bookViews>
  <sheets>
    <sheet name="SST LAMIVUDINE" sheetId="5" r:id="rId1"/>
    <sheet name="SST ABACAVIR SULFATE" sheetId="6" r:id="rId2"/>
    <sheet name="Uniformity" sheetId="2" r:id="rId3"/>
    <sheet name="ABACAVIR" sheetId="3" r:id="rId4"/>
    <sheet name="Lamivudine" sheetId="4" r:id="rId5"/>
  </sheets>
  <definedNames>
    <definedName name="_xlnm.Print_Area" localSheetId="3">ABACAVIR!$A$1:$I$132</definedName>
    <definedName name="_xlnm.Print_Area" localSheetId="4">Lamivudine!$A$1:$I$132</definedName>
    <definedName name="_xlnm.Print_Area" localSheetId="1">'SST ABACAVIR SULFATE'!$A$15:$G$62</definedName>
    <definedName name="_xlnm.Print_Area" localSheetId="0">'SST LAMIVUDINE'!$A$15:$G$62</definedName>
    <definedName name="_xlnm.Print_Area" localSheetId="2">Uniformity!$A$12:$L$55</definedName>
  </definedNames>
  <calcPr calcId="162913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4" s="1"/>
  <c r="C45" i="2"/>
  <c r="D37" i="2"/>
  <c r="D33" i="2"/>
  <c r="D29" i="2"/>
  <c r="D25" i="2"/>
  <c r="C19" i="2"/>
  <c r="D41" i="2" l="1"/>
  <c r="I92" i="3"/>
  <c r="D101" i="3"/>
  <c r="D102" i="3" s="1"/>
  <c r="I39" i="3"/>
  <c r="F45" i="3"/>
  <c r="G38" i="3" s="1"/>
  <c r="D49" i="3"/>
  <c r="D44" i="3"/>
  <c r="D45" i="3" s="1"/>
  <c r="I92" i="4"/>
  <c r="D101" i="4"/>
  <c r="D102" i="4" s="1"/>
  <c r="I39" i="4"/>
  <c r="F45" i="4"/>
  <c r="F46" i="4" s="1"/>
  <c r="B69" i="4"/>
  <c r="G41" i="3"/>
  <c r="G40" i="3"/>
  <c r="F98" i="3"/>
  <c r="F99" i="3" s="1"/>
  <c r="D49" i="4"/>
  <c r="F98" i="4"/>
  <c r="F99" i="4" s="1"/>
  <c r="G92" i="4"/>
  <c r="D35" i="2"/>
  <c r="C49" i="2"/>
  <c r="D97" i="4"/>
  <c r="D98" i="4" s="1"/>
  <c r="D99" i="4" s="1"/>
  <c r="D27" i="2"/>
  <c r="D31" i="2"/>
  <c r="D39" i="2"/>
  <c r="D43" i="2"/>
  <c r="D24" i="2"/>
  <c r="D28" i="2"/>
  <c r="D32" i="2"/>
  <c r="D36" i="2"/>
  <c r="D40" i="2"/>
  <c r="D49" i="2"/>
  <c r="B57" i="3"/>
  <c r="B69" i="3" s="1"/>
  <c r="D44" i="4"/>
  <c r="D45" i="4" s="1"/>
  <c r="D46" i="4" s="1"/>
  <c r="C50" i="2"/>
  <c r="D97" i="3"/>
  <c r="D98" i="3" s="1"/>
  <c r="D99" i="3" s="1"/>
  <c r="D26" i="2"/>
  <c r="D30" i="2"/>
  <c r="D34" i="2"/>
  <c r="D38" i="2"/>
  <c r="D42" i="2"/>
  <c r="B49" i="2"/>
  <c r="D50" i="2"/>
  <c r="G91" i="3" l="1"/>
  <c r="F46" i="3"/>
  <c r="G39" i="3"/>
  <c r="E39" i="3"/>
  <c r="E38" i="3"/>
  <c r="D46" i="3"/>
  <c r="E40" i="3"/>
  <c r="E41" i="3"/>
  <c r="G92" i="3"/>
  <c r="G38" i="4"/>
  <c r="G40" i="4"/>
  <c r="G41" i="4"/>
  <c r="G39" i="4"/>
  <c r="G93" i="4"/>
  <c r="E91" i="4"/>
  <c r="E39" i="4"/>
  <c r="E91" i="3"/>
  <c r="E92" i="3"/>
  <c r="G91" i="4"/>
  <c r="G94" i="4"/>
  <c r="G94" i="3"/>
  <c r="G93" i="3"/>
  <c r="E93" i="4"/>
  <c r="E40" i="4"/>
  <c r="E92" i="4"/>
  <c r="E94" i="4"/>
  <c r="E38" i="4"/>
  <c r="E41" i="4"/>
  <c r="E94" i="3"/>
  <c r="E93" i="3"/>
  <c r="G95" i="3" l="1"/>
  <c r="D52" i="3"/>
  <c r="G42" i="3"/>
  <c r="D50" i="3"/>
  <c r="G71" i="3" s="1"/>
  <c r="H71" i="3" s="1"/>
  <c r="E42" i="3"/>
  <c r="G42" i="4"/>
  <c r="G95" i="4"/>
  <c r="D103" i="4"/>
  <c r="E95" i="4"/>
  <c r="D105" i="4"/>
  <c r="D50" i="4"/>
  <c r="E42" i="4"/>
  <c r="D52" i="4"/>
  <c r="E95" i="3"/>
  <c r="D105" i="3"/>
  <c r="D103" i="3"/>
  <c r="G61" i="3" l="1"/>
  <c r="H61" i="3" s="1"/>
  <c r="G66" i="3"/>
  <c r="H66" i="3" s="1"/>
  <c r="G63" i="3"/>
  <c r="H63" i="3" s="1"/>
  <c r="G65" i="3"/>
  <c r="H65" i="3" s="1"/>
  <c r="G60" i="3"/>
  <c r="H60" i="3" s="1"/>
  <c r="G68" i="3"/>
  <c r="H68" i="3" s="1"/>
  <c r="G67" i="3"/>
  <c r="H67" i="3" s="1"/>
  <c r="G64" i="3"/>
  <c r="H64" i="3" s="1"/>
  <c r="D51" i="3"/>
  <c r="G69" i="3"/>
  <c r="H69" i="3" s="1"/>
  <c r="G70" i="3"/>
  <c r="H70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4" i="3" l="1"/>
  <c r="G72" i="3"/>
  <c r="G73" i="3" s="1"/>
  <c r="H74" i="3"/>
  <c r="H72" i="3"/>
  <c r="E115" i="3"/>
  <c r="E116" i="3" s="1"/>
  <c r="E119" i="3"/>
  <c r="E120" i="3"/>
  <c r="E117" i="3"/>
  <c r="F108" i="3"/>
  <c r="G74" i="4"/>
  <c r="G72" i="4"/>
  <c r="G73" i="4" s="1"/>
  <c r="H60" i="4"/>
  <c r="E120" i="4"/>
  <c r="E117" i="4"/>
  <c r="F108" i="4"/>
  <c r="E115" i="4"/>
  <c r="E116" i="4" s="1"/>
  <c r="E119" i="4"/>
  <c r="F119" i="3" l="1"/>
  <c r="F125" i="3"/>
  <c r="F120" i="3"/>
  <c r="F117" i="3"/>
  <c r="D125" i="3"/>
  <c r="F115" i="3"/>
  <c r="H74" i="4"/>
  <c r="H72" i="4"/>
  <c r="G76" i="3"/>
  <c r="H73" i="3"/>
  <c r="F125" i="4"/>
  <c r="F120" i="4"/>
  <c r="F117" i="4"/>
  <c r="D125" i="4"/>
  <c r="F115" i="4"/>
  <c r="F119" i="4"/>
  <c r="G124" i="3" l="1"/>
  <c r="F116" i="3"/>
  <c r="G76" i="4"/>
  <c r="H73" i="4"/>
  <c r="G124" i="4"/>
  <c r="F116" i="4"/>
</calcChain>
</file>

<file path=xl/sharedStrings.xml><?xml version="1.0" encoding="utf-8"?>
<sst xmlns="http://schemas.openxmlformats.org/spreadsheetml/2006/main" count="450" uniqueCount="140">
  <si>
    <t>HPLC System Suitability Report</t>
  </si>
  <si>
    <t>Analysis Data</t>
  </si>
  <si>
    <t>Assay</t>
  </si>
  <si>
    <t>Sample(s)</t>
  </si>
  <si>
    <t>Reference Substance:</t>
  </si>
  <si>
    <t>ABACAVIR (AS SULFATE)/LAMIVUDINE DISPERSIBLE TABLETS 120 mg/60 mg</t>
  </si>
  <si>
    <t>% age Purity:</t>
  </si>
  <si>
    <t>NDQB201709161</t>
  </si>
  <si>
    <t>Weight (mg):</t>
  </si>
  <si>
    <t xml:space="preserve">ABACAVIR SULFATE &amp; LAMIVUDINE </t>
  </si>
  <si>
    <t>Standard Conc (mg/mL):</t>
  </si>
  <si>
    <t>Each film coated tablet contains: Abacavir  Sulfate USP equivalent to Abacavir 120 mg and Lamivudine USP 60 mg.</t>
  </si>
  <si>
    <t>2017-09-26 10:10:35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</si>
  <si>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</si>
  <si>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</si>
  <si>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</si>
  <si>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</si>
  <si>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</si>
  <si>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</si>
  <si>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</si>
  <si>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</si>
  <si>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</si>
  <si>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</si>
  <si>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</si>
  <si>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</si>
  <si>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</si>
  <si>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</si>
  <si>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</si>
  <si>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</si>
  <si>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</si>
  <si>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</si>
  <si>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</si>
  <si>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</si>
  <si>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</si>
  <si>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</si>
  <si>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</si>
  <si>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</si>
  <si>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</si>
  <si>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</si>
  <si>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</si>
  <si>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</si>
  <si>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</si>
  <si>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</si>
  <si>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</si>
  <si>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</si>
  <si>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</si>
  <si>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</si>
  <si>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</si>
  <si>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</si>
  <si>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</si>
  <si>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</si>
  <si>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</si>
  <si>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</si>
  <si>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</si>
  <si>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</si>
  <si>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</si>
  <si>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</si>
  <si>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</si>
  <si>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</si>
  <si>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</si>
  <si>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</si>
  <si>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</si>
  <si>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</si>
  <si>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</si>
  <si>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</si>
  <si>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</si>
  <si>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</si>
  <si>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</si>
  <si>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</si>
  <si>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</si>
  <si>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</si>
  <si>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</si>
  <si>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</si>
  <si>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</si>
  <si>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</si>
  <si>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</si>
  <si>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</si>
  <si>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</si>
  <si>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</si>
  <si>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</si>
  <si>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</si>
  <si>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</si>
  <si>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</si>
  <si>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</si>
  <si>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</si>
  <si>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</si>
  <si>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</si>
  <si>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</si>
  <si>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</si>
  <si>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</si>
  <si>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</si>
  <si>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</si>
  <si>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</si>
  <si>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</si>
  <si>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</si>
  <si>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</si>
  <si>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</si>
  <si>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</si>
  <si>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</si>
  <si>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</si>
  <si>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</si>
  <si>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</si>
  <si>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</si>
  <si>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</si>
  <si>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</si>
  <si>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</si>
  <si>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</si>
  <si>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</si>
  <si>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</si>
  <si>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</si>
  <si>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</si>
  <si>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</si>
  <si>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</si>
  <si>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</si>
  <si>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</si>
  <si>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</si>
  <si>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</si>
  <si>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</si>
  <si>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</si>
  <si>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</si>
  <si>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</si>
  <si>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</si>
  <si>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</si>
  <si>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</si>
  <si>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</si>
  <si>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</si>
  <si>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</si>
  <si>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</si>
  <si>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</si>
  <si>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</si>
  <si>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</si>
  <si>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LAMIVUDINE </t>
  </si>
  <si>
    <t>L3-10</t>
  </si>
  <si>
    <t xml:space="preserve">ABACAVIR SULFATE </t>
  </si>
  <si>
    <t>A12-4</t>
  </si>
  <si>
    <t>ABACAVIR SULFATE &amp; LAMIVUDINE TABLETS</t>
  </si>
  <si>
    <t>LAMIVUDINE</t>
  </si>
  <si>
    <t>Resolution (USP)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</si>
  <si>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</si>
  <si>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>ABACAVIR 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</si>
</sst>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135</v>
      </c>
      <c r="D17" s="432"/>
      <c r="E17" s="433"/>
    </row>
    <row r="18" spans="1:6" ht="16.5" customHeight="1" x14ac:dyDescent="0.3">
      <c r="A18" s="434" t="s">
        <v>4</v>
      </c>
      <c r="B18" s="427" t="s">
        <v>136</v>
      </c>
      <c r="C18" s="433"/>
      <c r="D18" s="433"/>
      <c r="E18" s="433"/>
    </row>
    <row r="19" spans="1:6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6" ht="16.5" customHeight="1" x14ac:dyDescent="0.3">
      <c r="A20" s="431" t="s">
        <v>8</v>
      </c>
      <c r="B20" s="435">
        <v>15.13</v>
      </c>
      <c r="C20" s="433"/>
      <c r="D20" s="433"/>
      <c r="E20" s="433"/>
    </row>
    <row r="21" spans="1:6" ht="16.5" customHeight="1" x14ac:dyDescent="0.3">
      <c r="A21" s="431" t="s">
        <v>10</v>
      </c>
      <c r="B21" s="436">
        <f>15.13/100</f>
        <v>0.15130000000000002</v>
      </c>
      <c r="C21" s="433"/>
      <c r="D21" s="433"/>
      <c r="E21" s="433"/>
    </row>
    <row r="22" spans="1:6" ht="15.75" customHeight="1" x14ac:dyDescent="0.25">
      <c r="A22" s="433"/>
      <c r="B22" s="433"/>
      <c r="C22" s="433"/>
      <c r="D22" s="433"/>
      <c r="E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  <c r="F23" s="437" t="s">
        <v>137</v>
      </c>
    </row>
    <row r="24" spans="1:6" ht="16.5" customHeight="1" x14ac:dyDescent="0.3">
      <c r="A24" s="439">
        <v>1</v>
      </c>
      <c r="B24" s="440">
        <v>50120079</v>
      </c>
      <c r="C24" s="440">
        <v>8082.44</v>
      </c>
      <c r="D24" s="441">
        <v>1.29</v>
      </c>
      <c r="E24" s="442">
        <v>4.3099999999999996</v>
      </c>
      <c r="F24" s="442">
        <v>1.51</v>
      </c>
    </row>
    <row r="25" spans="1:6" ht="16.5" customHeight="1" x14ac:dyDescent="0.3">
      <c r="A25" s="439">
        <v>2</v>
      </c>
      <c r="B25" s="440">
        <v>50301540</v>
      </c>
      <c r="C25" s="440">
        <v>8032.06</v>
      </c>
      <c r="D25" s="441">
        <v>1.27</v>
      </c>
      <c r="E25" s="441">
        <v>4.3</v>
      </c>
      <c r="F25" s="441">
        <v>1.43</v>
      </c>
    </row>
    <row r="26" spans="1:6" ht="16.5" customHeight="1" x14ac:dyDescent="0.3">
      <c r="A26" s="439">
        <v>3</v>
      </c>
      <c r="B26" s="440">
        <v>49696756</v>
      </c>
      <c r="C26" s="440">
        <v>8022.39</v>
      </c>
      <c r="D26" s="441">
        <v>1.31</v>
      </c>
      <c r="E26" s="441">
        <v>4.28</v>
      </c>
      <c r="F26" s="441">
        <v>1.41</v>
      </c>
    </row>
    <row r="27" spans="1:6" ht="16.5" customHeight="1" x14ac:dyDescent="0.3">
      <c r="A27" s="439">
        <v>4</v>
      </c>
      <c r="B27" s="440">
        <v>50164098</v>
      </c>
      <c r="C27" s="440">
        <v>8049.97</v>
      </c>
      <c r="D27" s="441">
        <v>1.26</v>
      </c>
      <c r="E27" s="441">
        <v>4.28</v>
      </c>
      <c r="F27" s="441">
        <v>1.39</v>
      </c>
    </row>
    <row r="28" spans="1:6" ht="16.5" customHeight="1" x14ac:dyDescent="0.3">
      <c r="A28" s="439">
        <v>5</v>
      </c>
      <c r="B28" s="440">
        <v>49986303</v>
      </c>
      <c r="C28" s="441">
        <v>8046.5</v>
      </c>
      <c r="D28" s="441">
        <v>1.27</v>
      </c>
      <c r="E28" s="441">
        <v>4.2699999999999996</v>
      </c>
      <c r="F28" s="441">
        <v>1.34</v>
      </c>
    </row>
    <row r="29" spans="1:6" ht="16.5" customHeight="1" x14ac:dyDescent="0.3">
      <c r="A29" s="439">
        <v>6</v>
      </c>
      <c r="B29" s="443">
        <v>50088330</v>
      </c>
      <c r="C29" s="443">
        <v>7992.94</v>
      </c>
      <c r="D29" s="444">
        <v>1.3</v>
      </c>
      <c r="E29" s="444">
        <v>4.26</v>
      </c>
      <c r="F29" s="444">
        <v>1.37</v>
      </c>
    </row>
    <row r="30" spans="1:6" ht="16.5" customHeight="1" x14ac:dyDescent="0.3">
      <c r="A30" s="445" t="s">
        <v>18</v>
      </c>
      <c r="B30" s="446">
        <f>AVERAGE(B24:B29)</f>
        <v>50059517.666666664</v>
      </c>
      <c r="C30" s="447">
        <f>AVERAGE(C24:C29)</f>
        <v>8037.7166666666672</v>
      </c>
      <c r="D30" s="448">
        <f>AVERAGE(D24:D29)</f>
        <v>1.2833333333333334</v>
      </c>
      <c r="E30" s="448">
        <f>AVERAGE(E24:E29)</f>
        <v>4.2833333333333341</v>
      </c>
      <c r="F30" s="448">
        <f>AVERAGE(F24:F29)</f>
        <v>1.4083333333333332</v>
      </c>
    </row>
    <row r="31" spans="1:6" ht="16.5" customHeight="1" x14ac:dyDescent="0.3">
      <c r="A31" s="449" t="s">
        <v>19</v>
      </c>
      <c r="B31" s="450">
        <f>(STDEV(B24:B29)/B30)</f>
        <v>4.1033132250409702E-3</v>
      </c>
      <c r="C31" s="451"/>
      <c r="D31" s="451"/>
      <c r="E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138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515" t="s">
        <v>26</v>
      </c>
      <c r="C59" s="515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/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71" customWidth="1"/>
    <col min="2" max="2" width="20.42578125" style="471" customWidth="1"/>
    <col min="3" max="3" width="31.85546875" style="471" customWidth="1"/>
    <col min="4" max="4" width="25.85546875" style="471" customWidth="1"/>
    <col min="5" max="5" width="25.7109375" style="471" customWidth="1"/>
    <col min="6" max="6" width="23.140625" style="471" customWidth="1"/>
    <col min="7" max="7" width="28.42578125" style="471" customWidth="1"/>
    <col min="8" max="8" width="21.5703125" style="471" customWidth="1"/>
    <col min="9" max="9" width="9.140625" style="471" customWidth="1"/>
    <col min="10" max="16384" width="9.140625" style="507"/>
  </cols>
  <sheetData>
    <row r="14" spans="1:6" ht="15" customHeight="1" x14ac:dyDescent="0.3">
      <c r="A14" s="470"/>
      <c r="C14" s="472"/>
      <c r="F14" s="472"/>
    </row>
    <row r="15" spans="1:6" ht="18.75" customHeight="1" x14ac:dyDescent="0.3">
      <c r="A15" s="516" t="s">
        <v>0</v>
      </c>
      <c r="B15" s="516"/>
      <c r="C15" s="516"/>
      <c r="D15" s="516"/>
      <c r="E15" s="516"/>
    </row>
    <row r="16" spans="1:6" ht="16.5" customHeight="1" x14ac:dyDescent="0.3">
      <c r="A16" s="473" t="s">
        <v>1</v>
      </c>
      <c r="B16" s="474" t="s">
        <v>2</v>
      </c>
    </row>
    <row r="17" spans="1:6" ht="16.5" customHeight="1" x14ac:dyDescent="0.3">
      <c r="A17" s="475" t="s">
        <v>3</v>
      </c>
      <c r="B17" s="475" t="s">
        <v>135</v>
      </c>
      <c r="D17" s="476"/>
      <c r="E17" s="477"/>
    </row>
    <row r="18" spans="1:6" ht="16.5" customHeight="1" x14ac:dyDescent="0.3">
      <c r="A18" s="478" t="s">
        <v>4</v>
      </c>
      <c r="B18" s="471" t="s">
        <v>139</v>
      </c>
      <c r="C18" s="477"/>
      <c r="D18" s="477"/>
      <c r="E18" s="477"/>
    </row>
    <row r="19" spans="1:6" ht="16.5" customHeight="1" x14ac:dyDescent="0.3">
      <c r="A19" s="478" t="s">
        <v>6</v>
      </c>
      <c r="B19" s="479">
        <v>99.5</v>
      </c>
      <c r="C19" s="477"/>
      <c r="D19" s="477"/>
      <c r="E19" s="477"/>
    </row>
    <row r="20" spans="1:6" ht="16.5" customHeight="1" x14ac:dyDescent="0.3">
      <c r="A20" s="475" t="s">
        <v>8</v>
      </c>
      <c r="B20" s="479">
        <v>40.03</v>
      </c>
      <c r="C20" s="477"/>
      <c r="D20" s="477"/>
      <c r="E20" s="477"/>
    </row>
    <row r="21" spans="1:6" ht="16.5" customHeight="1" x14ac:dyDescent="0.3">
      <c r="A21" s="475" t="s">
        <v>10</v>
      </c>
      <c r="B21" s="480">
        <f>40.03/100</f>
        <v>0.40029999999999999</v>
      </c>
      <c r="C21" s="477"/>
      <c r="D21" s="477"/>
      <c r="E21" s="477"/>
    </row>
    <row r="22" spans="1:6" ht="15.75" customHeight="1" x14ac:dyDescent="0.25">
      <c r="A22" s="477"/>
      <c r="B22" s="477"/>
      <c r="C22" s="477"/>
      <c r="D22" s="477"/>
      <c r="E22" s="477"/>
    </row>
    <row r="23" spans="1:6" ht="16.5" customHeight="1" x14ac:dyDescent="0.3">
      <c r="A23" s="481" t="s">
        <v>13</v>
      </c>
      <c r="B23" s="482" t="s">
        <v>14</v>
      </c>
      <c r="C23" s="481" t="s">
        <v>15</v>
      </c>
      <c r="D23" s="481" t="s">
        <v>16</v>
      </c>
      <c r="E23" s="481" t="s">
        <v>17</v>
      </c>
      <c r="F23" s="481" t="s">
        <v>137</v>
      </c>
    </row>
    <row r="24" spans="1:6" ht="16.5" customHeight="1" x14ac:dyDescent="0.3">
      <c r="A24" s="483">
        <v>1</v>
      </c>
      <c r="B24" s="484">
        <v>57234374</v>
      </c>
      <c r="C24" s="484">
        <v>110538.9</v>
      </c>
      <c r="D24" s="485">
        <v>1.38</v>
      </c>
      <c r="E24" s="486">
        <v>12.87</v>
      </c>
      <c r="F24" s="486">
        <v>49.32</v>
      </c>
    </row>
    <row r="25" spans="1:6" ht="16.5" customHeight="1" x14ac:dyDescent="0.3">
      <c r="A25" s="483">
        <v>2</v>
      </c>
      <c r="B25" s="484">
        <v>57421387</v>
      </c>
      <c r="C25" s="484">
        <v>110906.5</v>
      </c>
      <c r="D25" s="485">
        <v>1.35</v>
      </c>
      <c r="E25" s="485">
        <v>12.86</v>
      </c>
      <c r="F25" s="485">
        <v>49.35</v>
      </c>
    </row>
    <row r="26" spans="1:6" ht="16.5" customHeight="1" x14ac:dyDescent="0.3">
      <c r="A26" s="483">
        <v>3</v>
      </c>
      <c r="B26" s="484">
        <v>56749984</v>
      </c>
      <c r="C26" s="484">
        <v>110987.6</v>
      </c>
      <c r="D26" s="485">
        <v>1.35</v>
      </c>
      <c r="E26" s="485">
        <v>12.85</v>
      </c>
      <c r="F26" s="485">
        <v>49.6</v>
      </c>
    </row>
    <row r="27" spans="1:6" ht="16.5" customHeight="1" x14ac:dyDescent="0.3">
      <c r="A27" s="483">
        <v>4</v>
      </c>
      <c r="B27" s="484">
        <v>57265106</v>
      </c>
      <c r="C27" s="484">
        <v>110599.2</v>
      </c>
      <c r="D27" s="485">
        <v>1.37</v>
      </c>
      <c r="E27" s="485">
        <v>12.85</v>
      </c>
      <c r="F27" s="485">
        <v>49.61</v>
      </c>
    </row>
    <row r="28" spans="1:6" ht="16.5" customHeight="1" x14ac:dyDescent="0.3">
      <c r="A28" s="483">
        <v>5</v>
      </c>
      <c r="B28" s="484">
        <v>57040508</v>
      </c>
      <c r="C28" s="484">
        <v>110773.2</v>
      </c>
      <c r="D28" s="485">
        <v>1.37</v>
      </c>
      <c r="E28" s="485">
        <v>12.84</v>
      </c>
      <c r="F28" s="485">
        <v>49.7</v>
      </c>
    </row>
    <row r="29" spans="1:6" ht="16.5" customHeight="1" x14ac:dyDescent="0.3">
      <c r="A29" s="483">
        <v>6</v>
      </c>
      <c r="B29" s="487">
        <v>57139641</v>
      </c>
      <c r="C29" s="487">
        <v>110396.6</v>
      </c>
      <c r="D29" s="488">
        <v>1.42</v>
      </c>
      <c r="E29" s="488">
        <v>12.83</v>
      </c>
      <c r="F29" s="488">
        <v>49.67</v>
      </c>
    </row>
    <row r="30" spans="1:6" ht="16.5" customHeight="1" x14ac:dyDescent="0.3">
      <c r="A30" s="489" t="s">
        <v>18</v>
      </c>
      <c r="B30" s="490">
        <f>AVERAGE(B24:B29)</f>
        <v>57141833.333333336</v>
      </c>
      <c r="C30" s="491">
        <f>AVERAGE(C24:C29)</f>
        <v>110700.33333333333</v>
      </c>
      <c r="D30" s="492">
        <f>AVERAGE(D24:D29)</f>
        <v>1.3733333333333333</v>
      </c>
      <c r="E30" s="492">
        <f>AVERAGE(E24:E29)</f>
        <v>12.85</v>
      </c>
      <c r="F30" s="492">
        <f>AVERAGE(F24:F29)</f>
        <v>49.541666666666664</v>
      </c>
    </row>
    <row r="31" spans="1:6" ht="16.5" customHeight="1" x14ac:dyDescent="0.3">
      <c r="A31" s="493" t="s">
        <v>19</v>
      </c>
      <c r="B31" s="494">
        <f>(STDEV(B24:B29)/B30)</f>
        <v>4.0344027205797559E-3</v>
      </c>
      <c r="C31" s="495"/>
      <c r="D31" s="495"/>
      <c r="E31" s="496"/>
    </row>
    <row r="32" spans="1:6" s="471" customFormat="1" ht="16.5" customHeight="1" x14ac:dyDescent="0.3">
      <c r="A32" s="497" t="s">
        <v>20</v>
      </c>
      <c r="B32" s="498">
        <f>COUNT(B24:B29)</f>
        <v>6</v>
      </c>
      <c r="C32" s="499"/>
      <c r="D32" s="500"/>
      <c r="E32" s="501"/>
    </row>
    <row r="33" spans="1:5" s="471" customFormat="1" ht="15.75" customHeight="1" x14ac:dyDescent="0.25">
      <c r="A33" s="477"/>
      <c r="B33" s="477"/>
      <c r="C33" s="477"/>
      <c r="D33" s="477"/>
      <c r="E33" s="477"/>
    </row>
    <row r="34" spans="1:5" s="471" customFormat="1" ht="16.5" customHeight="1" x14ac:dyDescent="0.3">
      <c r="A34" s="478" t="s">
        <v>21</v>
      </c>
      <c r="B34" s="502" t="s">
        <v>138</v>
      </c>
      <c r="C34" s="503"/>
      <c r="D34" s="503"/>
      <c r="E34" s="503"/>
    </row>
    <row r="35" spans="1:5" ht="16.5" customHeight="1" x14ac:dyDescent="0.3">
      <c r="A35" s="478"/>
      <c r="B35" s="502" t="s">
        <v>23</v>
      </c>
      <c r="C35" s="503"/>
      <c r="D35" s="503"/>
      <c r="E35" s="503"/>
    </row>
    <row r="36" spans="1:5" ht="16.5" customHeight="1" x14ac:dyDescent="0.3">
      <c r="A36" s="478"/>
      <c r="B36" s="502" t="s">
        <v>24</v>
      </c>
      <c r="C36" s="503"/>
      <c r="D36" s="503"/>
      <c r="E36" s="503"/>
    </row>
    <row r="37" spans="1:5" ht="15.75" customHeight="1" x14ac:dyDescent="0.25">
      <c r="A37" s="477"/>
      <c r="B37" s="477"/>
      <c r="C37" s="477"/>
      <c r="D37" s="477"/>
      <c r="E37" s="477"/>
    </row>
    <row r="38" spans="1:5" ht="16.5" customHeight="1" x14ac:dyDescent="0.3">
      <c r="A38" s="473" t="s">
        <v>1</v>
      </c>
      <c r="B38" s="474" t="s">
        <v>25</v>
      </c>
    </row>
    <row r="39" spans="1:5" ht="16.5" customHeight="1" x14ac:dyDescent="0.3">
      <c r="A39" s="478" t="s">
        <v>4</v>
      </c>
      <c r="B39" s="475"/>
      <c r="C39" s="477"/>
      <c r="D39" s="477"/>
      <c r="E39" s="477"/>
    </row>
    <row r="40" spans="1:5" ht="16.5" customHeight="1" x14ac:dyDescent="0.3">
      <c r="A40" s="478" t="s">
        <v>6</v>
      </c>
      <c r="B40" s="479"/>
      <c r="C40" s="477"/>
      <c r="D40" s="477"/>
      <c r="E40" s="477"/>
    </row>
    <row r="41" spans="1:5" ht="16.5" customHeight="1" x14ac:dyDescent="0.3">
      <c r="A41" s="475" t="s">
        <v>8</v>
      </c>
      <c r="B41" s="479"/>
      <c r="C41" s="477"/>
      <c r="D41" s="477"/>
      <c r="E41" s="477"/>
    </row>
    <row r="42" spans="1:5" ht="16.5" customHeight="1" x14ac:dyDescent="0.3">
      <c r="A42" s="475" t="s">
        <v>10</v>
      </c>
      <c r="B42" s="480"/>
      <c r="C42" s="477"/>
      <c r="D42" s="477"/>
      <c r="E42" s="477"/>
    </row>
    <row r="43" spans="1:5" ht="15.75" customHeight="1" x14ac:dyDescent="0.25">
      <c r="A43" s="477"/>
      <c r="B43" s="477"/>
      <c r="C43" s="477"/>
      <c r="D43" s="477"/>
      <c r="E43" s="477"/>
    </row>
    <row r="44" spans="1:5" ht="16.5" customHeight="1" x14ac:dyDescent="0.3">
      <c r="A44" s="481" t="s">
        <v>13</v>
      </c>
      <c r="B44" s="482" t="s">
        <v>14</v>
      </c>
      <c r="C44" s="481" t="s">
        <v>15</v>
      </c>
      <c r="D44" s="481" t="s">
        <v>16</v>
      </c>
      <c r="E44" s="481" t="s">
        <v>17</v>
      </c>
    </row>
    <row r="45" spans="1:5" ht="16.5" customHeight="1" x14ac:dyDescent="0.3">
      <c r="A45" s="483">
        <v>1</v>
      </c>
      <c r="B45" s="484"/>
      <c r="C45" s="484"/>
      <c r="D45" s="485"/>
      <c r="E45" s="486"/>
    </row>
    <row r="46" spans="1:5" ht="16.5" customHeight="1" x14ac:dyDescent="0.3">
      <c r="A46" s="483">
        <v>2</v>
      </c>
      <c r="B46" s="484"/>
      <c r="C46" s="484"/>
      <c r="D46" s="485"/>
      <c r="E46" s="485"/>
    </row>
    <row r="47" spans="1:5" ht="16.5" customHeight="1" x14ac:dyDescent="0.3">
      <c r="A47" s="483">
        <v>3</v>
      </c>
      <c r="B47" s="484"/>
      <c r="C47" s="484"/>
      <c r="D47" s="485"/>
      <c r="E47" s="485"/>
    </row>
    <row r="48" spans="1:5" ht="16.5" customHeight="1" x14ac:dyDescent="0.3">
      <c r="A48" s="483">
        <v>4</v>
      </c>
      <c r="B48" s="484"/>
      <c r="C48" s="484"/>
      <c r="D48" s="485"/>
      <c r="E48" s="485"/>
    </row>
    <row r="49" spans="1:7" ht="16.5" customHeight="1" x14ac:dyDescent="0.3">
      <c r="A49" s="483">
        <v>5</v>
      </c>
      <c r="B49" s="484"/>
      <c r="C49" s="484"/>
      <c r="D49" s="485"/>
      <c r="E49" s="485"/>
    </row>
    <row r="50" spans="1:7" ht="16.5" customHeight="1" x14ac:dyDescent="0.3">
      <c r="A50" s="483">
        <v>6</v>
      </c>
      <c r="B50" s="487"/>
      <c r="C50" s="487"/>
      <c r="D50" s="488"/>
      <c r="E50" s="488"/>
    </row>
    <row r="51" spans="1:7" ht="16.5" customHeight="1" x14ac:dyDescent="0.3">
      <c r="A51" s="489" t="s">
        <v>18</v>
      </c>
      <c r="B51" s="490" t="e">
        <f>AVERAGE(B45:B50)</f>
        <v>#DIV/0!</v>
      </c>
      <c r="C51" s="491" t="e">
        <f>AVERAGE(C45:C50)</f>
        <v>#DIV/0!</v>
      </c>
      <c r="D51" s="492" t="e">
        <f>AVERAGE(D45:D50)</f>
        <v>#DIV/0!</v>
      </c>
      <c r="E51" s="492" t="e">
        <f>AVERAGE(E45:E50)</f>
        <v>#DIV/0!</v>
      </c>
    </row>
    <row r="52" spans="1:7" ht="16.5" customHeight="1" x14ac:dyDescent="0.3">
      <c r="A52" s="493" t="s">
        <v>19</v>
      </c>
      <c r="B52" s="494" t="e">
        <f>(STDEV(B45:B50)/B51)</f>
        <v>#DIV/0!</v>
      </c>
      <c r="C52" s="495"/>
      <c r="D52" s="495"/>
      <c r="E52" s="496"/>
    </row>
    <row r="53" spans="1:7" s="471" customFormat="1" ht="16.5" customHeight="1" x14ac:dyDescent="0.3">
      <c r="A53" s="497" t="s">
        <v>20</v>
      </c>
      <c r="B53" s="498">
        <f>COUNT(B45:B50)</f>
        <v>0</v>
      </c>
      <c r="C53" s="499"/>
      <c r="D53" s="500"/>
      <c r="E53" s="501"/>
    </row>
    <row r="54" spans="1:7" s="471" customFormat="1" ht="15.75" customHeight="1" x14ac:dyDescent="0.25">
      <c r="A54" s="477"/>
      <c r="B54" s="477"/>
      <c r="C54" s="477"/>
      <c r="D54" s="477"/>
      <c r="E54" s="477"/>
    </row>
    <row r="55" spans="1:7" s="471" customFormat="1" ht="16.5" customHeight="1" x14ac:dyDescent="0.3">
      <c r="A55" s="478" t="s">
        <v>21</v>
      </c>
      <c r="B55" s="502" t="s">
        <v>22</v>
      </c>
      <c r="C55" s="503"/>
      <c r="D55" s="503"/>
      <c r="E55" s="503"/>
    </row>
    <row r="56" spans="1:7" ht="16.5" customHeight="1" x14ac:dyDescent="0.3">
      <c r="A56" s="478"/>
      <c r="B56" s="502" t="s">
        <v>23</v>
      </c>
      <c r="C56" s="503"/>
      <c r="D56" s="503"/>
      <c r="E56" s="503"/>
    </row>
    <row r="57" spans="1:7" ht="16.5" customHeight="1" x14ac:dyDescent="0.3">
      <c r="A57" s="478"/>
      <c r="B57" s="502" t="s">
        <v>24</v>
      </c>
      <c r="C57" s="503"/>
      <c r="D57" s="503"/>
      <c r="E57" s="503"/>
    </row>
    <row r="58" spans="1:7" ht="14.25" customHeight="1" thickBot="1" x14ac:dyDescent="0.3">
      <c r="A58" s="504"/>
      <c r="B58" s="505"/>
      <c r="D58" s="506"/>
      <c r="F58" s="507"/>
      <c r="G58" s="507"/>
    </row>
    <row r="59" spans="1:7" ht="15" customHeight="1" x14ac:dyDescent="0.3">
      <c r="B59" s="517" t="s">
        <v>26</v>
      </c>
      <c r="C59" s="517"/>
      <c r="E59" s="508" t="s">
        <v>27</v>
      </c>
      <c r="F59" s="509"/>
      <c r="G59" s="508" t="s">
        <v>28</v>
      </c>
    </row>
    <row r="60" spans="1:7" ht="15" customHeight="1" x14ac:dyDescent="0.3">
      <c r="A60" s="510" t="s">
        <v>29</v>
      </c>
      <c r="B60" s="511"/>
      <c r="C60" s="511"/>
      <c r="E60" s="511"/>
      <c r="G60" s="511"/>
    </row>
    <row r="61" spans="1:7" ht="15" customHeight="1" x14ac:dyDescent="0.3">
      <c r="A61" s="510" t="s">
        <v>30</v>
      </c>
      <c r="B61" s="512"/>
      <c r="C61" s="512"/>
      <c r="E61" s="512"/>
      <c r="G61" s="51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3" workbookViewId="0">
      <selection activeCell="A12" sqref="A12:L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1" t="s">
        <v>31</v>
      </c>
      <c r="B11" s="522"/>
      <c r="C11" s="522"/>
      <c r="D11" s="522"/>
      <c r="E11" s="522"/>
      <c r="F11" s="523"/>
      <c r="G11" s="43"/>
    </row>
    <row r="12" spans="1:7" ht="16.5" customHeight="1" x14ac:dyDescent="0.3">
      <c r="A12" s="520" t="s">
        <v>32</v>
      </c>
      <c r="B12" s="520"/>
      <c r="C12" s="520"/>
      <c r="D12" s="520"/>
      <c r="E12" s="520"/>
      <c r="F12" s="520"/>
      <c r="G12" s="42"/>
    </row>
    <row r="14" spans="1:7" ht="16.5" customHeight="1" x14ac:dyDescent="0.3">
      <c r="A14" s="525" t="s">
        <v>33</v>
      </c>
      <c r="B14" s="525"/>
      <c r="C14" s="12" t="s">
        <v>5</v>
      </c>
    </row>
    <row r="15" spans="1:7" ht="16.5" customHeight="1" x14ac:dyDescent="0.3">
      <c r="A15" s="525" t="s">
        <v>34</v>
      </c>
      <c r="B15" s="525"/>
      <c r="C15" s="12" t="s">
        <v>7</v>
      </c>
    </row>
    <row r="16" spans="1:7" ht="16.5" customHeight="1" x14ac:dyDescent="0.3">
      <c r="A16" s="525" t="s">
        <v>35</v>
      </c>
      <c r="B16" s="525"/>
      <c r="C16" s="12" t="s">
        <v>9</v>
      </c>
    </row>
    <row r="17" spans="1:5" ht="16.5" customHeight="1" x14ac:dyDescent="0.3">
      <c r="A17" s="525" t="s">
        <v>36</v>
      </c>
      <c r="B17" s="525"/>
      <c r="C17" s="12" t="s">
        <v>11</v>
      </c>
    </row>
    <row r="18" spans="1:5" ht="16.5" customHeight="1" x14ac:dyDescent="0.3">
      <c r="A18" s="525" t="s">
        <v>37</v>
      </c>
      <c r="B18" s="525"/>
      <c r="C18" s="49" t="s">
        <v>12</v>
      </c>
    </row>
    <row r="19" spans="1:5" ht="16.5" customHeight="1" x14ac:dyDescent="0.3">
      <c r="A19" s="525" t="s">
        <v>38</v>
      </c>
      <c r="B19" s="52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20" t="s">
        <v>1</v>
      </c>
      <c r="B21" s="520"/>
      <c r="C21" s="11" t="s">
        <v>39</v>
      </c>
      <c r="D21" s="18"/>
    </row>
    <row r="22" spans="1:5" ht="15.75" customHeight="1" x14ac:dyDescent="0.3">
      <c r="A22" s="524"/>
      <c r="B22" s="524"/>
      <c r="C22" s="9"/>
      <c r="D22" s="524"/>
      <c r="E22" s="524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458.84</v>
      </c>
      <c r="D24" s="39">
        <f t="shared" ref="D24:D43" si="0">(C24-$C$46)/$C$46</f>
        <v>1.1721540646139948E-2</v>
      </c>
      <c r="E24" s="5"/>
    </row>
    <row r="25" spans="1:5" ht="15.75" customHeight="1" x14ac:dyDescent="0.3">
      <c r="C25" s="47">
        <v>449.06</v>
      </c>
      <c r="D25" s="40">
        <f t="shared" si="0"/>
        <v>-9.8429190075938616E-3</v>
      </c>
      <c r="E25" s="5"/>
    </row>
    <row r="26" spans="1:5" ht="15.75" customHeight="1" x14ac:dyDescent="0.3">
      <c r="C26" s="47">
        <v>452.85</v>
      </c>
      <c r="D26" s="40">
        <f t="shared" si="0"/>
        <v>-1.486139653028237E-3</v>
      </c>
      <c r="E26" s="5"/>
    </row>
    <row r="27" spans="1:5" ht="15.75" customHeight="1" x14ac:dyDescent="0.3">
      <c r="C27" s="47">
        <v>451.13</v>
      </c>
      <c r="D27" s="40">
        <f t="shared" si="0"/>
        <v>-5.2786622097176893E-3</v>
      </c>
      <c r="E27" s="5"/>
    </row>
    <row r="28" spans="1:5" ht="15.75" customHeight="1" x14ac:dyDescent="0.3">
      <c r="C28" s="47">
        <v>445.43</v>
      </c>
      <c r="D28" s="40">
        <f t="shared" si="0"/>
        <v>-1.7846905566188325E-2</v>
      </c>
      <c r="E28" s="5"/>
    </row>
    <row r="29" spans="1:5" ht="15.75" customHeight="1" x14ac:dyDescent="0.3">
      <c r="C29" s="47">
        <v>458.1</v>
      </c>
      <c r="D29" s="40">
        <f t="shared" si="0"/>
        <v>1.0089873964773687E-2</v>
      </c>
      <c r="E29" s="5"/>
    </row>
    <row r="30" spans="1:5" ht="15.75" customHeight="1" x14ac:dyDescent="0.3">
      <c r="C30" s="47">
        <v>455.56</v>
      </c>
      <c r="D30" s="40">
        <f t="shared" si="0"/>
        <v>4.4892883287323306E-3</v>
      </c>
      <c r="E30" s="5"/>
    </row>
    <row r="31" spans="1:5" ht="15.75" customHeight="1" x14ac:dyDescent="0.3">
      <c r="C31" s="47">
        <v>450</v>
      </c>
      <c r="D31" s="40">
        <f t="shared" si="0"/>
        <v>-7.7702613312636178E-3</v>
      </c>
      <c r="E31" s="5"/>
    </row>
    <row r="32" spans="1:5" ht="15.75" customHeight="1" x14ac:dyDescent="0.3">
      <c r="C32" s="47">
        <v>459.09</v>
      </c>
      <c r="D32" s="40">
        <f t="shared" si="0"/>
        <v>1.2272779389844802E-2</v>
      </c>
      <c r="E32" s="5"/>
    </row>
    <row r="33" spans="1:7" ht="15.75" customHeight="1" x14ac:dyDescent="0.3">
      <c r="C33" s="47">
        <v>454.63</v>
      </c>
      <c r="D33" s="40">
        <f t="shared" si="0"/>
        <v>2.43868020215026E-3</v>
      </c>
      <c r="E33" s="5"/>
    </row>
    <row r="34" spans="1:7" ht="15.75" customHeight="1" x14ac:dyDescent="0.3">
      <c r="C34" s="47">
        <v>453.56</v>
      </c>
      <c r="D34" s="40">
        <f t="shared" si="0"/>
        <v>7.9378379093501922E-5</v>
      </c>
      <c r="E34" s="5"/>
    </row>
    <row r="35" spans="1:7" ht="15.75" customHeight="1" x14ac:dyDescent="0.3">
      <c r="C35" s="47">
        <v>451.92</v>
      </c>
      <c r="D35" s="40">
        <f t="shared" si="0"/>
        <v>-3.5367477796103071E-3</v>
      </c>
      <c r="E35" s="5"/>
    </row>
    <row r="36" spans="1:7" ht="15.75" customHeight="1" x14ac:dyDescent="0.3">
      <c r="C36" s="47">
        <v>448.03</v>
      </c>
      <c r="D36" s="40">
        <f t="shared" si="0"/>
        <v>-1.2114022631657924E-2</v>
      </c>
      <c r="E36" s="5"/>
    </row>
    <row r="37" spans="1:7" ht="15.75" customHeight="1" x14ac:dyDescent="0.3">
      <c r="C37" s="47">
        <v>455.77</v>
      </c>
      <c r="D37" s="40">
        <f t="shared" si="0"/>
        <v>4.9523288734443617E-3</v>
      </c>
      <c r="E37" s="5"/>
    </row>
    <row r="38" spans="1:7" ht="15.75" customHeight="1" x14ac:dyDescent="0.3">
      <c r="C38" s="47">
        <v>459.05</v>
      </c>
      <c r="D38" s="40">
        <f t="shared" si="0"/>
        <v>1.2184581190852107E-2</v>
      </c>
      <c r="E38" s="5"/>
    </row>
    <row r="39" spans="1:7" ht="15.75" customHeight="1" x14ac:dyDescent="0.3">
      <c r="C39" s="47">
        <v>452.43</v>
      </c>
      <c r="D39" s="40">
        <f t="shared" si="0"/>
        <v>-2.412220742452426E-3</v>
      </c>
      <c r="E39" s="5"/>
    </row>
    <row r="40" spans="1:7" ht="15.75" customHeight="1" x14ac:dyDescent="0.3">
      <c r="C40" s="47">
        <v>448.68</v>
      </c>
      <c r="D40" s="40">
        <f t="shared" si="0"/>
        <v>-1.0680801898025229E-2</v>
      </c>
      <c r="E40" s="5"/>
    </row>
    <row r="41" spans="1:7" ht="15.75" customHeight="1" x14ac:dyDescent="0.3">
      <c r="C41" s="47">
        <v>452.34</v>
      </c>
      <c r="D41" s="40">
        <f t="shared" si="0"/>
        <v>-2.6106666901862434E-3</v>
      </c>
      <c r="E41" s="5"/>
    </row>
    <row r="42" spans="1:7" ht="15.75" customHeight="1" x14ac:dyDescent="0.3">
      <c r="C42" s="47">
        <v>459.85</v>
      </c>
      <c r="D42" s="40">
        <f t="shared" si="0"/>
        <v>1.3948545170707663E-2</v>
      </c>
      <c r="E42" s="5"/>
    </row>
    <row r="43" spans="1:7" ht="16.5" customHeight="1" x14ac:dyDescent="0.3">
      <c r="C43" s="48">
        <v>454.16</v>
      </c>
      <c r="D43" s="41">
        <f t="shared" si="0"/>
        <v>1.4023513639852005E-3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9070.48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453.524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8">
        <f>C46</f>
        <v>453.524</v>
      </c>
      <c r="C49" s="45">
        <f>-IF(C46&lt;=80,10%,IF(C46&lt;250,7.5%,5%))</f>
        <v>-0.05</v>
      </c>
      <c r="D49" s="33">
        <f>IF(C46&lt;=80,C46*0.9,IF(C46&lt;250,C46*0.925,C46*0.95))</f>
        <v>430.84780000000001</v>
      </c>
    </row>
    <row r="50" spans="1:6" ht="17.25" customHeight="1" x14ac:dyDescent="0.3">
      <c r="B50" s="519"/>
      <c r="C50" s="46">
        <f>IF(C46&lt;=80, 10%, IF(C46&lt;250, 7.5%, 5%))</f>
        <v>0.05</v>
      </c>
      <c r="D50" s="33">
        <f>IF(C46&lt;=80, C46*1.1, IF(C46&lt;250, C46*1.075, C46*1.05))</f>
        <v>476.2002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6" t="s">
        <v>45</v>
      </c>
      <c r="B1" s="526"/>
      <c r="C1" s="526"/>
      <c r="D1" s="526"/>
      <c r="E1" s="526"/>
      <c r="F1" s="526"/>
      <c r="G1" s="526"/>
      <c r="H1" s="526"/>
      <c r="I1" s="526"/>
    </row>
    <row r="2" spans="1:9" ht="18.75" customHeight="1" x14ac:dyDescent="0.25">
      <c r="A2" s="526"/>
      <c r="B2" s="526"/>
      <c r="C2" s="526"/>
      <c r="D2" s="526"/>
      <c r="E2" s="526"/>
      <c r="F2" s="526"/>
      <c r="G2" s="526"/>
      <c r="H2" s="526"/>
      <c r="I2" s="526"/>
    </row>
    <row r="3" spans="1:9" ht="18.75" customHeight="1" x14ac:dyDescent="0.25">
      <c r="A3" s="526"/>
      <c r="B3" s="526"/>
      <c r="C3" s="526"/>
      <c r="D3" s="526"/>
      <c r="E3" s="526"/>
      <c r="F3" s="526"/>
      <c r="G3" s="526"/>
      <c r="H3" s="526"/>
      <c r="I3" s="526"/>
    </row>
    <row r="4" spans="1:9" ht="18.75" customHeight="1" x14ac:dyDescent="0.25">
      <c r="A4" s="526"/>
      <c r="B4" s="526"/>
      <c r="C4" s="526"/>
      <c r="D4" s="526"/>
      <c r="E4" s="526"/>
      <c r="F4" s="526"/>
      <c r="G4" s="526"/>
      <c r="H4" s="526"/>
      <c r="I4" s="526"/>
    </row>
    <row r="5" spans="1:9" ht="18.75" customHeight="1" x14ac:dyDescent="0.25">
      <c r="A5" s="526"/>
      <c r="B5" s="526"/>
      <c r="C5" s="526"/>
      <c r="D5" s="526"/>
      <c r="E5" s="526"/>
      <c r="F5" s="526"/>
      <c r="G5" s="526"/>
      <c r="H5" s="526"/>
      <c r="I5" s="526"/>
    </row>
    <row r="6" spans="1:9" ht="18.75" customHeight="1" x14ac:dyDescent="0.25">
      <c r="A6" s="526"/>
      <c r="B6" s="526"/>
      <c r="C6" s="526"/>
      <c r="D6" s="526"/>
      <c r="E6" s="526"/>
      <c r="F6" s="526"/>
      <c r="G6" s="526"/>
      <c r="H6" s="526"/>
      <c r="I6" s="526"/>
    </row>
    <row r="7" spans="1:9" ht="18.75" customHeight="1" x14ac:dyDescent="0.25">
      <c r="A7" s="526"/>
      <c r="B7" s="526"/>
      <c r="C7" s="526"/>
      <c r="D7" s="526"/>
      <c r="E7" s="526"/>
      <c r="F7" s="526"/>
      <c r="G7" s="526"/>
      <c r="H7" s="526"/>
      <c r="I7" s="526"/>
    </row>
    <row r="8" spans="1:9" x14ac:dyDescent="0.25">
      <c r="A8" s="527" t="s">
        <v>46</v>
      </c>
      <c r="B8" s="527"/>
      <c r="C8" s="527"/>
      <c r="D8" s="527"/>
      <c r="E8" s="527"/>
      <c r="F8" s="527"/>
      <c r="G8" s="527"/>
      <c r="H8" s="527"/>
      <c r="I8" s="527"/>
    </row>
    <row r="9" spans="1:9" x14ac:dyDescent="0.25">
      <c r="A9" s="527"/>
      <c r="B9" s="527"/>
      <c r="C9" s="527"/>
      <c r="D9" s="527"/>
      <c r="E9" s="527"/>
      <c r="F9" s="527"/>
      <c r="G9" s="527"/>
      <c r="H9" s="527"/>
      <c r="I9" s="527"/>
    </row>
    <row r="10" spans="1:9" x14ac:dyDescent="0.25">
      <c r="A10" s="527"/>
      <c r="B10" s="527"/>
      <c r="C10" s="527"/>
      <c r="D10" s="527"/>
      <c r="E10" s="527"/>
      <c r="F10" s="527"/>
      <c r="G10" s="527"/>
      <c r="H10" s="527"/>
      <c r="I10" s="527"/>
    </row>
    <row r="11" spans="1:9" x14ac:dyDescent="0.25">
      <c r="A11" s="527"/>
      <c r="B11" s="527"/>
      <c r="C11" s="527"/>
      <c r="D11" s="527"/>
      <c r="E11" s="527"/>
      <c r="F11" s="527"/>
      <c r="G11" s="527"/>
      <c r="H11" s="527"/>
      <c r="I11" s="527"/>
    </row>
    <row r="12" spans="1:9" x14ac:dyDescent="0.25">
      <c r="A12" s="527"/>
      <c r="B12" s="527"/>
      <c r="C12" s="527"/>
      <c r="D12" s="527"/>
      <c r="E12" s="527"/>
      <c r="F12" s="527"/>
      <c r="G12" s="527"/>
      <c r="H12" s="527"/>
      <c r="I12" s="527"/>
    </row>
    <row r="13" spans="1:9" x14ac:dyDescent="0.25">
      <c r="A13" s="527"/>
      <c r="B13" s="527"/>
      <c r="C13" s="527"/>
      <c r="D13" s="527"/>
      <c r="E13" s="527"/>
      <c r="F13" s="527"/>
      <c r="G13" s="527"/>
      <c r="H13" s="527"/>
      <c r="I13" s="527"/>
    </row>
    <row r="14" spans="1:9" x14ac:dyDescent="0.25">
      <c r="A14" s="527"/>
      <c r="B14" s="527"/>
      <c r="C14" s="527"/>
      <c r="D14" s="527"/>
      <c r="E14" s="527"/>
      <c r="F14" s="527"/>
      <c r="G14" s="527"/>
      <c r="H14" s="527"/>
      <c r="I14" s="527"/>
    </row>
    <row r="15" spans="1:9" ht="19.5" customHeight="1" x14ac:dyDescent="0.3">
      <c r="A15" s="50"/>
    </row>
    <row r="16" spans="1:9" ht="19.5" customHeight="1" x14ac:dyDescent="0.3">
      <c r="A16" s="559" t="s">
        <v>31</v>
      </c>
      <c r="B16" s="560"/>
      <c r="C16" s="560"/>
      <c r="D16" s="560"/>
      <c r="E16" s="560"/>
      <c r="F16" s="560"/>
      <c r="G16" s="560"/>
      <c r="H16" s="561"/>
    </row>
    <row r="17" spans="1:14" ht="20.25" customHeight="1" x14ac:dyDescent="0.25">
      <c r="A17" s="562" t="s">
        <v>47</v>
      </c>
      <c r="B17" s="562"/>
      <c r="C17" s="562"/>
      <c r="D17" s="562"/>
      <c r="E17" s="562"/>
      <c r="F17" s="562"/>
      <c r="G17" s="562"/>
      <c r="H17" s="562"/>
    </row>
    <row r="18" spans="1:14" ht="26.25" customHeight="1" x14ac:dyDescent="0.4">
      <c r="A18" s="52" t="s">
        <v>33</v>
      </c>
      <c r="B18" s="563" t="s">
        <v>5</v>
      </c>
      <c r="C18" s="56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58" t="s">
        <v>133</v>
      </c>
      <c r="C20" s="55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58" t="s">
        <v>11</v>
      </c>
      <c r="C21" s="558"/>
      <c r="D21" s="558"/>
      <c r="E21" s="558"/>
      <c r="F21" s="558"/>
      <c r="G21" s="558"/>
      <c r="H21" s="558"/>
      <c r="I21" s="56"/>
    </row>
    <row r="22" spans="1:14" ht="26.25" customHeight="1" x14ac:dyDescent="0.4">
      <c r="A22" s="52" t="s">
        <v>37</v>
      </c>
      <c r="B22" s="57">
        <v>43019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43024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8" t="s">
        <v>133</v>
      </c>
      <c r="C26" s="558"/>
    </row>
    <row r="27" spans="1:14" ht="26.25" customHeight="1" x14ac:dyDescent="0.4">
      <c r="A27" s="61" t="s">
        <v>48</v>
      </c>
      <c r="B27" s="564" t="s">
        <v>134</v>
      </c>
      <c r="C27" s="564"/>
    </row>
    <row r="28" spans="1:14" ht="27" customHeight="1" x14ac:dyDescent="0.4">
      <c r="A28" s="61" t="s">
        <v>6</v>
      </c>
      <c r="B28" s="62">
        <v>99.5</v>
      </c>
    </row>
    <row r="29" spans="1:14" s="3" customFormat="1" ht="27" customHeight="1" x14ac:dyDescent="0.4">
      <c r="A29" s="61" t="s">
        <v>49</v>
      </c>
      <c r="B29" s="63">
        <v>0</v>
      </c>
      <c r="C29" s="534" t="s">
        <v>50</v>
      </c>
      <c r="D29" s="535"/>
      <c r="E29" s="535"/>
      <c r="F29" s="535"/>
      <c r="G29" s="53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572.66</v>
      </c>
      <c r="C31" s="537" t="s">
        <v>53</v>
      </c>
      <c r="D31" s="538"/>
      <c r="E31" s="538"/>
      <c r="F31" s="538"/>
      <c r="G31" s="538"/>
      <c r="H31" s="53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670.74</v>
      </c>
      <c r="C32" s="537" t="s">
        <v>55</v>
      </c>
      <c r="D32" s="538"/>
      <c r="E32" s="538"/>
      <c r="F32" s="538"/>
      <c r="G32" s="538"/>
      <c r="H32" s="53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0.8537734442555982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40" t="s">
        <v>59</v>
      </c>
      <c r="E36" s="565"/>
      <c r="F36" s="540" t="s">
        <v>60</v>
      </c>
      <c r="G36" s="54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56849657</v>
      </c>
      <c r="E38" s="85">
        <f>IF(ISBLANK(D38),"-",$D$48/$D$45*D38)</f>
        <v>50153100.919303432</v>
      </c>
      <c r="F38" s="84">
        <v>58494248</v>
      </c>
      <c r="G38" s="86">
        <f>IF(ISBLANK(F38),"-",$D$48/$F$45*F38)</f>
        <v>50114188.960905597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57011723</v>
      </c>
      <c r="E39" s="90">
        <f>IF(ISBLANK(D39),"-",$D$48/$D$45*D39)</f>
        <v>50296076.495278992</v>
      </c>
      <c r="F39" s="89">
        <v>58466070</v>
      </c>
      <c r="G39" s="91">
        <f>IF(ISBLANK(F39),"-",$D$48/$F$45*F39)</f>
        <v>50090047.824557617</v>
      </c>
      <c r="I39" s="542">
        <f>ABS((F43/D43*D42)-F42)/D42</f>
        <v>3.5803384289096094E-3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56858456</v>
      </c>
      <c r="E40" s="90">
        <f>IF(ISBLANK(D40),"-",$D$48/$D$45*D40)</f>
        <v>50160863.448723599</v>
      </c>
      <c r="F40" s="89">
        <v>58223392</v>
      </c>
      <c r="G40" s="91">
        <f>IF(ISBLANK(F40),"-",$D$48/$F$45*F40)</f>
        <v>49882136.592864297</v>
      </c>
      <c r="I40" s="542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56906612</v>
      </c>
      <c r="E42" s="100">
        <f>AVERAGE(E38:E41)</f>
        <v>50203346.954435349</v>
      </c>
      <c r="F42" s="99">
        <f>AVERAGE(F38:F41)</f>
        <v>58394570</v>
      </c>
      <c r="G42" s="101">
        <f>AVERAGE(G38:G41)</f>
        <v>50028791.126109175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40.03</v>
      </c>
      <c r="E43" s="92"/>
      <c r="F43" s="104">
        <v>41.22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34.176550973551599</v>
      </c>
      <c r="E44" s="107"/>
      <c r="F44" s="106">
        <f>F43*$B$34</f>
        <v>35.192541372215757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34.005668218683837</v>
      </c>
      <c r="E45" s="110"/>
      <c r="F45" s="109">
        <f>F44*$B$30/100</f>
        <v>35.016578665354679</v>
      </c>
      <c r="H45" s="102"/>
    </row>
    <row r="46" spans="1:14" ht="19.5" customHeight="1" x14ac:dyDescent="0.3">
      <c r="A46" s="528" t="s">
        <v>78</v>
      </c>
      <c r="B46" s="529"/>
      <c r="C46" s="105" t="s">
        <v>79</v>
      </c>
      <c r="D46" s="111">
        <f>D45/$B$45</f>
        <v>0.34005668218683838</v>
      </c>
      <c r="E46" s="112"/>
      <c r="F46" s="113">
        <f>F45/$B$45</f>
        <v>0.35016578665354681</v>
      </c>
      <c r="H46" s="102"/>
    </row>
    <row r="47" spans="1:14" ht="27" customHeight="1" x14ac:dyDescent="0.4">
      <c r="A47" s="530"/>
      <c r="B47" s="531"/>
      <c r="C47" s="114" t="s">
        <v>80</v>
      </c>
      <c r="D47" s="115">
        <v>0.3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35.138127335591804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50116069.040272258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2.6946425040446785E-3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Abacavir  Sulfate USP equivalent to Abacavir 120 mg and Lamivudine USP 60 mg.</v>
      </c>
    </row>
    <row r="56" spans="1:12" ht="26.25" customHeight="1" x14ac:dyDescent="0.4">
      <c r="A56" s="129" t="s">
        <v>87</v>
      </c>
      <c r="B56" s="130">
        <v>120</v>
      </c>
      <c r="C56" s="51" t="str">
        <f>B20</f>
        <v xml:space="preserve">ABACAVIR SULFATE </v>
      </c>
      <c r="H56" s="131"/>
    </row>
    <row r="57" spans="1:12" ht="18.75" x14ac:dyDescent="0.3">
      <c r="A57" s="128" t="s">
        <v>88</v>
      </c>
      <c r="B57" s="199">
        <f>Uniformity!C46</f>
        <v>453.524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5" t="s">
        <v>94</v>
      </c>
      <c r="D60" s="548">
        <v>450.43</v>
      </c>
      <c r="E60" s="134">
        <v>1</v>
      </c>
      <c r="F60" s="135">
        <v>48557878</v>
      </c>
      <c r="G60" s="200">
        <f>IF(ISBLANK(F60),"-",(F60/$D$50*$D$47*$B$68)*($B$57/$D$60))</f>
        <v>117.0676534004822</v>
      </c>
      <c r="H60" s="218">
        <f t="shared" ref="H60:H71" si="0">IF(ISBLANK(F60),"-",(G60/$B$56)*100)</f>
        <v>97.556377833735169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546"/>
      <c r="D61" s="549"/>
      <c r="E61" s="136">
        <v>2</v>
      </c>
      <c r="F61" s="89">
        <v>48664209</v>
      </c>
      <c r="G61" s="201">
        <f>IF(ISBLANK(F61),"-",(F61/$D$50*$D$47*$B$68)*($B$57/$D$60))</f>
        <v>117.32400563757392</v>
      </c>
      <c r="H61" s="219">
        <f t="shared" si="0"/>
        <v>97.770004697978266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6"/>
      <c r="D62" s="549"/>
      <c r="E62" s="136">
        <v>3</v>
      </c>
      <c r="F62" s="137">
        <v>48497698</v>
      </c>
      <c r="G62" s="201">
        <f>IF(ISBLANK(F62),"-",(F62/$D$50*$D$47*$B$68)*($B$57/$D$60))</f>
        <v>116.92256610112284</v>
      </c>
      <c r="H62" s="219">
        <f t="shared" si="0"/>
        <v>97.435471750935704</v>
      </c>
      <c r="L62" s="64"/>
    </row>
    <row r="63" spans="1:12" ht="27" customHeight="1" x14ac:dyDescent="0.4">
      <c r="A63" s="76" t="s">
        <v>97</v>
      </c>
      <c r="B63" s="77">
        <v>1</v>
      </c>
      <c r="C63" s="555"/>
      <c r="D63" s="55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5" t="s">
        <v>99</v>
      </c>
      <c r="D64" s="548">
        <v>449.6</v>
      </c>
      <c r="E64" s="134">
        <v>1</v>
      </c>
      <c r="F64" s="135">
        <v>49214306</v>
      </c>
      <c r="G64" s="200">
        <f>IF(ISBLANK(F64),"-",(F64/$D$50*$D$47*$B$68)*($B$57/$D$64))</f>
        <v>118.86926689329151</v>
      </c>
      <c r="H64" s="218">
        <f t="shared" si="0"/>
        <v>99.057722411076256</v>
      </c>
    </row>
    <row r="65" spans="1:8" ht="26.25" customHeight="1" x14ac:dyDescent="0.4">
      <c r="A65" s="76" t="s">
        <v>100</v>
      </c>
      <c r="B65" s="77">
        <v>1</v>
      </c>
      <c r="C65" s="546"/>
      <c r="D65" s="549"/>
      <c r="E65" s="136">
        <v>2</v>
      </c>
      <c r="F65" s="89">
        <v>49226236</v>
      </c>
      <c r="G65" s="201">
        <f>IF(ISBLANK(F65),"-",(F65/$D$50*$D$47*$B$68)*($B$57/$D$64))</f>
        <v>118.89808189586489</v>
      </c>
      <c r="H65" s="219">
        <f t="shared" si="0"/>
        <v>99.081734913220743</v>
      </c>
    </row>
    <row r="66" spans="1:8" ht="26.25" customHeight="1" x14ac:dyDescent="0.4">
      <c r="A66" s="76" t="s">
        <v>101</v>
      </c>
      <c r="B66" s="77">
        <v>1</v>
      </c>
      <c r="C66" s="546"/>
      <c r="D66" s="549"/>
      <c r="E66" s="136">
        <v>3</v>
      </c>
      <c r="F66" s="89">
        <v>49129446</v>
      </c>
      <c r="G66" s="201">
        <f>IF(ISBLANK(F66),"-",(F66/$D$50*$D$47*$B$68)*($B$57/$D$64))</f>
        <v>118.66430116668826</v>
      </c>
      <c r="H66" s="219">
        <f t="shared" si="0"/>
        <v>98.88691763890688</v>
      </c>
    </row>
    <row r="67" spans="1:8" ht="27" customHeight="1" x14ac:dyDescent="0.4">
      <c r="A67" s="76" t="s">
        <v>102</v>
      </c>
      <c r="B67" s="77">
        <v>1</v>
      </c>
      <c r="C67" s="555"/>
      <c r="D67" s="55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400</v>
      </c>
      <c r="C68" s="545" t="s">
        <v>104</v>
      </c>
      <c r="D68" s="548">
        <v>450.37</v>
      </c>
      <c r="E68" s="134">
        <v>1</v>
      </c>
      <c r="F68" s="135">
        <v>49792442</v>
      </c>
      <c r="G68" s="200">
        <f>IF(ISBLANK(F68),"-",(F68/$D$50*$D$47*$B$68)*($B$57/$D$68))</f>
        <v>120.06004287810642</v>
      </c>
      <c r="H68" s="219">
        <f t="shared" si="0"/>
        <v>100.05003573175534</v>
      </c>
    </row>
    <row r="69" spans="1:8" ht="27" customHeight="1" x14ac:dyDescent="0.4">
      <c r="A69" s="124" t="s">
        <v>105</v>
      </c>
      <c r="B69" s="141">
        <f>(D47*B68)/B56*B57</f>
        <v>453.524</v>
      </c>
      <c r="C69" s="546"/>
      <c r="D69" s="549"/>
      <c r="E69" s="136">
        <v>2</v>
      </c>
      <c r="F69" s="89">
        <v>49659294</v>
      </c>
      <c r="G69" s="201">
        <f>IF(ISBLANK(F69),"-",(F69/$D$50*$D$47*$B$68)*($B$57/$D$68))</f>
        <v>119.73899506548588</v>
      </c>
      <c r="H69" s="219">
        <f t="shared" si="0"/>
        <v>99.782495887904901</v>
      </c>
    </row>
    <row r="70" spans="1:8" ht="26.25" customHeight="1" x14ac:dyDescent="0.4">
      <c r="A70" s="551" t="s">
        <v>78</v>
      </c>
      <c r="B70" s="552"/>
      <c r="C70" s="546"/>
      <c r="D70" s="549"/>
      <c r="E70" s="136">
        <v>3</v>
      </c>
      <c r="F70" s="89">
        <v>49698597</v>
      </c>
      <c r="G70" s="201">
        <f>IF(ISBLANK(F70),"-",(F70/$D$50*$D$47*$B$68)*($B$57/$D$68))</f>
        <v>119.83376285906463</v>
      </c>
      <c r="H70" s="219">
        <f t="shared" si="0"/>
        <v>99.861469049220531</v>
      </c>
    </row>
    <row r="71" spans="1:8" ht="27" customHeight="1" x14ac:dyDescent="0.4">
      <c r="A71" s="553"/>
      <c r="B71" s="554"/>
      <c r="C71" s="547"/>
      <c r="D71" s="55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118.59763065529781</v>
      </c>
      <c r="H72" s="221">
        <f>AVERAGE(H60:H71)</f>
        <v>98.831358879414864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1.0286658599480919E-2</v>
      </c>
      <c r="H73" s="205">
        <f>STDEV(H60:H71)/H72</f>
        <v>1.0286658599480901E-2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32" t="str">
        <f>B26</f>
        <v xml:space="preserve">ABACAVIR SULFATE </v>
      </c>
      <c r="D76" s="532"/>
      <c r="E76" s="150" t="s">
        <v>108</v>
      </c>
      <c r="F76" s="150"/>
      <c r="G76" s="237">
        <f>H72</f>
        <v>98.831358879414864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66"/>
      <c r="C79" s="566"/>
    </row>
    <row r="80" spans="1:8" ht="26.25" customHeight="1" x14ac:dyDescent="0.4">
      <c r="A80" s="61" t="s">
        <v>48</v>
      </c>
      <c r="B80" s="566"/>
      <c r="C80" s="566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>
        <v>0</v>
      </c>
      <c r="C82" s="534" t="s">
        <v>50</v>
      </c>
      <c r="D82" s="535"/>
      <c r="E82" s="535"/>
      <c r="F82" s="535"/>
      <c r="G82" s="53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/>
      <c r="C84" s="537" t="s">
        <v>111</v>
      </c>
      <c r="D84" s="538"/>
      <c r="E84" s="538"/>
      <c r="F84" s="538"/>
      <c r="G84" s="538"/>
      <c r="H84" s="53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/>
      <c r="C85" s="537" t="s">
        <v>112</v>
      </c>
      <c r="D85" s="538"/>
      <c r="E85" s="538"/>
      <c r="F85" s="538"/>
      <c r="G85" s="538"/>
      <c r="H85" s="53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 t="e">
        <f>B84/B85</f>
        <v>#DIV/0!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540" t="s">
        <v>60</v>
      </c>
      <c r="G89" s="54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542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542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 t="e">
        <f>D96*$B$87</f>
        <v>#DIV/0!</v>
      </c>
      <c r="E97" s="107"/>
      <c r="F97" s="106" t="e">
        <f>F96*$B$87</f>
        <v>#DIV/0!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 t="e">
        <f>D97*$B$83/100</f>
        <v>#DIV/0!</v>
      </c>
      <c r="E98" s="110"/>
      <c r="F98" s="109" t="e">
        <f>F97*$B$83/100</f>
        <v>#DIV/0!</v>
      </c>
    </row>
    <row r="99" spans="1:10" ht="19.5" customHeight="1" x14ac:dyDescent="0.3">
      <c r="A99" s="528" t="s">
        <v>78</v>
      </c>
      <c r="B99" s="543"/>
      <c r="C99" s="167" t="s">
        <v>116</v>
      </c>
      <c r="D99" s="171" t="e">
        <f>D98/$B$98</f>
        <v>#DIV/0!</v>
      </c>
      <c r="E99" s="110"/>
      <c r="F99" s="113" t="e">
        <f>F98/$B$98</f>
        <v>#DIV/0!</v>
      </c>
      <c r="G99" s="172"/>
      <c r="H99" s="102"/>
    </row>
    <row r="100" spans="1:10" ht="19.5" customHeight="1" x14ac:dyDescent="0.3">
      <c r="A100" s="530"/>
      <c r="B100" s="544"/>
      <c r="C100" s="167" t="s">
        <v>80</v>
      </c>
      <c r="D100" s="173">
        <f>$B$56/$B$116</f>
        <v>120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140.55250934236722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528" t="s">
        <v>78</v>
      </c>
      <c r="B117" s="529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530"/>
      <c r="B118" s="531"/>
      <c r="C118" s="50"/>
      <c r="D118" s="212"/>
      <c r="E118" s="556" t="s">
        <v>123</v>
      </c>
      <c r="F118" s="557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32" t="str">
        <f>B26</f>
        <v xml:space="preserve">ABACAVIR SULFATE </v>
      </c>
      <c r="D124" s="532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33" t="s">
        <v>26</v>
      </c>
      <c r="C127" s="533"/>
      <c r="E127" s="156" t="s">
        <v>27</v>
      </c>
      <c r="F127" s="191"/>
      <c r="G127" s="533" t="s">
        <v>28</v>
      </c>
      <c r="H127" s="533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0" zoomScaleNormal="40" zoomScalePageLayoutView="50" workbookViewId="0">
      <selection activeCell="F70" sqref="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6" t="s">
        <v>45</v>
      </c>
      <c r="B1" s="526"/>
      <c r="C1" s="526"/>
      <c r="D1" s="526"/>
      <c r="E1" s="526"/>
      <c r="F1" s="526"/>
      <c r="G1" s="526"/>
      <c r="H1" s="526"/>
      <c r="I1" s="526"/>
    </row>
    <row r="2" spans="1:9" ht="18.75" customHeight="1" x14ac:dyDescent="0.25">
      <c r="A2" s="526"/>
      <c r="B2" s="526"/>
      <c r="C2" s="526"/>
      <c r="D2" s="526"/>
      <c r="E2" s="526"/>
      <c r="F2" s="526"/>
      <c r="G2" s="526"/>
      <c r="H2" s="526"/>
      <c r="I2" s="526"/>
    </row>
    <row r="3" spans="1:9" ht="18.75" customHeight="1" x14ac:dyDescent="0.25">
      <c r="A3" s="526"/>
      <c r="B3" s="526"/>
      <c r="C3" s="526"/>
      <c r="D3" s="526"/>
      <c r="E3" s="526"/>
      <c r="F3" s="526"/>
      <c r="G3" s="526"/>
      <c r="H3" s="526"/>
      <c r="I3" s="526"/>
    </row>
    <row r="4" spans="1:9" ht="18.75" customHeight="1" x14ac:dyDescent="0.25">
      <c r="A4" s="526"/>
      <c r="B4" s="526"/>
      <c r="C4" s="526"/>
      <c r="D4" s="526"/>
      <c r="E4" s="526"/>
      <c r="F4" s="526"/>
      <c r="G4" s="526"/>
      <c r="H4" s="526"/>
      <c r="I4" s="526"/>
    </row>
    <row r="5" spans="1:9" ht="18.75" customHeight="1" x14ac:dyDescent="0.25">
      <c r="A5" s="526"/>
      <c r="B5" s="526"/>
      <c r="C5" s="526"/>
      <c r="D5" s="526"/>
      <c r="E5" s="526"/>
      <c r="F5" s="526"/>
      <c r="G5" s="526"/>
      <c r="H5" s="526"/>
      <c r="I5" s="526"/>
    </row>
    <row r="6" spans="1:9" ht="18.75" customHeight="1" x14ac:dyDescent="0.25">
      <c r="A6" s="526"/>
      <c r="B6" s="526"/>
      <c r="C6" s="526"/>
      <c r="D6" s="526"/>
      <c r="E6" s="526"/>
      <c r="F6" s="526"/>
      <c r="G6" s="526"/>
      <c r="H6" s="526"/>
      <c r="I6" s="526"/>
    </row>
    <row r="7" spans="1:9" ht="18.75" customHeight="1" x14ac:dyDescent="0.25">
      <c r="A7" s="526"/>
      <c r="B7" s="526"/>
      <c r="C7" s="526"/>
      <c r="D7" s="526"/>
      <c r="E7" s="526"/>
      <c r="F7" s="526"/>
      <c r="G7" s="526"/>
      <c r="H7" s="526"/>
      <c r="I7" s="526"/>
    </row>
    <row r="8" spans="1:9" x14ac:dyDescent="0.25">
      <c r="A8" s="527" t="s">
        <v>46</v>
      </c>
      <c r="B8" s="527"/>
      <c r="C8" s="527"/>
      <c r="D8" s="527"/>
      <c r="E8" s="527"/>
      <c r="F8" s="527"/>
      <c r="G8" s="527"/>
      <c r="H8" s="527"/>
      <c r="I8" s="527"/>
    </row>
    <row r="9" spans="1:9" x14ac:dyDescent="0.25">
      <c r="A9" s="527"/>
      <c r="B9" s="527"/>
      <c r="C9" s="527"/>
      <c r="D9" s="527"/>
      <c r="E9" s="527"/>
      <c r="F9" s="527"/>
      <c r="G9" s="527"/>
      <c r="H9" s="527"/>
      <c r="I9" s="527"/>
    </row>
    <row r="10" spans="1:9" x14ac:dyDescent="0.25">
      <c r="A10" s="527"/>
      <c r="B10" s="527"/>
      <c r="C10" s="527"/>
      <c r="D10" s="527"/>
      <c r="E10" s="527"/>
      <c r="F10" s="527"/>
      <c r="G10" s="527"/>
      <c r="H10" s="527"/>
      <c r="I10" s="527"/>
    </row>
    <row r="11" spans="1:9" x14ac:dyDescent="0.25">
      <c r="A11" s="527"/>
      <c r="B11" s="527"/>
      <c r="C11" s="527"/>
      <c r="D11" s="527"/>
      <c r="E11" s="527"/>
      <c r="F11" s="527"/>
      <c r="G11" s="527"/>
      <c r="H11" s="527"/>
      <c r="I11" s="527"/>
    </row>
    <row r="12" spans="1:9" x14ac:dyDescent="0.25">
      <c r="A12" s="527"/>
      <c r="B12" s="527"/>
      <c r="C12" s="527"/>
      <c r="D12" s="527"/>
      <c r="E12" s="527"/>
      <c r="F12" s="527"/>
      <c r="G12" s="527"/>
      <c r="H12" s="527"/>
      <c r="I12" s="527"/>
    </row>
    <row r="13" spans="1:9" x14ac:dyDescent="0.25">
      <c r="A13" s="527"/>
      <c r="B13" s="527"/>
      <c r="C13" s="527"/>
      <c r="D13" s="527"/>
      <c r="E13" s="527"/>
      <c r="F13" s="527"/>
      <c r="G13" s="527"/>
      <c r="H13" s="527"/>
      <c r="I13" s="527"/>
    </row>
    <row r="14" spans="1:9" x14ac:dyDescent="0.25">
      <c r="A14" s="527"/>
      <c r="B14" s="527"/>
      <c r="C14" s="527"/>
      <c r="D14" s="527"/>
      <c r="E14" s="527"/>
      <c r="F14" s="527"/>
      <c r="G14" s="527"/>
      <c r="H14" s="527"/>
      <c r="I14" s="527"/>
    </row>
    <row r="15" spans="1:9" ht="19.5" customHeight="1" x14ac:dyDescent="0.3">
      <c r="A15" s="238"/>
    </row>
    <row r="16" spans="1:9" ht="19.5" customHeight="1" x14ac:dyDescent="0.3">
      <c r="A16" s="559" t="s">
        <v>31</v>
      </c>
      <c r="B16" s="560"/>
      <c r="C16" s="560"/>
      <c r="D16" s="560"/>
      <c r="E16" s="560"/>
      <c r="F16" s="560"/>
      <c r="G16" s="560"/>
      <c r="H16" s="561"/>
    </row>
    <row r="17" spans="1:14" ht="20.25" customHeight="1" x14ac:dyDescent="0.25">
      <c r="A17" s="562" t="s">
        <v>47</v>
      </c>
      <c r="B17" s="562"/>
      <c r="C17" s="562"/>
      <c r="D17" s="562"/>
      <c r="E17" s="562"/>
      <c r="F17" s="562"/>
      <c r="G17" s="562"/>
      <c r="H17" s="562"/>
    </row>
    <row r="18" spans="1:14" ht="26.25" customHeight="1" x14ac:dyDescent="0.4">
      <c r="A18" s="240" t="s">
        <v>33</v>
      </c>
      <c r="B18" s="563" t="s">
        <v>5</v>
      </c>
      <c r="C18" s="563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558" t="s">
        <v>131</v>
      </c>
      <c r="C20" s="558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558" t="s">
        <v>11</v>
      </c>
      <c r="C21" s="558"/>
      <c r="D21" s="558"/>
      <c r="E21" s="558"/>
      <c r="F21" s="558"/>
      <c r="G21" s="558"/>
      <c r="H21" s="558"/>
      <c r="I21" s="244"/>
    </row>
    <row r="22" spans="1:14" ht="26.25" customHeight="1" x14ac:dyDescent="0.4">
      <c r="A22" s="240" t="s">
        <v>37</v>
      </c>
      <c r="B22" s="245">
        <v>43019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43024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558" t="s">
        <v>131</v>
      </c>
      <c r="C26" s="558"/>
    </row>
    <row r="27" spans="1:14" ht="26.25" customHeight="1" x14ac:dyDescent="0.4">
      <c r="A27" s="249" t="s">
        <v>48</v>
      </c>
      <c r="B27" s="564" t="s">
        <v>132</v>
      </c>
      <c r="C27" s="564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534" t="s">
        <v>50</v>
      </c>
      <c r="D29" s="535"/>
      <c r="E29" s="535"/>
      <c r="F29" s="535"/>
      <c r="G29" s="536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537" t="s">
        <v>53</v>
      </c>
      <c r="D31" s="538"/>
      <c r="E31" s="538"/>
      <c r="F31" s="538"/>
      <c r="G31" s="538"/>
      <c r="H31" s="539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537" t="s">
        <v>55</v>
      </c>
      <c r="D32" s="538"/>
      <c r="E32" s="538"/>
      <c r="F32" s="538"/>
      <c r="G32" s="538"/>
      <c r="H32" s="539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540" t="s">
        <v>59</v>
      </c>
      <c r="E36" s="565"/>
      <c r="F36" s="540" t="s">
        <v>60</v>
      </c>
      <c r="G36" s="54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49810570</v>
      </c>
      <c r="E38" s="273">
        <f>IF(ISBLANK(D38),"-",$D$48/$D$45*D38)</f>
        <v>49685670.162345886</v>
      </c>
      <c r="F38" s="272">
        <v>54321761</v>
      </c>
      <c r="G38" s="274">
        <f>IF(ISBLANK(F38),"-",$D$48/$F$45*F38)</f>
        <v>49327759.440892696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49970019</v>
      </c>
      <c r="E39" s="278">
        <f>IF(ISBLANK(D39),"-",$D$48/$D$45*D39)</f>
        <v>49844719.344511762</v>
      </c>
      <c r="F39" s="277">
        <v>54336823</v>
      </c>
      <c r="G39" s="279">
        <f>IF(ISBLANK(F39),"-",$D$48/$F$45*F39)</f>
        <v>49341436.735203877</v>
      </c>
      <c r="I39" s="542">
        <f>ABS((F43/D43*D42)-F42)/D42</f>
        <v>1.0834605929140591E-2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49875715</v>
      </c>
      <c r="E40" s="278">
        <f>IF(ISBLANK(D40),"-",$D$48/$D$45*D40)</f>
        <v>49750651.811476305</v>
      </c>
      <c r="F40" s="277">
        <v>54114382</v>
      </c>
      <c r="G40" s="279">
        <f>IF(ISBLANK(F40),"-",$D$48/$F$45*F40)</f>
        <v>49139445.563787475</v>
      </c>
      <c r="I40" s="542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49885434.666666664</v>
      </c>
      <c r="E42" s="288">
        <f>AVERAGE(E38:E41)</f>
        <v>49760347.106111318</v>
      </c>
      <c r="F42" s="287">
        <f>AVERAGE(F38:F41)</f>
        <v>54257655.333333336</v>
      </c>
      <c r="G42" s="289">
        <f>AVERAGE(G38:G41)</f>
        <v>49269547.246628016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15.13</v>
      </c>
      <c r="E43" s="280"/>
      <c r="F43" s="292">
        <v>16.62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15.13</v>
      </c>
      <c r="E44" s="295"/>
      <c r="F44" s="294">
        <f>F43*$B$34</f>
        <v>16.62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15.037707000000001</v>
      </c>
      <c r="E45" s="298"/>
      <c r="F45" s="297">
        <f>F44*$B$30/100</f>
        <v>16.518618</v>
      </c>
      <c r="H45" s="290"/>
    </row>
    <row r="46" spans="1:14" ht="19.5" customHeight="1" x14ac:dyDescent="0.3">
      <c r="A46" s="528" t="s">
        <v>78</v>
      </c>
      <c r="B46" s="529"/>
      <c r="C46" s="293" t="s">
        <v>79</v>
      </c>
      <c r="D46" s="299">
        <f>D45/$B$45</f>
        <v>0.15037707</v>
      </c>
      <c r="E46" s="300"/>
      <c r="F46" s="301">
        <f>F45/$B$45</f>
        <v>0.16518617999999999</v>
      </c>
      <c r="H46" s="290"/>
    </row>
    <row r="47" spans="1:14" ht="27" customHeight="1" x14ac:dyDescent="0.4">
      <c r="A47" s="530"/>
      <c r="B47" s="531"/>
      <c r="C47" s="302" t="s">
        <v>80</v>
      </c>
      <c r="D47" s="303">
        <v>0.15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15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49514947.176369667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5.7094072923731141E-3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Abacavir  Sulfate USP equivalent to Abacavir 120 mg and Lamivudine USP 60 mg.</v>
      </c>
    </row>
    <row r="56" spans="1:12" ht="26.25" customHeight="1" x14ac:dyDescent="0.4">
      <c r="A56" s="317" t="s">
        <v>87</v>
      </c>
      <c r="B56" s="318">
        <v>60</v>
      </c>
      <c r="C56" s="239" t="str">
        <f>B20</f>
        <v xml:space="preserve"> LAMIVUDINE </v>
      </c>
      <c r="H56" s="319"/>
    </row>
    <row r="57" spans="1:12" ht="18.75" x14ac:dyDescent="0.3">
      <c r="A57" s="316" t="s">
        <v>88</v>
      </c>
      <c r="B57" s="387">
        <f>Uniformity!C46</f>
        <v>453.524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545" t="s">
        <v>94</v>
      </c>
      <c r="D60" s="548">
        <v>450.43</v>
      </c>
      <c r="E60" s="322">
        <v>1</v>
      </c>
      <c r="F60" s="323">
        <v>48599243</v>
      </c>
      <c r="G60" s="388">
        <f>IF(ISBLANK(F60),"-",(F60/$D$50*$D$47*$B$68)*($B$57/$D$60))</f>
        <v>59.294908218192575</v>
      </c>
      <c r="H60" s="406">
        <f t="shared" ref="H60:H71" si="0">IF(ISBLANK(F60),"-",(G60/$B$56)*100)</f>
        <v>98.824847030320967</v>
      </c>
      <c r="L60" s="252"/>
    </row>
    <row r="61" spans="1:12" s="3" customFormat="1" ht="26.25" customHeight="1" x14ac:dyDescent="0.4">
      <c r="A61" s="264" t="s">
        <v>95</v>
      </c>
      <c r="B61" s="265">
        <v>20</v>
      </c>
      <c r="C61" s="546"/>
      <c r="D61" s="549"/>
      <c r="E61" s="324">
        <v>2</v>
      </c>
      <c r="F61" s="277">
        <v>48742858</v>
      </c>
      <c r="G61" s="389">
        <f>IF(ISBLANK(F61),"-",(F61/$D$50*$D$47*$B$68)*($B$57/$D$60))</f>
        <v>59.470129841372085</v>
      </c>
      <c r="H61" s="407">
        <f t="shared" si="0"/>
        <v>99.11688306895347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46"/>
      <c r="D62" s="549"/>
      <c r="E62" s="324">
        <v>3</v>
      </c>
      <c r="F62" s="325">
        <v>48579610</v>
      </c>
      <c r="G62" s="389">
        <f>IF(ISBLANK(F62),"-",(F62/$D$50*$D$47*$B$68)*($B$57/$D$60))</f>
        <v>59.270954410248521</v>
      </c>
      <c r="H62" s="407">
        <f t="shared" si="0"/>
        <v>98.784924017080868</v>
      </c>
      <c r="L62" s="252"/>
    </row>
    <row r="63" spans="1:12" ht="27" customHeight="1" x14ac:dyDescent="0.4">
      <c r="A63" s="264" t="s">
        <v>97</v>
      </c>
      <c r="B63" s="265">
        <v>1</v>
      </c>
      <c r="C63" s="555"/>
      <c r="D63" s="550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45" t="s">
        <v>99</v>
      </c>
      <c r="D64" s="548">
        <v>449.6</v>
      </c>
      <c r="E64" s="322">
        <v>1</v>
      </c>
      <c r="F64" s="323">
        <v>47352018</v>
      </c>
      <c r="G64" s="388">
        <f>IF(ISBLANK(F64),"-",(F64/$D$50*$D$47*$B$68)*($B$57/$D$64))</f>
        <v>57.879849635038696</v>
      </c>
      <c r="H64" s="406">
        <f t="shared" si="0"/>
        <v>96.466416058397826</v>
      </c>
    </row>
    <row r="65" spans="1:8" ht="26.25" customHeight="1" x14ac:dyDescent="0.4">
      <c r="A65" s="264" t="s">
        <v>100</v>
      </c>
      <c r="B65" s="265">
        <v>1</v>
      </c>
      <c r="C65" s="546"/>
      <c r="D65" s="549"/>
      <c r="E65" s="324">
        <v>2</v>
      </c>
      <c r="F65" s="277">
        <v>47379636</v>
      </c>
      <c r="G65" s="389">
        <f>IF(ISBLANK(F65),"-",(F65/$D$50*$D$47*$B$68)*($B$57/$D$64))</f>
        <v>57.913607978499797</v>
      </c>
      <c r="H65" s="407">
        <f t="shared" si="0"/>
        <v>96.522679964166329</v>
      </c>
    </row>
    <row r="66" spans="1:8" ht="26.25" customHeight="1" x14ac:dyDescent="0.4">
      <c r="A66" s="264" t="s">
        <v>101</v>
      </c>
      <c r="B66" s="265">
        <v>1</v>
      </c>
      <c r="C66" s="546"/>
      <c r="D66" s="549"/>
      <c r="E66" s="324">
        <v>3</v>
      </c>
      <c r="F66" s="277">
        <v>47298981</v>
      </c>
      <c r="G66" s="389">
        <f>IF(ISBLANK(F66),"-",(F66/$D$50*$D$47*$B$68)*($B$57/$D$64))</f>
        <v>57.815020854455497</v>
      </c>
      <c r="H66" s="407">
        <f t="shared" si="0"/>
        <v>96.358368090759157</v>
      </c>
    </row>
    <row r="67" spans="1:8" ht="27" customHeight="1" x14ac:dyDescent="0.4">
      <c r="A67" s="264" t="s">
        <v>102</v>
      </c>
      <c r="B67" s="265">
        <v>1</v>
      </c>
      <c r="C67" s="555"/>
      <c r="D67" s="550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400</v>
      </c>
      <c r="C68" s="545" t="s">
        <v>104</v>
      </c>
      <c r="D68" s="548">
        <v>450.37</v>
      </c>
      <c r="E68" s="322">
        <v>1</v>
      </c>
      <c r="F68" s="323">
        <v>46287570</v>
      </c>
      <c r="G68" s="388">
        <f>IF(ISBLANK(F68),"-",(F68/$D$50*$D$47*$B$68)*($B$57/$D$68))</f>
        <v>56.482008641800533</v>
      </c>
      <c r="H68" s="407">
        <f t="shared" si="0"/>
        <v>94.13668106966756</v>
      </c>
    </row>
    <row r="69" spans="1:8" ht="27" customHeight="1" x14ac:dyDescent="0.4">
      <c r="A69" s="312" t="s">
        <v>105</v>
      </c>
      <c r="B69" s="329">
        <f>(D47*B68)/B56*B57</f>
        <v>453.524</v>
      </c>
      <c r="C69" s="546"/>
      <c r="D69" s="549"/>
      <c r="E69" s="324">
        <v>2</v>
      </c>
      <c r="F69" s="277"/>
      <c r="G69" s="389" t="str">
        <f>IF(ISBLANK(F69),"-",(F69/$D$50*$D$47*$B$68)*($B$57/$D$68))</f>
        <v>-</v>
      </c>
      <c r="H69" s="407" t="str">
        <f t="shared" si="0"/>
        <v>-</v>
      </c>
    </row>
    <row r="70" spans="1:8" ht="26.25" customHeight="1" x14ac:dyDescent="0.4">
      <c r="A70" s="551" t="s">
        <v>78</v>
      </c>
      <c r="B70" s="552"/>
      <c r="C70" s="546"/>
      <c r="D70" s="549"/>
      <c r="E70" s="324">
        <v>3</v>
      </c>
      <c r="F70" s="277"/>
      <c r="G70" s="389" t="str">
        <f>IF(ISBLANK(F70),"-",(F70/$D$50*$D$47*$B$68)*($B$57/$D$68))</f>
        <v>-</v>
      </c>
      <c r="H70" s="407" t="str">
        <f t="shared" si="0"/>
        <v>-</v>
      </c>
    </row>
    <row r="71" spans="1:8" ht="27" customHeight="1" x14ac:dyDescent="0.4">
      <c r="A71" s="553"/>
      <c r="B71" s="554"/>
      <c r="C71" s="547"/>
      <c r="D71" s="550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58.303782797086811</v>
      </c>
      <c r="H72" s="409">
        <f>AVERAGE(H60:H71)</f>
        <v>97.172971328478042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1.874654405662975E-2</v>
      </c>
      <c r="H73" s="393">
        <f>STDEV(H60:H71)/H72</f>
        <v>1.8746544056629736E-2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7</v>
      </c>
      <c r="H74" s="336">
        <f>COUNT(H60:H71)</f>
        <v>7</v>
      </c>
    </row>
    <row r="76" spans="1:8" ht="26.25" customHeight="1" x14ac:dyDescent="0.4">
      <c r="A76" s="248" t="s">
        <v>106</v>
      </c>
      <c r="B76" s="337" t="s">
        <v>107</v>
      </c>
      <c r="C76" s="532" t="str">
        <f>B26</f>
        <v xml:space="preserve"> LAMIVUDINE </v>
      </c>
      <c r="D76" s="532"/>
      <c r="E76" s="338" t="s">
        <v>108</v>
      </c>
      <c r="F76" s="338"/>
      <c r="G76" s="425">
        <f>H72</f>
        <v>97.172971328478042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66"/>
      <c r="C79" s="566"/>
    </row>
    <row r="80" spans="1:8" ht="26.25" customHeight="1" x14ac:dyDescent="0.4">
      <c r="A80" s="249" t="s">
        <v>48</v>
      </c>
      <c r="B80" s="566"/>
      <c r="C80" s="566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>
        <v>0</v>
      </c>
      <c r="C82" s="534" t="s">
        <v>50</v>
      </c>
      <c r="D82" s="535"/>
      <c r="E82" s="535"/>
      <c r="F82" s="535"/>
      <c r="G82" s="536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/>
      <c r="C84" s="537" t="s">
        <v>111</v>
      </c>
      <c r="D84" s="538"/>
      <c r="E84" s="538"/>
      <c r="F84" s="538"/>
      <c r="G84" s="538"/>
      <c r="H84" s="539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/>
      <c r="C85" s="537" t="s">
        <v>112</v>
      </c>
      <c r="D85" s="538"/>
      <c r="E85" s="538"/>
      <c r="F85" s="538"/>
      <c r="G85" s="538"/>
      <c r="H85" s="539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 t="e">
        <f>B84/B85</f>
        <v>#DIV/0!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540" t="s">
        <v>60</v>
      </c>
      <c r="G89" s="54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542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542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 t="e">
        <f>D96*$B$87</f>
        <v>#DIV/0!</v>
      </c>
      <c r="E97" s="295"/>
      <c r="F97" s="294" t="e">
        <f>F96*$B$87</f>
        <v>#DIV/0!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 t="e">
        <f>D97*$B$83/100</f>
        <v>#DIV/0!</v>
      </c>
      <c r="E98" s="298"/>
      <c r="F98" s="297" t="e">
        <f>F97*$B$83/100</f>
        <v>#DIV/0!</v>
      </c>
    </row>
    <row r="99" spans="1:10" ht="19.5" customHeight="1" x14ac:dyDescent="0.3">
      <c r="A99" s="528" t="s">
        <v>78</v>
      </c>
      <c r="B99" s="543"/>
      <c r="C99" s="355" t="s">
        <v>116</v>
      </c>
      <c r="D99" s="359" t="e">
        <f>D98/$B$98</f>
        <v>#DIV/0!</v>
      </c>
      <c r="E99" s="298"/>
      <c r="F99" s="301" t="e">
        <f>F98/$B$98</f>
        <v>#DIV/0!</v>
      </c>
      <c r="G99" s="360"/>
      <c r="H99" s="290"/>
    </row>
    <row r="100" spans="1:10" ht="19.5" customHeight="1" x14ac:dyDescent="0.3">
      <c r="A100" s="530"/>
      <c r="B100" s="544"/>
      <c r="C100" s="355" t="s">
        <v>80</v>
      </c>
      <c r="D100" s="361">
        <f>$B$56/$B$116</f>
        <v>60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60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60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528" t="s">
        <v>78</v>
      </c>
      <c r="B117" s="529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530"/>
      <c r="B118" s="531"/>
      <c r="C118" s="238"/>
      <c r="D118" s="400"/>
      <c r="E118" s="556" t="s">
        <v>123</v>
      </c>
      <c r="F118" s="557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32" t="str">
        <f>B26</f>
        <v xml:space="preserve"> LAMIVUDINE </v>
      </c>
      <c r="D124" s="532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33" t="s">
        <v>26</v>
      </c>
      <c r="C127" s="533"/>
      <c r="E127" s="344" t="s">
        <v>27</v>
      </c>
      <c r="F127" s="379"/>
      <c r="G127" s="533" t="s">
        <v>28</v>
      </c>
      <c r="H127" s="533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ABACAVIR SULFATE</vt:lpstr>
      <vt:lpstr>Uniformity</vt:lpstr>
      <vt:lpstr>ABACAVIR</vt:lpstr>
      <vt:lpstr>Lamivudine</vt:lpstr>
      <vt:lpstr>ABACAVIR!Print_Area</vt:lpstr>
      <vt:lpstr>Lamivudine!Print_Area</vt:lpstr>
      <vt:lpstr>'SST ABACAVIR SULFATE'!Print_Area</vt:lpstr>
      <vt:lpstr>'SST LAMIVUDINE'!Print_Area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2017-10-17T13:09:05Z</cp:lastPrinted>
  <dcterms:created xsi:type="dcterms:W3CDTF">2005-07-05T10:19:27Z</dcterms:created>
  <dcterms:modified xsi:type="dcterms:W3CDTF">2017-10-24T12:41:15Z</dcterms:modified>
</cp:coreProperties>
</file>