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0" windowWidth="11628" windowHeight="9684" firstSheet="3" activeTab="3"/>
  </bookViews>
  <sheets>
    <sheet name="EMTRICITABINE SST" sheetId="5" r:id="rId1"/>
    <sheet name="TENOFOVIR DISOPROXIL SST" sheetId="1" r:id="rId2"/>
    <sheet name="Uniformity" sheetId="2" r:id="rId3"/>
    <sheet name="EMTRICITABINE" sheetId="3" r:id="rId4"/>
    <sheet name="TENOFOVIR DISOPROXIL FUMARATE" sheetId="4" r:id="rId5"/>
  </sheets>
  <externalReferences>
    <externalReference r:id="rId6"/>
  </externalReference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18" i="1" l="1"/>
  <c r="B19" i="1"/>
  <c r="B20" i="1"/>
  <c r="B21" i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B69" i="4" s="1"/>
  <c r="C56" i="4"/>
  <c r="B55" i="4"/>
  <c r="D48" i="4"/>
  <c r="B45" i="4"/>
  <c r="F42" i="4"/>
  <c r="D42" i="4"/>
  <c r="B34" i="4"/>
  <c r="D44" i="4" s="1"/>
  <c r="B30" i="4"/>
  <c r="C124" i="3"/>
  <c r="B116" i="3"/>
  <c r="D100" i="3"/>
  <c r="B98" i="3"/>
  <c r="D101" i="3" s="1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4" s="1"/>
  <c r="C45" i="2"/>
  <c r="D43" i="2"/>
  <c r="D39" i="2"/>
  <c r="D35" i="2"/>
  <c r="D31" i="2"/>
  <c r="D27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4" l="1"/>
  <c r="I39" i="3"/>
  <c r="D101" i="4"/>
  <c r="I92" i="4"/>
  <c r="D97" i="4"/>
  <c r="D98" i="4" s="1"/>
  <c r="F44" i="4"/>
  <c r="D45" i="4"/>
  <c r="D46" i="4" s="1"/>
  <c r="F45" i="4"/>
  <c r="F46" i="4" s="1"/>
  <c r="I92" i="3"/>
  <c r="D49" i="3"/>
  <c r="F44" i="3"/>
  <c r="F45" i="3" s="1"/>
  <c r="G41" i="3" s="1"/>
  <c r="D45" i="3"/>
  <c r="D46" i="3" s="1"/>
  <c r="F98" i="3"/>
  <c r="F99" i="3" s="1"/>
  <c r="E39" i="3"/>
  <c r="E38" i="3"/>
  <c r="E38" i="4"/>
  <c r="F98" i="4"/>
  <c r="B69" i="3"/>
  <c r="D102" i="3"/>
  <c r="G94" i="3"/>
  <c r="D24" i="2"/>
  <c r="D28" i="2"/>
  <c r="D32" i="2"/>
  <c r="D36" i="2"/>
  <c r="D40" i="2"/>
  <c r="D49" i="2"/>
  <c r="E41" i="3"/>
  <c r="B57" i="3"/>
  <c r="D49" i="4"/>
  <c r="G93" i="4"/>
  <c r="D102" i="4"/>
  <c r="D25" i="2"/>
  <c r="D29" i="2"/>
  <c r="D33" i="2"/>
  <c r="D37" i="2"/>
  <c r="D41" i="2"/>
  <c r="C50" i="2"/>
  <c r="D97" i="3"/>
  <c r="D98" i="3" s="1"/>
  <c r="D99" i="3" s="1"/>
  <c r="D26" i="2"/>
  <c r="D30" i="2"/>
  <c r="D34" i="2"/>
  <c r="D38" i="2"/>
  <c r="D42" i="2"/>
  <c r="B49" i="2"/>
  <c r="D50" i="2"/>
  <c r="E40" i="3"/>
  <c r="E91" i="4" l="1"/>
  <c r="E92" i="4"/>
  <c r="E94" i="4"/>
  <c r="G40" i="4"/>
  <c r="E39" i="4"/>
  <c r="E40" i="4"/>
  <c r="E41" i="4"/>
  <c r="G41" i="4"/>
  <c r="G39" i="4"/>
  <c r="G38" i="4"/>
  <c r="G39" i="3"/>
  <c r="G40" i="3"/>
  <c r="F46" i="3"/>
  <c r="G38" i="3"/>
  <c r="G91" i="3"/>
  <c r="G92" i="3"/>
  <c r="E93" i="3"/>
  <c r="E94" i="3"/>
  <c r="G93" i="3"/>
  <c r="E42" i="3"/>
  <c r="E91" i="3"/>
  <c r="E92" i="3"/>
  <c r="F99" i="4"/>
  <c r="G91" i="4"/>
  <c r="G92" i="4"/>
  <c r="D99" i="4"/>
  <c r="E93" i="4"/>
  <c r="G94" i="4"/>
  <c r="E95" i="4" l="1"/>
  <c r="D103" i="4"/>
  <c r="E109" i="4" s="1"/>
  <c r="F109" i="4" s="1"/>
  <c r="G42" i="4"/>
  <c r="E42" i="4"/>
  <c r="D50" i="4"/>
  <c r="G67" i="4" s="1"/>
  <c r="H67" i="4" s="1"/>
  <c r="D52" i="4"/>
  <c r="G95" i="4"/>
  <c r="D52" i="3"/>
  <c r="G42" i="3"/>
  <c r="D50" i="3"/>
  <c r="G71" i="3" s="1"/>
  <c r="H71" i="3" s="1"/>
  <c r="G95" i="3"/>
  <c r="D105" i="4"/>
  <c r="E95" i="3"/>
  <c r="D105" i="3"/>
  <c r="D103" i="3"/>
  <c r="E110" i="4" l="1"/>
  <c r="F110" i="4" s="1"/>
  <c r="D104" i="4"/>
  <c r="E111" i="4"/>
  <c r="F111" i="4" s="1"/>
  <c r="E112" i="4"/>
  <c r="F112" i="4" s="1"/>
  <c r="E113" i="4"/>
  <c r="F113" i="4" s="1"/>
  <c r="E108" i="4"/>
  <c r="F108" i="4" s="1"/>
  <c r="G70" i="4"/>
  <c r="H70" i="4" s="1"/>
  <c r="G61" i="4"/>
  <c r="H61" i="4" s="1"/>
  <c r="G69" i="4"/>
  <c r="H69" i="4" s="1"/>
  <c r="G63" i="4"/>
  <c r="H63" i="4" s="1"/>
  <c r="D51" i="4"/>
  <c r="G60" i="4"/>
  <c r="G71" i="4"/>
  <c r="H71" i="4" s="1"/>
  <c r="G62" i="4"/>
  <c r="H62" i="4" s="1"/>
  <c r="G64" i="4"/>
  <c r="H64" i="4" s="1"/>
  <c r="G65" i="4"/>
  <c r="H65" i="4" s="1"/>
  <c r="G66" i="4"/>
  <c r="H66" i="4" s="1"/>
  <c r="G68" i="4"/>
  <c r="H68" i="4" s="1"/>
  <c r="G67" i="3"/>
  <c r="H67" i="3" s="1"/>
  <c r="D51" i="3"/>
  <c r="G64" i="3"/>
  <c r="H64" i="3" s="1"/>
  <c r="G66" i="3"/>
  <c r="H66" i="3" s="1"/>
  <c r="G63" i="3"/>
  <c r="H63" i="3" s="1"/>
  <c r="G65" i="3"/>
  <c r="H65" i="3" s="1"/>
  <c r="G62" i="3"/>
  <c r="H62" i="3" s="1"/>
  <c r="G68" i="3"/>
  <c r="H68" i="3" s="1"/>
  <c r="G70" i="3"/>
  <c r="H70" i="3" s="1"/>
  <c r="G60" i="3"/>
  <c r="G61" i="3"/>
  <c r="H61" i="3" s="1"/>
  <c r="G69" i="3"/>
  <c r="H69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5" i="4" l="1"/>
  <c r="E116" i="4" s="1"/>
  <c r="E117" i="4"/>
  <c r="E119" i="4"/>
  <c r="E120" i="4"/>
  <c r="G72" i="4"/>
  <c r="G73" i="4" s="1"/>
  <c r="G74" i="4"/>
  <c r="H60" i="4"/>
  <c r="H72" i="4" s="1"/>
  <c r="G74" i="3"/>
  <c r="G72" i="3"/>
  <c r="G73" i="3" s="1"/>
  <c r="H60" i="3"/>
  <c r="H74" i="3" s="1"/>
  <c r="E115" i="3"/>
  <c r="E116" i="3" s="1"/>
  <c r="E119" i="3"/>
  <c r="E120" i="3"/>
  <c r="E117" i="3"/>
  <c r="F108" i="3"/>
  <c r="F125" i="4"/>
  <c r="F120" i="4"/>
  <c r="F117" i="4"/>
  <c r="D125" i="4"/>
  <c r="F115" i="4"/>
  <c r="F119" i="4"/>
  <c r="H74" i="4" l="1"/>
  <c r="H72" i="3"/>
  <c r="G76" i="3" s="1"/>
  <c r="F119" i="3"/>
  <c r="F125" i="3"/>
  <c r="F120" i="3"/>
  <c r="F117" i="3"/>
  <c r="D125" i="3"/>
  <c r="F115" i="3"/>
  <c r="G76" i="4"/>
  <c r="H73" i="4"/>
  <c r="G124" i="4"/>
  <c r="F116" i="4"/>
  <c r="H73" i="3" l="1"/>
  <c r="G124" i="3"/>
  <c r="F116" i="3"/>
</calcChain>
</file>

<file path=xl/sharedStrings.xml><?xml version="1.0" encoding="utf-8"?>
<sst xmlns="http://schemas.openxmlformats.org/spreadsheetml/2006/main" count="457" uniqueCount="142">
  <si>
    <t>HPLC System Suitability Report</t>
  </si>
  <si>
    <t>Analysis Data</t>
  </si>
  <si>
    <t>Assay</t>
  </si>
  <si>
    <t>Sample(s)</t>
  </si>
  <si>
    <t>Reference Substance:</t>
  </si>
  <si>
    <t>EMTRICITABINE &amp; TENOFOVIR DISOPROXIL FUMARATE TABLETS 
200 mg/300 mg</t>
  </si>
  <si>
    <t>% age Purity:</t>
  </si>
  <si>
    <t>NDQB201709171</t>
  </si>
  <si>
    <t>Weight (mg):</t>
  </si>
  <si>
    <t>Emtricitabine &amp; Tenofovir Disoproxil Fumarate</t>
  </si>
  <si>
    <t>Standard Conc (mg/mL):</t>
  </si>
  <si>
    <t>Each film-coated tablet contains 200 mg of Emtricitabine and 300 mg of 
Tenofovir disoproxil fumarate which is equivalent to 245 mg Tenofovir disoproxil.</t>
  </si>
  <si>
    <t>2017-09-26 15:01:41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</si>
  <si>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</si>
  <si>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</si>
  <si>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</si>
  <si>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</si>
  <si>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</si>
  <si>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</si>
  <si>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</si>
  <si>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</si>
  <si>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</si>
  <si>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</si>
  <si>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</si>
  <si>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</si>
  <si>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</si>
  <si>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</si>
  <si>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</si>
  <si>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</si>
  <si>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</si>
  <si>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</si>
  <si>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</si>
  <si>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</si>
  <si>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</si>
  <si>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</si>
  <si>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</si>
  <si>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</si>
  <si>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</si>
  <si>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</si>
  <si>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</si>
  <si>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</si>
  <si>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</si>
  <si>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</si>
  <si>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</si>
  <si>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</si>
  <si>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</si>
  <si>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</si>
  <si>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</si>
  <si>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</si>
  <si>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</si>
  <si>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</si>
  <si>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</si>
  <si>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</si>
  <si>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</si>
  <si>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</si>
  <si>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</si>
  <si>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</si>
  <si>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</si>
  <si>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</si>
  <si>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</si>
  <si>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</si>
  <si>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</si>
  <si>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</si>
  <si>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</si>
  <si>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</si>
  <si>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</si>
  <si>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</si>
  <si>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</si>
  <si>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</si>
  <si>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</si>
  <si>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</si>
  <si>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</si>
  <si>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</si>
  <si>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</si>
  <si>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</si>
  <si>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</si>
  <si>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</si>
  <si>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</si>
  <si>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</si>
  <si>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</si>
  <si>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</si>
  <si>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</si>
  <si>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</si>
  <si>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</si>
  <si>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</si>
  <si>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</si>
  <si>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</si>
  <si>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</si>
  <si>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</si>
  <si>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</si>
  <si>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</si>
  <si>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</si>
  <si>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</si>
  <si>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</si>
  <si>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</si>
  <si>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</si>
  <si>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</si>
  <si>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</si>
  <si>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</si>
  <si>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</si>
  <si>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</si>
  <si>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</si>
  <si>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</si>
  <si>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</si>
  <si>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</si>
  <si>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</si>
  <si>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</si>
  <si>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</si>
  <si>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</si>
  <si>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</si>
  <si>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</si>
  <si>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</si>
  <si>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</si>
  <si>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</si>
  <si>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</si>
  <si>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</si>
  <si>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</si>
  <si>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</si>
  <si>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</si>
  <si>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</si>
  <si>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</si>
  <si>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</si>
  <si>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</si>
  <si>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</si>
  <si>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</si>
  <si>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</si>
  <si>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</si>
  <si>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</si>
  <si>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</si>
  <si>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</si>
  <si>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</si>
  <si>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EMTRICITABINE</t>
  </si>
  <si>
    <t>PETER</t>
  </si>
  <si>
    <t>NGUMO</t>
  </si>
  <si>
    <t>TENOFOVIR DISOPROXIL FUMARATE</t>
  </si>
  <si>
    <t>E11-3</t>
  </si>
  <si>
    <t>T11-10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</si>
  <si>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not less than 5000</t>
    </r>
  </si>
  <si>
    <t>TENOFOVIR DISOPROXIL FUMARATE/ EMTRICITABINE TABLETS  300 mg /200 mg</t>
  </si>
  <si>
    <t>Tenofovir Disoproxil Fumarate</t>
  </si>
  <si>
    <t>TENOFOVIR DISOPROXIL FUMARATE/ EMTRICITABINE TABLET  300 mg / 200 mg</t>
  </si>
  <si>
    <t>Emtricitabine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</si>
</sst>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7" xfId="0" applyFont="1" applyFill="1" applyBorder="1"/>
    <xf numFmtId="0" fontId="27" fillId="2" borderId="0" xfId="0" applyFont="1" applyFill="1" applyAlignment="1">
      <alignment horizontal="center"/>
    </xf>
    <xf numFmtId="0" fontId="27" fillId="2" borderId="0" xfId="0" applyFont="1" applyFill="1"/>
    <xf numFmtId="0" fontId="27" fillId="2" borderId="0" xfId="0" applyFont="1" applyFill="1" applyAlignment="1">
      <alignment horizontal="left"/>
    </xf>
    <xf numFmtId="0" fontId="28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9" fillId="3" borderId="0" xfId="0" applyFont="1" applyFill="1" applyAlignment="1" applyProtection="1">
      <protection locked="0"/>
    </xf>
    <xf numFmtId="0" fontId="29" fillId="2" borderId="0" xfId="0" applyFont="1" applyFill="1" applyAlignment="1" applyProtection="1">
      <alignment horizontal="righ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7091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TRICITABINE SST"/>
      <sheetName val="TENOFOVIR DISOPROXIL SST"/>
      <sheetName val="Uniformity"/>
      <sheetName val="EMTRICITABINE"/>
      <sheetName val="TENOFOVIR DISOPROXIL FUMARATE"/>
    </sheetNames>
    <sheetDataSet>
      <sheetData sheetId="0"/>
      <sheetData sheetId="1">
        <row r="17">
          <cell r="B17" t="str">
            <v>TENOFOVIR DISOPROXIL FUMARATE/ EMTRICITABINE TABLET  300 mg / 600 mg</v>
          </cell>
        </row>
        <row r="18">
          <cell r="B18" t="str">
            <v>TENOFOVIR DISOPROXIL FUMARATE</v>
          </cell>
        </row>
        <row r="19">
          <cell r="B19">
            <v>99.54</v>
          </cell>
        </row>
        <row r="20">
          <cell r="B20">
            <v>31.17</v>
          </cell>
        </row>
        <row r="21">
          <cell r="B21">
            <v>6.2340000000000007E-2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17" sqref="B17"/>
    </sheetView>
  </sheetViews>
  <sheetFormatPr defaultColWidth="9.109375" defaultRowHeight="13.8" x14ac:dyDescent="0.3"/>
  <cols>
    <col min="1" max="1" width="27.5546875" style="407" customWidth="1"/>
    <col min="2" max="2" width="20.44140625" style="407" customWidth="1"/>
    <col min="3" max="3" width="31.88671875" style="407" customWidth="1"/>
    <col min="4" max="4" width="25.88671875" style="407" customWidth="1"/>
    <col min="5" max="5" width="25.6640625" style="407" customWidth="1"/>
    <col min="6" max="6" width="23.109375" style="407" customWidth="1"/>
    <col min="7" max="7" width="28.44140625" style="407" customWidth="1"/>
    <col min="8" max="8" width="21.5546875" style="407" customWidth="1"/>
    <col min="9" max="9" width="9.109375" style="407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77" t="s">
        <v>0</v>
      </c>
      <c r="B15" s="477"/>
      <c r="C15" s="477"/>
      <c r="D15" s="477"/>
      <c r="E15" s="47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140</v>
      </c>
      <c r="D17" s="9"/>
      <c r="E17" s="72"/>
    </row>
    <row r="18" spans="1:5" ht="16.5" customHeight="1" x14ac:dyDescent="0.3">
      <c r="A18" s="75" t="s">
        <v>4</v>
      </c>
      <c r="B18" s="8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99.8</v>
      </c>
      <c r="C19" s="72"/>
      <c r="D19" s="72"/>
      <c r="E19" s="72"/>
    </row>
    <row r="20" spans="1:5" ht="16.5" customHeight="1" x14ac:dyDescent="0.3">
      <c r="A20" s="8" t="s">
        <v>8</v>
      </c>
      <c r="B20" s="12">
        <v>21.37</v>
      </c>
      <c r="C20" s="72"/>
      <c r="D20" s="72"/>
      <c r="E20" s="72"/>
    </row>
    <row r="21" spans="1:5" ht="16.5" customHeight="1" x14ac:dyDescent="0.3">
      <c r="A21" s="8" t="s">
        <v>10</v>
      </c>
      <c r="B21" s="13">
        <v>4.274E-2</v>
      </c>
      <c r="C21" s="72"/>
      <c r="D21" s="72"/>
      <c r="E21" s="72"/>
    </row>
    <row r="22" spans="1:5" ht="15.75" customHeight="1" x14ac:dyDescent="0.3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9885665</v>
      </c>
      <c r="C24" s="18">
        <v>57577.599999999999</v>
      </c>
      <c r="D24" s="19">
        <v>1.1000000000000001</v>
      </c>
      <c r="E24" s="20">
        <v>6.9</v>
      </c>
    </row>
    <row r="25" spans="1:5" ht="16.5" customHeight="1" x14ac:dyDescent="0.3">
      <c r="A25" s="17">
        <v>2</v>
      </c>
      <c r="B25" s="18">
        <v>9864733</v>
      </c>
      <c r="C25" s="18">
        <v>57222.9</v>
      </c>
      <c r="D25" s="19">
        <v>1.1000000000000001</v>
      </c>
      <c r="E25" s="19">
        <v>6.9</v>
      </c>
    </row>
    <row r="26" spans="1:5" ht="16.5" customHeight="1" x14ac:dyDescent="0.3">
      <c r="A26" s="17">
        <v>3</v>
      </c>
      <c r="B26" s="18">
        <v>9893369</v>
      </c>
      <c r="C26" s="18">
        <v>57384</v>
      </c>
      <c r="D26" s="19">
        <v>1.1000000000000001</v>
      </c>
      <c r="E26" s="19">
        <v>6.9</v>
      </c>
    </row>
    <row r="27" spans="1:5" ht="16.5" customHeight="1" x14ac:dyDescent="0.3">
      <c r="A27" s="17">
        <v>4</v>
      </c>
      <c r="B27" s="18">
        <v>9928345</v>
      </c>
      <c r="C27" s="18">
        <v>57275.4</v>
      </c>
      <c r="D27" s="19">
        <v>1.1000000000000001</v>
      </c>
      <c r="E27" s="19">
        <v>6.9</v>
      </c>
    </row>
    <row r="28" spans="1:5" ht="16.5" customHeight="1" x14ac:dyDescent="0.3">
      <c r="A28" s="17">
        <v>5</v>
      </c>
      <c r="B28" s="18">
        <v>9877537</v>
      </c>
      <c r="C28" s="18">
        <v>57794.2</v>
      </c>
      <c r="D28" s="19">
        <v>1.1000000000000001</v>
      </c>
      <c r="E28" s="19">
        <v>6.9</v>
      </c>
    </row>
    <row r="29" spans="1:5" ht="16.5" customHeight="1" x14ac:dyDescent="0.3">
      <c r="A29" s="17">
        <v>6</v>
      </c>
      <c r="B29" s="21">
        <v>9944047</v>
      </c>
      <c r="C29" s="21">
        <v>57499</v>
      </c>
      <c r="D29" s="22">
        <v>1.1000000000000001</v>
      </c>
      <c r="E29" s="22">
        <v>6.9</v>
      </c>
    </row>
    <row r="30" spans="1:5" ht="16.5" customHeight="1" x14ac:dyDescent="0.3">
      <c r="A30" s="23" t="s">
        <v>18</v>
      </c>
      <c r="B30" s="24">
        <f>AVERAGE(B24:B29)</f>
        <v>9898949.333333334</v>
      </c>
      <c r="C30" s="25">
        <f>AVERAGE(C24:C29)</f>
        <v>57458.85</v>
      </c>
      <c r="D30" s="26">
        <f>AVERAGE(D24:D29)</f>
        <v>1.0999999999999999</v>
      </c>
      <c r="E30" s="26">
        <f>AVERAGE(E24:E29)</f>
        <v>6.8999999999999995</v>
      </c>
    </row>
    <row r="31" spans="1:5" ht="16.5" customHeight="1" x14ac:dyDescent="0.3">
      <c r="A31" s="27" t="s">
        <v>19</v>
      </c>
      <c r="B31" s="28">
        <f>(STDEV(B24:B29)/B30)</f>
        <v>3.1086731287331918E-3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7" customFormat="1" ht="15.75" customHeight="1" x14ac:dyDescent="0.3">
      <c r="A33" s="72"/>
      <c r="B33" s="72"/>
      <c r="C33" s="72"/>
      <c r="D33" s="72"/>
      <c r="E33" s="72"/>
    </row>
    <row r="34" spans="1:5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131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99.8</v>
      </c>
      <c r="C40" s="72"/>
      <c r="D40" s="72"/>
      <c r="E40" s="72"/>
    </row>
    <row r="41" spans="1:5" ht="16.5" customHeight="1" x14ac:dyDescent="0.3">
      <c r="A41" s="8" t="s">
        <v>8</v>
      </c>
      <c r="B41" s="12">
        <v>21.37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0.2137</v>
      </c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9885665</v>
      </c>
      <c r="C45" s="18">
        <v>57577.599999999999</v>
      </c>
      <c r="D45" s="19">
        <v>1.1000000000000001</v>
      </c>
      <c r="E45" s="20">
        <v>6.9</v>
      </c>
    </row>
    <row r="46" spans="1:5" ht="16.5" customHeight="1" x14ac:dyDescent="0.3">
      <c r="A46" s="17">
        <v>2</v>
      </c>
      <c r="B46" s="18">
        <v>9864733</v>
      </c>
      <c r="C46" s="18">
        <v>57222.9</v>
      </c>
      <c r="D46" s="19">
        <v>1.1000000000000001</v>
      </c>
      <c r="E46" s="19">
        <v>6.9</v>
      </c>
    </row>
    <row r="47" spans="1:5" ht="16.5" customHeight="1" x14ac:dyDescent="0.3">
      <c r="A47" s="17">
        <v>3</v>
      </c>
      <c r="B47" s="18">
        <v>9893369</v>
      </c>
      <c r="C47" s="18">
        <v>57384</v>
      </c>
      <c r="D47" s="19">
        <v>1.1000000000000001</v>
      </c>
      <c r="E47" s="19">
        <v>6.9</v>
      </c>
    </row>
    <row r="48" spans="1:5" ht="16.5" customHeight="1" x14ac:dyDescent="0.3">
      <c r="A48" s="17">
        <v>4</v>
      </c>
      <c r="B48" s="18">
        <v>9928345</v>
      </c>
      <c r="C48" s="18">
        <v>57275.4</v>
      </c>
      <c r="D48" s="19">
        <v>1.1000000000000001</v>
      </c>
      <c r="E48" s="19">
        <v>6.9</v>
      </c>
    </row>
    <row r="49" spans="1:7" ht="16.5" customHeight="1" x14ac:dyDescent="0.3">
      <c r="A49" s="17">
        <v>5</v>
      </c>
      <c r="B49" s="18">
        <v>9877537</v>
      </c>
      <c r="C49" s="18">
        <v>57794.2</v>
      </c>
      <c r="D49" s="19">
        <v>1.1000000000000001</v>
      </c>
      <c r="E49" s="19">
        <v>6.9</v>
      </c>
    </row>
    <row r="50" spans="1:7" ht="16.5" customHeight="1" x14ac:dyDescent="0.3">
      <c r="A50" s="17">
        <v>6</v>
      </c>
      <c r="B50" s="21">
        <v>9944047</v>
      </c>
      <c r="C50" s="21">
        <v>57499</v>
      </c>
      <c r="D50" s="22">
        <v>1.1000000000000001</v>
      </c>
      <c r="E50" s="22">
        <v>6.9</v>
      </c>
    </row>
    <row r="51" spans="1:7" ht="16.5" customHeight="1" x14ac:dyDescent="0.3">
      <c r="A51" s="23" t="s">
        <v>18</v>
      </c>
      <c r="B51" s="24">
        <f>AVERAGE(B45:B50)</f>
        <v>9898949.333333334</v>
      </c>
      <c r="C51" s="25">
        <f>AVERAGE(C45:C50)</f>
        <v>57458.85</v>
      </c>
      <c r="D51" s="26">
        <f>AVERAGE(D45:D50)</f>
        <v>1.0999999999999999</v>
      </c>
      <c r="E51" s="26">
        <f>AVERAGE(E45:E50)</f>
        <v>6.8999999999999995</v>
      </c>
    </row>
    <row r="52" spans="1:7" ht="16.5" customHeight="1" x14ac:dyDescent="0.3">
      <c r="A52" s="27" t="s">
        <v>19</v>
      </c>
      <c r="B52" s="28">
        <f>(STDEV(B45:B50)/B51)</f>
        <v>3.1086731287331918E-3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7" customFormat="1" ht="15.75" customHeight="1" x14ac:dyDescent="0.3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337"/>
      <c r="D58" s="43"/>
      <c r="F58" s="44"/>
      <c r="G58" s="44"/>
    </row>
    <row r="59" spans="1:7" ht="15" customHeight="1" x14ac:dyDescent="0.3">
      <c r="B59" s="478" t="s">
        <v>26</v>
      </c>
      <c r="C59" s="4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72" t="s">
        <v>132</v>
      </c>
      <c r="C60" s="472" t="s">
        <v>133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B17" sqref="B17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77" t="s">
        <v>0</v>
      </c>
      <c r="B15" s="477"/>
      <c r="C15" s="477"/>
      <c r="D15" s="477"/>
      <c r="E15" s="4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475" t="s">
        <v>140</v>
      </c>
      <c r="D17" s="9"/>
      <c r="E17" s="10"/>
    </row>
    <row r="18" spans="1:6" ht="16.5" customHeight="1" x14ac:dyDescent="0.3">
      <c r="A18" s="11" t="s">
        <v>4</v>
      </c>
      <c r="B18" s="475" t="str">
        <f>'[1]TENOFOVIR DISOPROXIL SST'!B18</f>
        <v>TENOFOVIR DISOPROXIL FUMARATE</v>
      </c>
      <c r="C18" s="10"/>
      <c r="D18" s="10"/>
      <c r="E18" s="10"/>
    </row>
    <row r="19" spans="1:6" ht="16.5" customHeight="1" x14ac:dyDescent="0.3">
      <c r="A19" s="11" t="s">
        <v>6</v>
      </c>
      <c r="B19" s="473">
        <f>'[1]TENOFOVIR DISOPROXIL SST'!B19</f>
        <v>99.54</v>
      </c>
      <c r="C19" s="10"/>
      <c r="D19" s="10"/>
      <c r="E19" s="10"/>
    </row>
    <row r="20" spans="1:6" ht="16.5" customHeight="1" x14ac:dyDescent="0.3">
      <c r="A20" s="7" t="s">
        <v>8</v>
      </c>
      <c r="B20" s="473">
        <f>'[1]TENOFOVIR DISOPROXIL SST'!B20</f>
        <v>31.17</v>
      </c>
      <c r="C20" s="10"/>
      <c r="D20" s="10"/>
      <c r="E20" s="10"/>
    </row>
    <row r="21" spans="1:6" ht="16.5" customHeight="1" x14ac:dyDescent="0.3">
      <c r="A21" s="7" t="s">
        <v>10</v>
      </c>
      <c r="B21" s="473">
        <f>'[1]TENOFOVIR DISOPROXIL SST'!B21</f>
        <v>6.2340000000000007E-2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13216853</v>
      </c>
      <c r="C24" s="18">
        <v>105740.3</v>
      </c>
      <c r="D24" s="19">
        <v>1.1000000000000001</v>
      </c>
      <c r="E24" s="20">
        <v>11.3</v>
      </c>
    </row>
    <row r="25" spans="1:6" ht="16.5" customHeight="1" x14ac:dyDescent="0.3">
      <c r="A25" s="17">
        <v>2</v>
      </c>
      <c r="B25" s="18">
        <v>13198336</v>
      </c>
      <c r="C25" s="18">
        <v>107963</v>
      </c>
      <c r="D25" s="19">
        <v>1.2</v>
      </c>
      <c r="E25" s="19">
        <v>11.3</v>
      </c>
    </row>
    <row r="26" spans="1:6" ht="16.5" customHeight="1" x14ac:dyDescent="0.3">
      <c r="A26" s="17">
        <v>3</v>
      </c>
      <c r="B26" s="18">
        <v>13228453</v>
      </c>
      <c r="C26" s="18">
        <v>107365</v>
      </c>
      <c r="D26" s="19">
        <v>1.1000000000000001</v>
      </c>
      <c r="E26" s="19">
        <v>11.3</v>
      </c>
    </row>
    <row r="27" spans="1:6" ht="16.5" customHeight="1" x14ac:dyDescent="0.3">
      <c r="A27" s="17">
        <v>4</v>
      </c>
      <c r="B27" s="18">
        <v>13273123</v>
      </c>
      <c r="C27" s="18">
        <v>108352.6</v>
      </c>
      <c r="D27" s="19">
        <v>1.2</v>
      </c>
      <c r="E27" s="19">
        <v>11.3</v>
      </c>
    </row>
    <row r="28" spans="1:6" ht="16.5" customHeight="1" x14ac:dyDescent="0.3">
      <c r="A28" s="17">
        <v>5</v>
      </c>
      <c r="B28" s="18">
        <v>13195424</v>
      </c>
      <c r="C28" s="18">
        <v>113624.8</v>
      </c>
      <c r="D28" s="19">
        <v>1.2</v>
      </c>
      <c r="E28" s="19">
        <v>11.3</v>
      </c>
    </row>
    <row r="29" spans="1:6" ht="16.5" customHeight="1" x14ac:dyDescent="0.3">
      <c r="A29" s="17">
        <v>6</v>
      </c>
      <c r="B29" s="21">
        <v>13310433</v>
      </c>
      <c r="C29" s="21">
        <v>113126.7</v>
      </c>
      <c r="D29" s="22">
        <v>1.1000000000000001</v>
      </c>
      <c r="E29" s="22">
        <v>11.3</v>
      </c>
    </row>
    <row r="30" spans="1:6" ht="16.5" customHeight="1" x14ac:dyDescent="0.3">
      <c r="A30" s="23" t="s">
        <v>18</v>
      </c>
      <c r="B30" s="24">
        <f>AVERAGE(B24:B29)</f>
        <v>13237103.666666666</v>
      </c>
      <c r="C30" s="25">
        <f>AVERAGE(C24:C29)</f>
        <v>109362.06666666667</v>
      </c>
      <c r="D30" s="26">
        <f>AVERAGE(D24:D29)</f>
        <v>1.1500000000000001</v>
      </c>
      <c r="E30" s="26">
        <f>AVERAGE(E24:E29)</f>
        <v>11.299999999999999</v>
      </c>
    </row>
    <row r="31" spans="1:6" ht="16.5" customHeight="1" x14ac:dyDescent="0.3">
      <c r="A31" s="27" t="s">
        <v>19</v>
      </c>
      <c r="B31" s="28">
        <f>(STDEV(B24:B29)/B30)</f>
        <v>3.445331759886529E-3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476" t="s">
        <v>137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474" t="s">
        <v>134</v>
      </c>
      <c r="C39" s="10"/>
      <c r="D39" s="10"/>
      <c r="E39" s="10"/>
    </row>
    <row r="40" spans="1:6" ht="16.5" customHeight="1" x14ac:dyDescent="0.3">
      <c r="A40" s="11" t="s">
        <v>6</v>
      </c>
      <c r="B40" s="473">
        <v>99.54</v>
      </c>
      <c r="C40" s="10"/>
      <c r="D40" s="10"/>
      <c r="E40" s="10"/>
    </row>
    <row r="41" spans="1:6" ht="16.5" customHeight="1" x14ac:dyDescent="0.3">
      <c r="A41" s="7" t="s">
        <v>8</v>
      </c>
      <c r="B41" s="473">
        <v>31.17</v>
      </c>
      <c r="C41" s="10"/>
      <c r="D41" s="10"/>
      <c r="E41" s="10"/>
    </row>
    <row r="42" spans="1:6" ht="16.5" customHeight="1" x14ac:dyDescent="0.3">
      <c r="A42" s="7" t="s">
        <v>10</v>
      </c>
      <c r="B42" s="473">
        <v>0.31169999999999998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13216853</v>
      </c>
      <c r="C45" s="18">
        <v>105740.3</v>
      </c>
      <c r="D45" s="19">
        <v>1.1000000000000001</v>
      </c>
      <c r="E45" s="20">
        <v>11.3</v>
      </c>
    </row>
    <row r="46" spans="1:6" ht="16.5" customHeight="1" x14ac:dyDescent="0.3">
      <c r="A46" s="17">
        <v>2</v>
      </c>
      <c r="B46" s="18">
        <v>13198336</v>
      </c>
      <c r="C46" s="18">
        <v>107963</v>
      </c>
      <c r="D46" s="19">
        <v>1.2</v>
      </c>
      <c r="E46" s="19">
        <v>11.3</v>
      </c>
    </row>
    <row r="47" spans="1:6" ht="16.5" customHeight="1" x14ac:dyDescent="0.3">
      <c r="A47" s="17">
        <v>3</v>
      </c>
      <c r="B47" s="18">
        <v>13228453</v>
      </c>
      <c r="C47" s="18">
        <v>107365</v>
      </c>
      <c r="D47" s="19">
        <v>1.1000000000000001</v>
      </c>
      <c r="E47" s="19">
        <v>11.3</v>
      </c>
    </row>
    <row r="48" spans="1:6" ht="16.5" customHeight="1" x14ac:dyDescent="0.3">
      <c r="A48" s="17">
        <v>4</v>
      </c>
      <c r="B48" s="18">
        <v>13273123</v>
      </c>
      <c r="C48" s="18">
        <v>108352.6</v>
      </c>
      <c r="D48" s="19">
        <v>1.2</v>
      </c>
      <c r="E48" s="19">
        <v>11.3</v>
      </c>
    </row>
    <row r="49" spans="1:7" ht="16.5" customHeight="1" x14ac:dyDescent="0.3">
      <c r="A49" s="17">
        <v>5</v>
      </c>
      <c r="B49" s="18">
        <v>13195424</v>
      </c>
      <c r="C49" s="18">
        <v>113624.8</v>
      </c>
      <c r="D49" s="19">
        <v>1.2</v>
      </c>
      <c r="E49" s="19">
        <v>11.3</v>
      </c>
    </row>
    <row r="50" spans="1:7" ht="16.5" customHeight="1" x14ac:dyDescent="0.3">
      <c r="A50" s="17">
        <v>6</v>
      </c>
      <c r="B50" s="21">
        <v>13310433</v>
      </c>
      <c r="C50" s="21">
        <v>113126.7</v>
      </c>
      <c r="D50" s="22">
        <v>1.1000000000000001</v>
      </c>
      <c r="E50" s="22">
        <v>11.3</v>
      </c>
    </row>
    <row r="51" spans="1:7" ht="16.5" customHeight="1" x14ac:dyDescent="0.3">
      <c r="A51" s="23" t="s">
        <v>18</v>
      </c>
      <c r="B51" s="24">
        <f>AVERAGE(B45:B50)</f>
        <v>13237103.666666666</v>
      </c>
      <c r="C51" s="25">
        <f>AVERAGE(C45:C50)</f>
        <v>109362.06666666667</v>
      </c>
      <c r="D51" s="26">
        <f>AVERAGE(D45:D50)</f>
        <v>1.1500000000000001</v>
      </c>
      <c r="E51" s="26">
        <f>AVERAGE(E45:E50)</f>
        <v>11.299999999999999</v>
      </c>
    </row>
    <row r="52" spans="1:7" ht="16.5" customHeight="1" x14ac:dyDescent="0.3">
      <c r="A52" s="27" t="s">
        <v>19</v>
      </c>
      <c r="B52" s="28">
        <f>(STDEV(B45:B50)/B51)</f>
        <v>3.445331759886529E-3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476" t="s">
        <v>137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78" t="s">
        <v>26</v>
      </c>
      <c r="C59" s="4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72" t="s">
        <v>132</v>
      </c>
      <c r="C60" s="472" t="s">
        <v>133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4" workbookViewId="0">
      <selection activeCell="J45" sqref="J4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82" t="s">
        <v>31</v>
      </c>
      <c r="B11" s="483"/>
      <c r="C11" s="483"/>
      <c r="D11" s="483"/>
      <c r="E11" s="483"/>
      <c r="F11" s="484"/>
      <c r="G11" s="91"/>
    </row>
    <row r="12" spans="1:7" ht="16.5" customHeight="1" x14ac:dyDescent="0.3">
      <c r="A12" s="481" t="s">
        <v>32</v>
      </c>
      <c r="B12" s="481"/>
      <c r="C12" s="481"/>
      <c r="D12" s="481"/>
      <c r="E12" s="481"/>
      <c r="F12" s="481"/>
      <c r="G12" s="90"/>
    </row>
    <row r="14" spans="1:7" ht="16.5" customHeight="1" x14ac:dyDescent="0.3">
      <c r="A14" s="486" t="s">
        <v>33</v>
      </c>
      <c r="B14" s="486"/>
      <c r="C14" s="60" t="s">
        <v>5</v>
      </c>
    </row>
    <row r="15" spans="1:7" ht="16.5" customHeight="1" x14ac:dyDescent="0.3">
      <c r="A15" s="486" t="s">
        <v>34</v>
      </c>
      <c r="B15" s="486"/>
      <c r="C15" s="60" t="s">
        <v>7</v>
      </c>
    </row>
    <row r="16" spans="1:7" ht="16.5" customHeight="1" x14ac:dyDescent="0.3">
      <c r="A16" s="486" t="s">
        <v>35</v>
      </c>
      <c r="B16" s="486"/>
      <c r="C16" s="60" t="s">
        <v>9</v>
      </c>
    </row>
    <row r="17" spans="1:5" ht="16.5" customHeight="1" x14ac:dyDescent="0.3">
      <c r="A17" s="486" t="s">
        <v>36</v>
      </c>
      <c r="B17" s="486"/>
      <c r="C17" s="60" t="s">
        <v>11</v>
      </c>
    </row>
    <row r="18" spans="1:5" ht="16.5" customHeight="1" x14ac:dyDescent="0.3">
      <c r="A18" s="486" t="s">
        <v>37</v>
      </c>
      <c r="B18" s="486"/>
      <c r="C18" s="97" t="s">
        <v>12</v>
      </c>
    </row>
    <row r="19" spans="1:5" ht="16.5" customHeight="1" x14ac:dyDescent="0.3">
      <c r="A19" s="486" t="s">
        <v>38</v>
      </c>
      <c r="B19" s="48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1" t="s">
        <v>1</v>
      </c>
      <c r="B21" s="481"/>
      <c r="C21" s="59" t="s">
        <v>39</v>
      </c>
      <c r="D21" s="66"/>
    </row>
    <row r="22" spans="1:5" ht="15.75" customHeight="1" x14ac:dyDescent="0.3">
      <c r="A22" s="485"/>
      <c r="B22" s="485"/>
      <c r="C22" s="57"/>
      <c r="D22" s="485"/>
      <c r="E22" s="48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1036.3499999999999</v>
      </c>
      <c r="D24" s="87">
        <f t="shared" ref="D24:D43" si="0">(C24-$C$46)/$C$46</f>
        <v>1.6367751036212095E-3</v>
      </c>
      <c r="E24" s="53"/>
    </row>
    <row r="25" spans="1:5" ht="15.75" customHeight="1" x14ac:dyDescent="0.3">
      <c r="C25" s="95">
        <v>1036.46</v>
      </c>
      <c r="D25" s="88">
        <f t="shared" si="0"/>
        <v>1.7430905812701948E-3</v>
      </c>
      <c r="E25" s="53"/>
    </row>
    <row r="26" spans="1:5" ht="15.75" customHeight="1" x14ac:dyDescent="0.3">
      <c r="C26" s="95">
        <v>1036.06</v>
      </c>
      <c r="D26" s="88">
        <f t="shared" si="0"/>
        <v>1.3564888443651534E-3</v>
      </c>
      <c r="E26" s="53"/>
    </row>
    <row r="27" spans="1:5" ht="15.75" customHeight="1" x14ac:dyDescent="0.3">
      <c r="C27" s="95">
        <v>1035.6099999999999</v>
      </c>
      <c r="D27" s="88">
        <f t="shared" si="0"/>
        <v>9.2156189034703687E-4</v>
      </c>
      <c r="E27" s="53"/>
    </row>
    <row r="28" spans="1:5" ht="15.75" customHeight="1" x14ac:dyDescent="0.3">
      <c r="C28" s="95">
        <v>1020.69</v>
      </c>
      <c r="D28" s="88">
        <f t="shared" si="0"/>
        <v>-1.3498682896207578E-2</v>
      </c>
      <c r="E28" s="53"/>
    </row>
    <row r="29" spans="1:5" ht="15.75" customHeight="1" x14ac:dyDescent="0.3">
      <c r="C29" s="95">
        <v>1032.68</v>
      </c>
      <c r="D29" s="88">
        <f t="shared" si="0"/>
        <v>-1.9102958324815889E-3</v>
      </c>
      <c r="E29" s="53"/>
    </row>
    <row r="30" spans="1:5" ht="15.75" customHeight="1" x14ac:dyDescent="0.3">
      <c r="C30" s="95">
        <v>1040.33</v>
      </c>
      <c r="D30" s="88">
        <f t="shared" si="0"/>
        <v>5.4834623858255145E-3</v>
      </c>
      <c r="E30" s="53"/>
    </row>
    <row r="31" spans="1:5" ht="15.75" customHeight="1" x14ac:dyDescent="0.3">
      <c r="C31" s="95">
        <v>1034.23</v>
      </c>
      <c r="D31" s="88">
        <f t="shared" si="0"/>
        <v>-4.1221410197493825E-4</v>
      </c>
      <c r="E31" s="53"/>
    </row>
    <row r="32" spans="1:5" ht="15.75" customHeight="1" x14ac:dyDescent="0.3">
      <c r="C32" s="95">
        <v>1032.8399999999999</v>
      </c>
      <c r="D32" s="88">
        <f t="shared" si="0"/>
        <v>-1.7556551377197482E-3</v>
      </c>
      <c r="E32" s="53"/>
    </row>
    <row r="33" spans="1:7" ht="15.75" customHeight="1" x14ac:dyDescent="0.3">
      <c r="C33" s="95">
        <v>1035.45</v>
      </c>
      <c r="D33" s="88">
        <f t="shared" si="0"/>
        <v>7.669211955851962E-4</v>
      </c>
      <c r="E33" s="53"/>
    </row>
    <row r="34" spans="1:7" ht="15.75" customHeight="1" x14ac:dyDescent="0.3">
      <c r="C34" s="95">
        <v>1029.78</v>
      </c>
      <c r="D34" s="88">
        <f t="shared" si="0"/>
        <v>-4.7131584250425891E-3</v>
      </c>
      <c r="E34" s="53"/>
    </row>
    <row r="35" spans="1:7" ht="15.75" customHeight="1" x14ac:dyDescent="0.3">
      <c r="C35" s="95">
        <v>1041.1400000000001</v>
      </c>
      <c r="D35" s="88">
        <f t="shared" si="0"/>
        <v>6.2663309030582121E-3</v>
      </c>
      <c r="E35" s="53"/>
    </row>
    <row r="36" spans="1:7" ht="15.75" customHeight="1" x14ac:dyDescent="0.3">
      <c r="C36" s="95">
        <v>1042.32</v>
      </c>
      <c r="D36" s="88">
        <f t="shared" si="0"/>
        <v>7.406806026927666E-3</v>
      </c>
      <c r="E36" s="53"/>
    </row>
    <row r="37" spans="1:7" ht="15.75" customHeight="1" x14ac:dyDescent="0.3">
      <c r="C37" s="95">
        <v>1031.98</v>
      </c>
      <c r="D37" s="88">
        <f t="shared" si="0"/>
        <v>-2.5868488720653016E-3</v>
      </c>
      <c r="E37" s="53"/>
    </row>
    <row r="38" spans="1:7" ht="15.75" customHeight="1" x14ac:dyDescent="0.3">
      <c r="C38" s="95">
        <v>1033.83</v>
      </c>
      <c r="D38" s="88">
        <f t="shared" si="0"/>
        <v>-7.9881583887997962E-4</v>
      </c>
      <c r="E38" s="53"/>
    </row>
    <row r="39" spans="1:7" ht="15.75" customHeight="1" x14ac:dyDescent="0.3">
      <c r="C39" s="95">
        <v>1028.6199999999999</v>
      </c>
      <c r="D39" s="88">
        <f t="shared" si="0"/>
        <v>-5.8343034620670338E-3</v>
      </c>
      <c r="E39" s="53"/>
    </row>
    <row r="40" spans="1:7" ht="15.75" customHeight="1" x14ac:dyDescent="0.3">
      <c r="C40" s="95">
        <v>1044.31</v>
      </c>
      <c r="D40" s="88">
        <f t="shared" si="0"/>
        <v>9.3301496680298183E-3</v>
      </c>
      <c r="E40" s="53"/>
    </row>
    <row r="41" spans="1:7" ht="15.75" customHeight="1" x14ac:dyDescent="0.3">
      <c r="C41" s="95">
        <v>1029.71</v>
      </c>
      <c r="D41" s="88">
        <f t="shared" si="0"/>
        <v>-4.7808137290008944E-3</v>
      </c>
      <c r="E41" s="53"/>
    </row>
    <row r="42" spans="1:7" ht="15.75" customHeight="1" x14ac:dyDescent="0.3">
      <c r="C42" s="95">
        <v>1033.74</v>
      </c>
      <c r="D42" s="88">
        <f t="shared" si="0"/>
        <v>-8.8580122968351502E-4</v>
      </c>
      <c r="E42" s="53"/>
    </row>
    <row r="43" spans="1:7" ht="16.5" customHeight="1" x14ac:dyDescent="0.3">
      <c r="C43" s="96">
        <v>1037</v>
      </c>
      <c r="D43" s="89">
        <f t="shared" si="0"/>
        <v>2.2650029260918468E-3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20693.13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1034.6565000000001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9">
        <f>C46</f>
        <v>1034.6565000000001</v>
      </c>
      <c r="C49" s="93">
        <f>-IF(C46&lt;=80,10%,IF(C46&lt;250,7.5%,5%))</f>
        <v>-0.05</v>
      </c>
      <c r="D49" s="81">
        <f>IF(C46&lt;=80,C46*0.9,IF(C46&lt;250,C46*0.925,C46*0.95))</f>
        <v>982.923675</v>
      </c>
    </row>
    <row r="50" spans="1:6" ht="17.25" customHeight="1" x14ac:dyDescent="0.3">
      <c r="B50" s="480"/>
      <c r="C50" s="94">
        <f>IF(C46&lt;=80, 10%, IF(C46&lt;250, 7.5%, 5%))</f>
        <v>0.05</v>
      </c>
      <c r="D50" s="81">
        <f>IF(C46&lt;=80, C46*1.1, IF(C46&lt;250, C46*1.075, C46*1.05))</f>
        <v>1086.3893250000001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03" zoomScale="60" zoomScaleNormal="40" zoomScalePageLayoutView="48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17" t="s">
        <v>45</v>
      </c>
      <c r="B1" s="517"/>
      <c r="C1" s="517"/>
      <c r="D1" s="517"/>
      <c r="E1" s="517"/>
      <c r="F1" s="517"/>
      <c r="G1" s="517"/>
      <c r="H1" s="517"/>
      <c r="I1" s="517"/>
    </row>
    <row r="2" spans="1:9" ht="18.75" customHeight="1" x14ac:dyDescent="0.3">
      <c r="A2" s="517"/>
      <c r="B2" s="517"/>
      <c r="C2" s="517"/>
      <c r="D2" s="517"/>
      <c r="E2" s="517"/>
      <c r="F2" s="517"/>
      <c r="G2" s="517"/>
      <c r="H2" s="517"/>
      <c r="I2" s="517"/>
    </row>
    <row r="3" spans="1:9" ht="18.75" customHeight="1" x14ac:dyDescent="0.3">
      <c r="A3" s="517"/>
      <c r="B3" s="517"/>
      <c r="C3" s="517"/>
      <c r="D3" s="517"/>
      <c r="E3" s="517"/>
      <c r="F3" s="517"/>
      <c r="G3" s="517"/>
      <c r="H3" s="517"/>
      <c r="I3" s="517"/>
    </row>
    <row r="4" spans="1:9" ht="18.75" customHeight="1" x14ac:dyDescent="0.3">
      <c r="A4" s="517"/>
      <c r="B4" s="517"/>
      <c r="C4" s="517"/>
      <c r="D4" s="517"/>
      <c r="E4" s="517"/>
      <c r="F4" s="517"/>
      <c r="G4" s="517"/>
      <c r="H4" s="517"/>
      <c r="I4" s="517"/>
    </row>
    <row r="5" spans="1:9" ht="18.75" customHeight="1" x14ac:dyDescent="0.3">
      <c r="A5" s="517"/>
      <c r="B5" s="517"/>
      <c r="C5" s="517"/>
      <c r="D5" s="517"/>
      <c r="E5" s="517"/>
      <c r="F5" s="517"/>
      <c r="G5" s="517"/>
      <c r="H5" s="517"/>
      <c r="I5" s="517"/>
    </row>
    <row r="6" spans="1:9" ht="18.75" customHeight="1" x14ac:dyDescent="0.3">
      <c r="A6" s="517"/>
      <c r="B6" s="517"/>
      <c r="C6" s="517"/>
      <c r="D6" s="517"/>
      <c r="E6" s="517"/>
      <c r="F6" s="517"/>
      <c r="G6" s="517"/>
      <c r="H6" s="517"/>
      <c r="I6" s="517"/>
    </row>
    <row r="7" spans="1:9" ht="18.75" customHeight="1" x14ac:dyDescent="0.3">
      <c r="A7" s="517"/>
      <c r="B7" s="517"/>
      <c r="C7" s="517"/>
      <c r="D7" s="517"/>
      <c r="E7" s="517"/>
      <c r="F7" s="517"/>
      <c r="G7" s="517"/>
      <c r="H7" s="517"/>
      <c r="I7" s="517"/>
    </row>
    <row r="8" spans="1:9" x14ac:dyDescent="0.3">
      <c r="A8" s="518" t="s">
        <v>46</v>
      </c>
      <c r="B8" s="518"/>
      <c r="C8" s="518"/>
      <c r="D8" s="518"/>
      <c r="E8" s="518"/>
      <c r="F8" s="518"/>
      <c r="G8" s="518"/>
      <c r="H8" s="518"/>
      <c r="I8" s="518"/>
    </row>
    <row r="9" spans="1:9" x14ac:dyDescent="0.3">
      <c r="A9" s="518"/>
      <c r="B9" s="518"/>
      <c r="C9" s="518"/>
      <c r="D9" s="518"/>
      <c r="E9" s="518"/>
      <c r="F9" s="518"/>
      <c r="G9" s="518"/>
      <c r="H9" s="518"/>
      <c r="I9" s="518"/>
    </row>
    <row r="10" spans="1:9" x14ac:dyDescent="0.3">
      <c r="A10" s="518"/>
      <c r="B10" s="518"/>
      <c r="C10" s="518"/>
      <c r="D10" s="518"/>
      <c r="E10" s="518"/>
      <c r="F10" s="518"/>
      <c r="G10" s="518"/>
      <c r="H10" s="518"/>
      <c r="I10" s="518"/>
    </row>
    <row r="11" spans="1:9" x14ac:dyDescent="0.3">
      <c r="A11" s="518"/>
      <c r="B11" s="518"/>
      <c r="C11" s="518"/>
      <c r="D11" s="518"/>
      <c r="E11" s="518"/>
      <c r="F11" s="518"/>
      <c r="G11" s="518"/>
      <c r="H11" s="518"/>
      <c r="I11" s="518"/>
    </row>
    <row r="12" spans="1:9" x14ac:dyDescent="0.3">
      <c r="A12" s="518"/>
      <c r="B12" s="518"/>
      <c r="C12" s="518"/>
      <c r="D12" s="518"/>
      <c r="E12" s="518"/>
      <c r="F12" s="518"/>
      <c r="G12" s="518"/>
      <c r="H12" s="518"/>
      <c r="I12" s="518"/>
    </row>
    <row r="13" spans="1:9" x14ac:dyDescent="0.3">
      <c r="A13" s="518"/>
      <c r="B13" s="518"/>
      <c r="C13" s="518"/>
      <c r="D13" s="518"/>
      <c r="E13" s="518"/>
      <c r="F13" s="518"/>
      <c r="G13" s="518"/>
      <c r="H13" s="518"/>
      <c r="I13" s="518"/>
    </row>
    <row r="14" spans="1:9" x14ac:dyDescent="0.3">
      <c r="A14" s="518"/>
      <c r="B14" s="518"/>
      <c r="C14" s="518"/>
      <c r="D14" s="518"/>
      <c r="E14" s="518"/>
      <c r="F14" s="518"/>
      <c r="G14" s="518"/>
      <c r="H14" s="518"/>
      <c r="I14" s="518"/>
    </row>
    <row r="15" spans="1:9" ht="19.5" customHeight="1" x14ac:dyDescent="0.35">
      <c r="A15" s="98"/>
    </row>
    <row r="16" spans="1:9" ht="19.5" customHeight="1" x14ac:dyDescent="0.35">
      <c r="A16" s="490" t="s">
        <v>31</v>
      </c>
      <c r="B16" s="491"/>
      <c r="C16" s="491"/>
      <c r="D16" s="491"/>
      <c r="E16" s="491"/>
      <c r="F16" s="491"/>
      <c r="G16" s="491"/>
      <c r="H16" s="492"/>
    </row>
    <row r="17" spans="1:14" ht="20.25" customHeight="1" x14ac:dyDescent="0.3">
      <c r="A17" s="493" t="s">
        <v>47</v>
      </c>
      <c r="B17" s="493"/>
      <c r="C17" s="493"/>
      <c r="D17" s="493"/>
      <c r="E17" s="493"/>
      <c r="F17" s="493"/>
      <c r="G17" s="493"/>
      <c r="H17" s="493"/>
    </row>
    <row r="18" spans="1:14" ht="26.25" customHeight="1" x14ac:dyDescent="0.5">
      <c r="A18" s="100" t="s">
        <v>33</v>
      </c>
      <c r="B18" s="528" t="s">
        <v>138</v>
      </c>
      <c r="C18" s="528"/>
      <c r="D18" s="529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494" t="s">
        <v>141</v>
      </c>
      <c r="C20" s="494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494" t="s">
        <v>11</v>
      </c>
      <c r="C21" s="494"/>
      <c r="D21" s="494"/>
      <c r="E21" s="494"/>
      <c r="F21" s="494"/>
      <c r="G21" s="494"/>
      <c r="H21" s="494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>
        <v>43186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489" t="s">
        <v>131</v>
      </c>
      <c r="C26" s="489"/>
    </row>
    <row r="27" spans="1:14" ht="26.25" customHeight="1" x14ac:dyDescent="0.5">
      <c r="A27" s="109" t="s">
        <v>48</v>
      </c>
      <c r="B27" s="495" t="s">
        <v>135</v>
      </c>
      <c r="C27" s="495"/>
    </row>
    <row r="28" spans="1:14" ht="27" customHeight="1" x14ac:dyDescent="0.45">
      <c r="A28" s="109" t="s">
        <v>6</v>
      </c>
      <c r="B28" s="110">
        <v>99.8</v>
      </c>
    </row>
    <row r="29" spans="1:14" s="14" customFormat="1" ht="27" customHeight="1" x14ac:dyDescent="0.5">
      <c r="A29" s="109" t="s">
        <v>49</v>
      </c>
      <c r="B29" s="111">
        <v>0</v>
      </c>
      <c r="C29" s="496" t="s">
        <v>50</v>
      </c>
      <c r="D29" s="497"/>
      <c r="E29" s="497"/>
      <c r="F29" s="497"/>
      <c r="G29" s="498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499" t="s">
        <v>53</v>
      </c>
      <c r="D31" s="500"/>
      <c r="E31" s="500"/>
      <c r="F31" s="500"/>
      <c r="G31" s="500"/>
      <c r="H31" s="501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499" t="s">
        <v>55</v>
      </c>
      <c r="D32" s="500"/>
      <c r="E32" s="500"/>
      <c r="F32" s="500"/>
      <c r="G32" s="500"/>
      <c r="H32" s="501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50</v>
      </c>
      <c r="C36" s="99"/>
      <c r="D36" s="502" t="s">
        <v>59</v>
      </c>
      <c r="E36" s="503"/>
      <c r="F36" s="502" t="s">
        <v>60</v>
      </c>
      <c r="G36" s="504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100</v>
      </c>
      <c r="C38" s="131">
        <v>1</v>
      </c>
      <c r="D38" s="132">
        <v>9856452</v>
      </c>
      <c r="E38" s="133">
        <f>IF(ISBLANK(D38),"-",$D$48/$D$45*D38)</f>
        <v>9243055.1322579645</v>
      </c>
      <c r="F38" s="132">
        <v>9194704</v>
      </c>
      <c r="G38" s="134">
        <f>IF(ISBLANK(F38),"-",$D$48/$F$45*F38)</f>
        <v>9292113.2229158264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9872653</v>
      </c>
      <c r="E39" s="138">
        <f>IF(ISBLANK(D39),"-",$D$48/$D$45*D39)</f>
        <v>9258247.8949475922</v>
      </c>
      <c r="F39" s="137">
        <v>9203057</v>
      </c>
      <c r="G39" s="139">
        <f>IF(ISBLANK(F39),"-",$D$48/$F$45*F39)</f>
        <v>9300554.7150781658</v>
      </c>
      <c r="I39" s="506">
        <f>ABS((F43/D43*D42)-F42)/D42</f>
        <v>7.0486189241247398E-3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9812837</v>
      </c>
      <c r="E40" s="138">
        <f>IF(ISBLANK(D40),"-",$D$48/$D$45*D40)</f>
        <v>9202154.4258381054</v>
      </c>
      <c r="F40" s="137">
        <v>9223511</v>
      </c>
      <c r="G40" s="139">
        <f>IF(ISBLANK(F40),"-",$D$48/$F$45*F40)</f>
        <v>9321225.4059303682</v>
      </c>
      <c r="I40" s="506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9847314</v>
      </c>
      <c r="E42" s="148">
        <f>AVERAGE(E38:E41)</f>
        <v>9234485.8176812213</v>
      </c>
      <c r="F42" s="147">
        <f>AVERAGE(F38:F41)</f>
        <v>9207090.666666666</v>
      </c>
      <c r="G42" s="149">
        <f>AVERAGE(G38:G41)</f>
        <v>9304631.1146414522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21.37</v>
      </c>
      <c r="E43" s="140"/>
      <c r="F43" s="152">
        <v>19.829999999999998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21.37</v>
      </c>
      <c r="E44" s="155"/>
      <c r="F44" s="154">
        <f>F43*$B$34</f>
        <v>19.829999999999998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21.327260000000003</v>
      </c>
      <c r="E45" s="158"/>
      <c r="F45" s="157">
        <f>F44*$B$30/100</f>
        <v>19.79034</v>
      </c>
      <c r="H45" s="150"/>
    </row>
    <row r="46" spans="1:14" ht="19.5" customHeight="1" x14ac:dyDescent="0.35">
      <c r="A46" s="507" t="s">
        <v>78</v>
      </c>
      <c r="B46" s="508"/>
      <c r="C46" s="153" t="s">
        <v>79</v>
      </c>
      <c r="D46" s="159">
        <f>D45/$B$45</f>
        <v>4.2654520000000008E-2</v>
      </c>
      <c r="E46" s="160"/>
      <c r="F46" s="161">
        <f>F45/$B$45</f>
        <v>3.958068E-2</v>
      </c>
      <c r="H46" s="150"/>
    </row>
    <row r="47" spans="1:14" ht="27" customHeight="1" x14ac:dyDescent="0.45">
      <c r="A47" s="509"/>
      <c r="B47" s="510"/>
      <c r="C47" s="162" t="s">
        <v>80</v>
      </c>
      <c r="D47" s="163">
        <v>0.04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20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9269558.4661613386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4.7055020607271059E-3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film-coated tablet contains 200 mg of Emtricitabine and 300 mg of 
Tenofovir disoproxil fumarate which is equivalent to 245 mg Tenofovir disoproxil.</v>
      </c>
    </row>
    <row r="56" spans="1:12" ht="26.25" customHeight="1" x14ac:dyDescent="0.45">
      <c r="A56" s="177" t="s">
        <v>87</v>
      </c>
      <c r="B56" s="178">
        <v>200</v>
      </c>
      <c r="C56" s="99" t="str">
        <f>B20</f>
        <v>Emtricitabine</v>
      </c>
      <c r="H56" s="179"/>
    </row>
    <row r="57" spans="1:12" ht="18" x14ac:dyDescent="0.35">
      <c r="A57" s="176" t="s">
        <v>88</v>
      </c>
      <c r="B57" s="246">
        <f>Uniformity!C46</f>
        <v>1034.6565000000001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2</v>
      </c>
      <c r="C60" s="511" t="s">
        <v>94</v>
      </c>
      <c r="D60" s="514">
        <v>1034.8900000000001</v>
      </c>
      <c r="E60" s="182">
        <v>1</v>
      </c>
      <c r="F60" s="183">
        <v>8575134</v>
      </c>
      <c r="G60" s="247">
        <f>IF(ISBLANK(F60),"-",(F60/$D$50*$D$47*$B$68)*($B$57/$D$60))</f>
        <v>184.97535221975951</v>
      </c>
      <c r="H60" s="265">
        <f t="shared" ref="H60:H71" si="0">IF(ISBLANK(F60),"-",(G60/$B$56)*100)</f>
        <v>92.487676109879757</v>
      </c>
      <c r="L60" s="112"/>
    </row>
    <row r="61" spans="1:12" s="14" customFormat="1" ht="26.25" customHeight="1" x14ac:dyDescent="0.45">
      <c r="A61" s="124" t="s">
        <v>95</v>
      </c>
      <c r="B61" s="125">
        <v>100</v>
      </c>
      <c r="C61" s="512"/>
      <c r="D61" s="515"/>
      <c r="E61" s="184">
        <v>2</v>
      </c>
      <c r="F61" s="137">
        <v>8554095</v>
      </c>
      <c r="G61" s="248">
        <f>IF(ISBLANK(F61),"-",(F61/$D$50*$D$47*$B$68)*($B$57/$D$60))</f>
        <v>184.52151716186404</v>
      </c>
      <c r="H61" s="266">
        <f t="shared" si="0"/>
        <v>92.26075858093202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512"/>
      <c r="D62" s="515"/>
      <c r="E62" s="184">
        <v>3</v>
      </c>
      <c r="F62" s="185">
        <v>8589682</v>
      </c>
      <c r="G62" s="248">
        <f>IF(ISBLANK(F62),"-",(F62/$D$50*$D$47*$B$68)*($B$57/$D$60))</f>
        <v>185.28916905621861</v>
      </c>
      <c r="H62" s="266">
        <f t="shared" si="0"/>
        <v>92.644584528109306</v>
      </c>
      <c r="L62" s="112"/>
    </row>
    <row r="63" spans="1:12" ht="27" customHeight="1" x14ac:dyDescent="0.45">
      <c r="A63" s="124" t="s">
        <v>97</v>
      </c>
      <c r="B63" s="125">
        <v>1</v>
      </c>
      <c r="C63" s="513"/>
      <c r="D63" s="516"/>
      <c r="E63" s="186">
        <v>4</v>
      </c>
      <c r="F63" s="187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511" t="s">
        <v>99</v>
      </c>
      <c r="D64" s="514">
        <v>1033.32</v>
      </c>
      <c r="E64" s="182">
        <v>1</v>
      </c>
      <c r="F64" s="183"/>
      <c r="G64" s="247" t="str">
        <f>IF(ISBLANK(F64),"-",(F64/$D$50*$D$47*$B$68)*($B$57/$D$64))</f>
        <v>-</v>
      </c>
      <c r="H64" s="265" t="str">
        <f t="shared" si="0"/>
        <v>-</v>
      </c>
    </row>
    <row r="65" spans="1:8" ht="26.25" customHeight="1" x14ac:dyDescent="0.45">
      <c r="A65" s="124" t="s">
        <v>100</v>
      </c>
      <c r="B65" s="125">
        <v>1</v>
      </c>
      <c r="C65" s="512"/>
      <c r="D65" s="515"/>
      <c r="E65" s="184">
        <v>2</v>
      </c>
      <c r="F65" s="137">
        <v>8631511</v>
      </c>
      <c r="G65" s="248">
        <f>IF(ISBLANK(F65),"-",(F65/$D$50*$D$47*$B$68)*($B$57/$D$64))</f>
        <v>186.47436251802642</v>
      </c>
      <c r="H65" s="266">
        <f t="shared" si="0"/>
        <v>93.237181259013212</v>
      </c>
    </row>
    <row r="66" spans="1:8" ht="26.25" customHeight="1" x14ac:dyDescent="0.45">
      <c r="A66" s="124" t="s">
        <v>101</v>
      </c>
      <c r="B66" s="125">
        <v>1</v>
      </c>
      <c r="C66" s="512"/>
      <c r="D66" s="515"/>
      <c r="E66" s="184">
        <v>3</v>
      </c>
      <c r="F66" s="137">
        <v>8606691</v>
      </c>
      <c r="G66" s="248">
        <f>IF(ISBLANK(F66),"-",(F66/$D$50*$D$47*$B$68)*($B$57/$D$64))</f>
        <v>185.93815354167253</v>
      </c>
      <c r="H66" s="266">
        <f t="shared" si="0"/>
        <v>92.969076770836267</v>
      </c>
    </row>
    <row r="67" spans="1:8" ht="27" customHeight="1" x14ac:dyDescent="0.45">
      <c r="A67" s="124" t="s">
        <v>102</v>
      </c>
      <c r="B67" s="125">
        <v>1</v>
      </c>
      <c r="C67" s="513"/>
      <c r="D67" s="516"/>
      <c r="E67" s="186">
        <v>4</v>
      </c>
      <c r="F67" s="187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5000</v>
      </c>
      <c r="C68" s="511" t="s">
        <v>104</v>
      </c>
      <c r="D68" s="514">
        <v>1034.01</v>
      </c>
      <c r="E68" s="182">
        <v>1</v>
      </c>
      <c r="F68" s="183">
        <v>8614922</v>
      </c>
      <c r="G68" s="247">
        <f>IF(ISBLANK(F68),"-",(F68/$D$50*$D$47*$B$68)*($B$57/$D$68))</f>
        <v>185.99177918856967</v>
      </c>
      <c r="H68" s="266">
        <f t="shared" si="0"/>
        <v>92.995889594284833</v>
      </c>
    </row>
    <row r="69" spans="1:8" ht="27" customHeight="1" x14ac:dyDescent="0.5">
      <c r="A69" s="172" t="s">
        <v>105</v>
      </c>
      <c r="B69" s="189">
        <f>(D47*B68)/B56*B57</f>
        <v>1034.6565000000001</v>
      </c>
      <c r="C69" s="512"/>
      <c r="D69" s="515"/>
      <c r="E69" s="184">
        <v>2</v>
      </c>
      <c r="F69" s="137">
        <v>8674454</v>
      </c>
      <c r="G69" s="248">
        <f>IF(ISBLANK(F69),"-",(F69/$D$50*$D$47*$B$68)*($B$57/$D$68))</f>
        <v>187.27704475436977</v>
      </c>
      <c r="H69" s="266">
        <f t="shared" si="0"/>
        <v>93.638522377184884</v>
      </c>
    </row>
    <row r="70" spans="1:8" ht="26.25" customHeight="1" x14ac:dyDescent="0.45">
      <c r="A70" s="524" t="s">
        <v>78</v>
      </c>
      <c r="B70" s="525"/>
      <c r="C70" s="512"/>
      <c r="D70" s="515"/>
      <c r="E70" s="184">
        <v>3</v>
      </c>
      <c r="F70" s="137">
        <v>8619032</v>
      </c>
      <c r="G70" s="248">
        <f>IF(ISBLANK(F70),"-",(F70/$D$50*$D$47*$B$68)*($B$57/$D$68))</f>
        <v>186.08051199572279</v>
      </c>
      <c r="H70" s="266">
        <f t="shared" si="0"/>
        <v>93.040255997861394</v>
      </c>
    </row>
    <row r="71" spans="1:8" ht="27" customHeight="1" x14ac:dyDescent="0.45">
      <c r="A71" s="526"/>
      <c r="B71" s="527"/>
      <c r="C71" s="523"/>
      <c r="D71" s="516"/>
      <c r="E71" s="186">
        <v>4</v>
      </c>
      <c r="F71" s="187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3">
        <f>AVERAGE(G60:G71)</f>
        <v>185.81848630452544</v>
      </c>
      <c r="H72" s="268">
        <f>AVERAGE(H60:H71)</f>
        <v>92.909243152262718</v>
      </c>
    </row>
    <row r="73" spans="1:8" ht="26.25" customHeight="1" x14ac:dyDescent="0.45">
      <c r="C73" s="190"/>
      <c r="D73" s="190"/>
      <c r="E73" s="190"/>
      <c r="F73" s="193" t="s">
        <v>84</v>
      </c>
      <c r="G73" s="252">
        <f>STDEV(G60:G71)/G72</f>
        <v>4.7020294275212215E-3</v>
      </c>
      <c r="H73" s="252">
        <f>STDEV(H60:H71)/H72</f>
        <v>4.7020294275212215E-3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8</v>
      </c>
      <c r="H74" s="196">
        <f>COUNT(H60:H71)</f>
        <v>8</v>
      </c>
    </row>
    <row r="76" spans="1:8" ht="26.25" customHeight="1" x14ac:dyDescent="0.45">
      <c r="A76" s="108" t="s">
        <v>106</v>
      </c>
      <c r="B76" s="197" t="s">
        <v>107</v>
      </c>
      <c r="C76" s="519" t="str">
        <f>B26</f>
        <v>EMTRICITABINE</v>
      </c>
      <c r="D76" s="519"/>
      <c r="E76" s="198" t="s">
        <v>108</v>
      </c>
      <c r="F76" s="198"/>
      <c r="G76" s="284">
        <f>H72</f>
        <v>92.909243152262718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505" t="str">
        <f>B26</f>
        <v>EMTRICITABINE</v>
      </c>
      <c r="C79" s="505"/>
    </row>
    <row r="80" spans="1:8" ht="26.25" customHeight="1" x14ac:dyDescent="0.45">
      <c r="A80" s="109" t="s">
        <v>48</v>
      </c>
      <c r="B80" s="505" t="str">
        <f>B27</f>
        <v>E11-3</v>
      </c>
      <c r="C80" s="505"/>
    </row>
    <row r="81" spans="1:12" ht="27" customHeight="1" x14ac:dyDescent="0.45">
      <c r="A81" s="109" t="s">
        <v>6</v>
      </c>
      <c r="B81" s="201">
        <f>B28</f>
        <v>99.8</v>
      </c>
    </row>
    <row r="82" spans="1:12" s="14" customFormat="1" ht="27" customHeight="1" x14ac:dyDescent="0.5">
      <c r="A82" s="109" t="s">
        <v>49</v>
      </c>
      <c r="B82" s="111">
        <v>0</v>
      </c>
      <c r="C82" s="496" t="s">
        <v>50</v>
      </c>
      <c r="D82" s="497"/>
      <c r="E82" s="497"/>
      <c r="F82" s="497"/>
      <c r="G82" s="498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499" t="s">
        <v>111</v>
      </c>
      <c r="D84" s="500"/>
      <c r="E84" s="500"/>
      <c r="F84" s="500"/>
      <c r="G84" s="500"/>
      <c r="H84" s="501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499" t="s">
        <v>112</v>
      </c>
      <c r="D85" s="500"/>
      <c r="E85" s="500"/>
      <c r="F85" s="500"/>
      <c r="G85" s="500"/>
      <c r="H85" s="501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50</v>
      </c>
      <c r="D89" s="202" t="s">
        <v>59</v>
      </c>
      <c r="E89" s="203"/>
      <c r="F89" s="502" t="s">
        <v>60</v>
      </c>
      <c r="G89" s="504"/>
    </row>
    <row r="90" spans="1:12" ht="27" customHeight="1" x14ac:dyDescent="0.45">
      <c r="A90" s="124" t="s">
        <v>61</v>
      </c>
      <c r="B90" s="125">
        <v>10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20</v>
      </c>
      <c r="C91" s="206">
        <v>1</v>
      </c>
      <c r="D91" s="132"/>
      <c r="E91" s="133" t="str">
        <f>IF(ISBLANK(D91),"-",$D$101/$D$98*D91)</f>
        <v>-</v>
      </c>
      <c r="F91" s="132">
        <v>43991922</v>
      </c>
      <c r="G91" s="134">
        <f>IF(ISBLANK(F91),"-",$D$101/$F$98*F91)</f>
        <v>49397749.946017429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46785100</v>
      </c>
      <c r="E92" s="138">
        <f>IF(ISBLANK(D92),"-",$D$101/$D$98*D92)</f>
        <v>48748357.214611195</v>
      </c>
      <c r="F92" s="137">
        <v>42972215</v>
      </c>
      <c r="G92" s="139">
        <f>IF(ISBLANK(F92),"-",$D$101/$F$98*F92)</f>
        <v>48252739.018688463</v>
      </c>
      <c r="I92" s="506">
        <f>ABS((F96/D96*D95)-F95)/D95</f>
        <v>7.5685765836471589E-3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45965202</v>
      </c>
      <c r="E93" s="138">
        <f>IF(ISBLANK(D93),"-",$D$101/$D$98*D93)</f>
        <v>47894053.588380933</v>
      </c>
      <c r="F93" s="137">
        <v>43188411</v>
      </c>
      <c r="G93" s="139">
        <f>IF(ISBLANK(F93),"-",$D$101/$F$98*F93)</f>
        <v>48495501.677417703</v>
      </c>
      <c r="I93" s="506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210">
        <f>AVERAGE(D91:D94)</f>
        <v>46375151</v>
      </c>
      <c r="E95" s="148">
        <f>AVERAGE(E91:E94)</f>
        <v>48321205.401496068</v>
      </c>
      <c r="F95" s="211">
        <f>AVERAGE(F91:F94)</f>
        <v>43384182.666666664</v>
      </c>
      <c r="G95" s="212">
        <f>AVERAGE(G91:G94)</f>
        <v>48715330.214041196</v>
      </c>
    </row>
    <row r="96" spans="1:12" ht="26.25" customHeight="1" x14ac:dyDescent="0.45">
      <c r="A96" s="124" t="s">
        <v>72</v>
      </c>
      <c r="B96" s="110">
        <v>1</v>
      </c>
      <c r="C96" s="213" t="s">
        <v>113</v>
      </c>
      <c r="D96" s="214">
        <v>21.37</v>
      </c>
      <c r="E96" s="140"/>
      <c r="F96" s="152">
        <v>19.829999999999998</v>
      </c>
    </row>
    <row r="97" spans="1:10" ht="26.25" customHeight="1" x14ac:dyDescent="0.45">
      <c r="A97" s="124" t="s">
        <v>74</v>
      </c>
      <c r="B97" s="110">
        <v>1</v>
      </c>
      <c r="C97" s="215" t="s">
        <v>114</v>
      </c>
      <c r="D97" s="216">
        <f>D96*$B$87</f>
        <v>21.37</v>
      </c>
      <c r="E97" s="155"/>
      <c r="F97" s="154">
        <f>F96*$B$87</f>
        <v>19.829999999999998</v>
      </c>
    </row>
    <row r="98" spans="1:10" ht="19.5" customHeight="1" x14ac:dyDescent="0.35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21.327260000000003</v>
      </c>
      <c r="E98" s="158"/>
      <c r="F98" s="157">
        <f>F97*$B$83/100</f>
        <v>19.79034</v>
      </c>
    </row>
    <row r="99" spans="1:10" ht="19.5" customHeight="1" x14ac:dyDescent="0.35">
      <c r="A99" s="507" t="s">
        <v>78</v>
      </c>
      <c r="B99" s="521"/>
      <c r="C99" s="215" t="s">
        <v>116</v>
      </c>
      <c r="D99" s="219">
        <f>D98/$B$98</f>
        <v>0.21327260000000003</v>
      </c>
      <c r="E99" s="158"/>
      <c r="F99" s="161">
        <f>F98/$B$98</f>
        <v>0.19790340000000001</v>
      </c>
      <c r="G99" s="220"/>
      <c r="H99" s="150"/>
    </row>
    <row r="100" spans="1:10" ht="19.5" customHeight="1" x14ac:dyDescent="0.35">
      <c r="A100" s="509"/>
      <c r="B100" s="522"/>
      <c r="C100" s="215" t="s">
        <v>80</v>
      </c>
      <c r="D100" s="221">
        <f>$B$56/$B$116</f>
        <v>0.22222222222222221</v>
      </c>
      <c r="F100" s="166"/>
      <c r="G100" s="222"/>
      <c r="H100" s="150"/>
    </row>
    <row r="101" spans="1:10" ht="18" x14ac:dyDescent="0.35">
      <c r="C101" s="215" t="s">
        <v>81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5">
      <c r="C102" s="223" t="s">
        <v>82</v>
      </c>
      <c r="D102" s="224">
        <f>D101/B34</f>
        <v>22.222222222222221</v>
      </c>
      <c r="F102" s="170"/>
      <c r="G102" s="220"/>
      <c r="H102" s="150"/>
      <c r="J102" s="225"/>
    </row>
    <row r="103" spans="1:10" ht="18" x14ac:dyDescent="0.35">
      <c r="C103" s="226" t="s">
        <v>117</v>
      </c>
      <c r="D103" s="227">
        <f>AVERAGE(E91:E94,G91:G94)</f>
        <v>48557680.289023146</v>
      </c>
      <c r="F103" s="170"/>
      <c r="G103" s="228"/>
      <c r="H103" s="150"/>
      <c r="J103" s="229"/>
    </row>
    <row r="104" spans="1:10" ht="18" x14ac:dyDescent="0.35">
      <c r="C104" s="193" t="s">
        <v>84</v>
      </c>
      <c r="D104" s="230">
        <f>STDEV(E91:E94,G91:G94)/D103</f>
        <v>1.1646714929334352E-2</v>
      </c>
      <c r="F104" s="170"/>
      <c r="G104" s="220"/>
      <c r="H104" s="150"/>
      <c r="J104" s="229"/>
    </row>
    <row r="105" spans="1:10" ht="19.5" customHeight="1" x14ac:dyDescent="0.35">
      <c r="C105" s="195" t="s">
        <v>20</v>
      </c>
      <c r="D105" s="231">
        <f>COUNT(E91:E94,G91:G94)</f>
        <v>5</v>
      </c>
      <c r="F105" s="170"/>
      <c r="G105" s="220"/>
      <c r="H105" s="150"/>
      <c r="J105" s="229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900</v>
      </c>
      <c r="C107" s="269" t="s">
        <v>119</v>
      </c>
      <c r="D107" s="269" t="s">
        <v>63</v>
      </c>
      <c r="E107" s="269" t="s">
        <v>120</v>
      </c>
      <c r="F107" s="232" t="s">
        <v>121</v>
      </c>
    </row>
    <row r="108" spans="1:10" ht="26.25" customHeight="1" x14ac:dyDescent="0.45">
      <c r="A108" s="124" t="s">
        <v>122</v>
      </c>
      <c r="B108" s="125">
        <v>1</v>
      </c>
      <c r="C108" s="274">
        <v>1</v>
      </c>
      <c r="D108" s="275">
        <v>46034294</v>
      </c>
      <c r="E108" s="249">
        <f t="shared" ref="E108:E113" si="1">IF(ISBLANK(D108),"-",D108/$D$103*$D$100*$B$116)</f>
        <v>189.60664399945159</v>
      </c>
      <c r="F108" s="276">
        <f t="shared" ref="F108:F113" si="2">IF(ISBLANK(D108), "-", (E108/$B$56)*100)</f>
        <v>94.803321999725796</v>
      </c>
    </row>
    <row r="109" spans="1:10" ht="26.25" customHeight="1" x14ac:dyDescent="0.45">
      <c r="A109" s="124" t="s">
        <v>95</v>
      </c>
      <c r="B109" s="125">
        <v>1</v>
      </c>
      <c r="C109" s="270">
        <v>2</v>
      </c>
      <c r="D109" s="272">
        <v>46126514</v>
      </c>
      <c r="E109" s="250">
        <f t="shared" si="1"/>
        <v>189.98648092514941</v>
      </c>
      <c r="F109" s="277">
        <f t="shared" si="2"/>
        <v>94.993240462574704</v>
      </c>
    </row>
    <row r="110" spans="1:10" ht="26.25" customHeight="1" x14ac:dyDescent="0.45">
      <c r="A110" s="124" t="s">
        <v>96</v>
      </c>
      <c r="B110" s="125">
        <v>1</v>
      </c>
      <c r="C110" s="270">
        <v>3</v>
      </c>
      <c r="D110" s="272">
        <v>47897544</v>
      </c>
      <c r="E110" s="250">
        <f t="shared" si="1"/>
        <v>197.28102213658516</v>
      </c>
      <c r="F110" s="277">
        <f t="shared" si="2"/>
        <v>98.640511068292582</v>
      </c>
    </row>
    <row r="111" spans="1:10" ht="26.25" customHeight="1" x14ac:dyDescent="0.45">
      <c r="A111" s="124" t="s">
        <v>97</v>
      </c>
      <c r="B111" s="125">
        <v>1</v>
      </c>
      <c r="C111" s="270">
        <v>4</v>
      </c>
      <c r="D111" s="272">
        <v>46619404</v>
      </c>
      <c r="E111" s="250">
        <f t="shared" si="1"/>
        <v>192.01660261575012</v>
      </c>
      <c r="F111" s="277">
        <f t="shared" si="2"/>
        <v>96.008301307875058</v>
      </c>
    </row>
    <row r="112" spans="1:10" ht="26.25" customHeight="1" x14ac:dyDescent="0.45">
      <c r="A112" s="124" t="s">
        <v>98</v>
      </c>
      <c r="B112" s="125">
        <v>1</v>
      </c>
      <c r="C112" s="270">
        <v>5</v>
      </c>
      <c r="D112" s="272">
        <v>46441224</v>
      </c>
      <c r="E112" s="250">
        <f t="shared" si="1"/>
        <v>191.28271253311254</v>
      </c>
      <c r="F112" s="277">
        <f t="shared" si="2"/>
        <v>95.641356266556272</v>
      </c>
    </row>
    <row r="113" spans="1:10" ht="27" customHeight="1" x14ac:dyDescent="0.45">
      <c r="A113" s="124" t="s">
        <v>100</v>
      </c>
      <c r="B113" s="125">
        <v>1</v>
      </c>
      <c r="C113" s="271">
        <v>6</v>
      </c>
      <c r="D113" s="273">
        <v>46576466</v>
      </c>
      <c r="E113" s="251">
        <f t="shared" si="1"/>
        <v>191.83974902742207</v>
      </c>
      <c r="F113" s="278">
        <f t="shared" si="2"/>
        <v>95.919874513711036</v>
      </c>
    </row>
    <row r="114" spans="1:10" ht="27" customHeight="1" x14ac:dyDescent="0.45">
      <c r="A114" s="124" t="s">
        <v>101</v>
      </c>
      <c r="B114" s="125">
        <v>1</v>
      </c>
      <c r="C114" s="233"/>
      <c r="D114" s="191"/>
      <c r="E114" s="98"/>
      <c r="F114" s="279"/>
    </row>
    <row r="115" spans="1:10" ht="26.25" customHeight="1" x14ac:dyDescent="0.45">
      <c r="A115" s="124" t="s">
        <v>102</v>
      </c>
      <c r="B115" s="125">
        <v>1</v>
      </c>
      <c r="C115" s="233"/>
      <c r="D115" s="256" t="s">
        <v>71</v>
      </c>
      <c r="E115" s="258">
        <f>AVERAGE(E108:E113)</f>
        <v>192.0022018729118</v>
      </c>
      <c r="F115" s="280">
        <f>AVERAGE(F108:F113)</f>
        <v>96.001100936455899</v>
      </c>
    </row>
    <row r="116" spans="1:10" ht="27" customHeight="1" x14ac:dyDescent="0.45">
      <c r="A116" s="124" t="s">
        <v>103</v>
      </c>
      <c r="B116" s="156">
        <f>(B115/B114)*(B113/B112)*(B111/B110)*(B109/B108)*B107</f>
        <v>900</v>
      </c>
      <c r="C116" s="234"/>
      <c r="D116" s="257" t="s">
        <v>84</v>
      </c>
      <c r="E116" s="255">
        <f>STDEV(E108:E113)/E115</f>
        <v>1.4398222229299982E-2</v>
      </c>
      <c r="F116" s="235">
        <f>STDEV(F108:F113)/F115</f>
        <v>1.4398222229299982E-2</v>
      </c>
      <c r="I116" s="98"/>
    </row>
    <row r="117" spans="1:10" ht="27" customHeight="1" x14ac:dyDescent="0.45">
      <c r="A117" s="507" t="s">
        <v>78</v>
      </c>
      <c r="B117" s="508"/>
      <c r="C117" s="236"/>
      <c r="D117" s="195" t="s">
        <v>20</v>
      </c>
      <c r="E117" s="260">
        <f>COUNT(E108:E113)</f>
        <v>6</v>
      </c>
      <c r="F117" s="261">
        <f>COUNT(F108:F113)</f>
        <v>6</v>
      </c>
      <c r="I117" s="98"/>
      <c r="J117" s="229"/>
    </row>
    <row r="118" spans="1:10" ht="26.25" customHeight="1" x14ac:dyDescent="0.35">
      <c r="A118" s="509"/>
      <c r="B118" s="510"/>
      <c r="C118" s="98"/>
      <c r="D118" s="259"/>
      <c r="E118" s="487" t="s">
        <v>123</v>
      </c>
      <c r="F118" s="488"/>
      <c r="G118" s="98"/>
      <c r="H118" s="98"/>
      <c r="I118" s="98"/>
    </row>
    <row r="119" spans="1:10" ht="25.5" customHeight="1" x14ac:dyDescent="0.45">
      <c r="A119" s="245"/>
      <c r="B119" s="120"/>
      <c r="C119" s="98"/>
      <c r="D119" s="257" t="s">
        <v>124</v>
      </c>
      <c r="E119" s="262">
        <f>MIN(E108:E113)</f>
        <v>189.60664399945159</v>
      </c>
      <c r="F119" s="281">
        <f>MIN(F108:F113)</f>
        <v>94.803321999725796</v>
      </c>
      <c r="G119" s="98"/>
      <c r="H119" s="98"/>
      <c r="I119" s="98"/>
    </row>
    <row r="120" spans="1:10" ht="24" customHeight="1" x14ac:dyDescent="0.45">
      <c r="A120" s="245"/>
      <c r="B120" s="120"/>
      <c r="C120" s="98"/>
      <c r="D120" s="167" t="s">
        <v>125</v>
      </c>
      <c r="E120" s="263">
        <f>MAX(E108:E113)</f>
        <v>197.28102213658516</v>
      </c>
      <c r="F120" s="282">
        <f>MAX(F108:F113)</f>
        <v>98.640511068292582</v>
      </c>
      <c r="G120" s="98"/>
      <c r="H120" s="98"/>
      <c r="I120" s="98"/>
    </row>
    <row r="121" spans="1:10" ht="27" customHeight="1" x14ac:dyDescent="0.35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519" t="str">
        <f>B26</f>
        <v>EMTRICITABINE</v>
      </c>
      <c r="D124" s="519"/>
      <c r="E124" s="198" t="s">
        <v>127</v>
      </c>
      <c r="F124" s="198"/>
      <c r="G124" s="283">
        <f>F115</f>
        <v>96.001100936455899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83">
        <f>MIN(F108:F113)</f>
        <v>94.803321999725796</v>
      </c>
      <c r="E125" s="209" t="s">
        <v>130</v>
      </c>
      <c r="F125" s="283">
        <f>MAX(F108:F113)</f>
        <v>98.640511068292582</v>
      </c>
      <c r="G125" s="199"/>
      <c r="H125" s="98"/>
      <c r="I125" s="98"/>
    </row>
    <row r="126" spans="1:10" ht="19.5" customHeight="1" x14ac:dyDescent="0.35">
      <c r="A126" s="237"/>
      <c r="B126" s="237"/>
      <c r="C126" s="238"/>
      <c r="D126" s="238"/>
      <c r="E126" s="238"/>
      <c r="F126" s="238"/>
      <c r="G126" s="238"/>
      <c r="H126" s="238"/>
    </row>
    <row r="127" spans="1:10" ht="18" x14ac:dyDescent="0.35">
      <c r="B127" s="520" t="s">
        <v>26</v>
      </c>
      <c r="C127" s="520"/>
      <c r="E127" s="204" t="s">
        <v>27</v>
      </c>
      <c r="F127" s="239"/>
      <c r="G127" s="520" t="s">
        <v>28</v>
      </c>
      <c r="H127" s="520"/>
    </row>
    <row r="128" spans="1:10" ht="69.900000000000006" customHeight="1" x14ac:dyDescent="0.35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00000000000006" customHeight="1" x14ac:dyDescent="0.35">
      <c r="A129" s="240" t="s">
        <v>30</v>
      </c>
      <c r="B129" s="243"/>
      <c r="C129" s="243"/>
      <c r="E129" s="243"/>
      <c r="F129" s="98"/>
      <c r="G129" s="244"/>
      <c r="H129" s="244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91" zoomScale="60" zoomScaleNormal="40" zoomScalePageLayoutView="46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17" t="s">
        <v>45</v>
      </c>
      <c r="B1" s="517"/>
      <c r="C1" s="517"/>
      <c r="D1" s="517"/>
      <c r="E1" s="517"/>
      <c r="F1" s="517"/>
      <c r="G1" s="517"/>
      <c r="H1" s="517"/>
      <c r="I1" s="517"/>
    </row>
    <row r="2" spans="1:9" ht="18.75" customHeight="1" x14ac:dyDescent="0.3">
      <c r="A2" s="517"/>
      <c r="B2" s="517"/>
      <c r="C2" s="517"/>
      <c r="D2" s="517"/>
      <c r="E2" s="517"/>
      <c r="F2" s="517"/>
      <c r="G2" s="517"/>
      <c r="H2" s="517"/>
      <c r="I2" s="517"/>
    </row>
    <row r="3" spans="1:9" ht="18.75" customHeight="1" x14ac:dyDescent="0.3">
      <c r="A3" s="517"/>
      <c r="B3" s="517"/>
      <c r="C3" s="517"/>
      <c r="D3" s="517"/>
      <c r="E3" s="517"/>
      <c r="F3" s="517"/>
      <c r="G3" s="517"/>
      <c r="H3" s="517"/>
      <c r="I3" s="517"/>
    </row>
    <row r="4" spans="1:9" ht="18.75" customHeight="1" x14ac:dyDescent="0.3">
      <c r="A4" s="517"/>
      <c r="B4" s="517"/>
      <c r="C4" s="517"/>
      <c r="D4" s="517"/>
      <c r="E4" s="517"/>
      <c r="F4" s="517"/>
      <c r="G4" s="517"/>
      <c r="H4" s="517"/>
      <c r="I4" s="517"/>
    </row>
    <row r="5" spans="1:9" ht="18.75" customHeight="1" x14ac:dyDescent="0.3">
      <c r="A5" s="517"/>
      <c r="B5" s="517"/>
      <c r="C5" s="517"/>
      <c r="D5" s="517"/>
      <c r="E5" s="517"/>
      <c r="F5" s="517"/>
      <c r="G5" s="517"/>
      <c r="H5" s="517"/>
      <c r="I5" s="517"/>
    </row>
    <row r="6" spans="1:9" ht="18.75" customHeight="1" x14ac:dyDescent="0.3">
      <c r="A6" s="517"/>
      <c r="B6" s="517"/>
      <c r="C6" s="517"/>
      <c r="D6" s="517"/>
      <c r="E6" s="517"/>
      <c r="F6" s="517"/>
      <c r="G6" s="517"/>
      <c r="H6" s="517"/>
      <c r="I6" s="517"/>
    </row>
    <row r="7" spans="1:9" ht="18.75" customHeight="1" x14ac:dyDescent="0.3">
      <c r="A7" s="517"/>
      <c r="B7" s="517"/>
      <c r="C7" s="517"/>
      <c r="D7" s="517"/>
      <c r="E7" s="517"/>
      <c r="F7" s="517"/>
      <c r="G7" s="517"/>
      <c r="H7" s="517"/>
      <c r="I7" s="517"/>
    </row>
    <row r="8" spans="1:9" x14ac:dyDescent="0.3">
      <c r="A8" s="518" t="s">
        <v>46</v>
      </c>
      <c r="B8" s="518"/>
      <c r="C8" s="518"/>
      <c r="D8" s="518"/>
      <c r="E8" s="518"/>
      <c r="F8" s="518"/>
      <c r="G8" s="518"/>
      <c r="H8" s="518"/>
      <c r="I8" s="518"/>
    </row>
    <row r="9" spans="1:9" x14ac:dyDescent="0.3">
      <c r="A9" s="518"/>
      <c r="B9" s="518"/>
      <c r="C9" s="518"/>
      <c r="D9" s="518"/>
      <c r="E9" s="518"/>
      <c r="F9" s="518"/>
      <c r="G9" s="518"/>
      <c r="H9" s="518"/>
      <c r="I9" s="518"/>
    </row>
    <row r="10" spans="1:9" x14ac:dyDescent="0.3">
      <c r="A10" s="518"/>
      <c r="B10" s="518"/>
      <c r="C10" s="518"/>
      <c r="D10" s="518"/>
      <c r="E10" s="518"/>
      <c r="F10" s="518"/>
      <c r="G10" s="518"/>
      <c r="H10" s="518"/>
      <c r="I10" s="518"/>
    </row>
    <row r="11" spans="1:9" x14ac:dyDescent="0.3">
      <c r="A11" s="518"/>
      <c r="B11" s="518"/>
      <c r="C11" s="518"/>
      <c r="D11" s="518"/>
      <c r="E11" s="518"/>
      <c r="F11" s="518"/>
      <c r="G11" s="518"/>
      <c r="H11" s="518"/>
      <c r="I11" s="518"/>
    </row>
    <row r="12" spans="1:9" x14ac:dyDescent="0.3">
      <c r="A12" s="518"/>
      <c r="B12" s="518"/>
      <c r="C12" s="518"/>
      <c r="D12" s="518"/>
      <c r="E12" s="518"/>
      <c r="F12" s="518"/>
      <c r="G12" s="518"/>
      <c r="H12" s="518"/>
      <c r="I12" s="518"/>
    </row>
    <row r="13" spans="1:9" x14ac:dyDescent="0.3">
      <c r="A13" s="518"/>
      <c r="B13" s="518"/>
      <c r="C13" s="518"/>
      <c r="D13" s="518"/>
      <c r="E13" s="518"/>
      <c r="F13" s="518"/>
      <c r="G13" s="518"/>
      <c r="H13" s="518"/>
      <c r="I13" s="518"/>
    </row>
    <row r="14" spans="1:9" x14ac:dyDescent="0.3">
      <c r="A14" s="518"/>
      <c r="B14" s="518"/>
      <c r="C14" s="518"/>
      <c r="D14" s="518"/>
      <c r="E14" s="518"/>
      <c r="F14" s="518"/>
      <c r="G14" s="518"/>
      <c r="H14" s="518"/>
      <c r="I14" s="518"/>
    </row>
    <row r="15" spans="1:9" ht="19.5" customHeight="1" x14ac:dyDescent="0.35">
      <c r="A15" s="285"/>
    </row>
    <row r="16" spans="1:9" ht="19.5" customHeight="1" x14ac:dyDescent="0.35">
      <c r="A16" s="490" t="s">
        <v>31</v>
      </c>
      <c r="B16" s="491"/>
      <c r="C16" s="491"/>
      <c r="D16" s="491"/>
      <c r="E16" s="491"/>
      <c r="F16" s="491"/>
      <c r="G16" s="491"/>
      <c r="H16" s="492"/>
    </row>
    <row r="17" spans="1:14" ht="20.25" customHeight="1" x14ac:dyDescent="0.3">
      <c r="A17" s="493" t="s">
        <v>47</v>
      </c>
      <c r="B17" s="493"/>
      <c r="C17" s="493"/>
      <c r="D17" s="493"/>
      <c r="E17" s="493"/>
      <c r="F17" s="493"/>
      <c r="G17" s="493"/>
      <c r="H17" s="493"/>
    </row>
    <row r="18" spans="1:14" ht="26.25" customHeight="1" x14ac:dyDescent="0.5">
      <c r="A18" s="287" t="s">
        <v>33</v>
      </c>
      <c r="B18" s="528" t="s">
        <v>138</v>
      </c>
      <c r="C18" s="528"/>
      <c r="D18" s="529"/>
      <c r="E18" s="288"/>
      <c r="F18" s="289"/>
      <c r="G18" s="289"/>
      <c r="H18" s="289"/>
    </row>
    <row r="19" spans="1:14" ht="26.25" customHeight="1" x14ac:dyDescent="0.5">
      <c r="A19" s="287" t="s">
        <v>34</v>
      </c>
      <c r="B19" s="290" t="s">
        <v>7</v>
      </c>
      <c r="C19" s="441">
        <v>1</v>
      </c>
      <c r="D19" s="289"/>
      <c r="E19" s="289"/>
      <c r="F19" s="289"/>
      <c r="G19" s="289"/>
      <c r="H19" s="289"/>
    </row>
    <row r="20" spans="1:14" ht="26.25" customHeight="1" x14ac:dyDescent="0.5">
      <c r="A20" s="287" t="s">
        <v>35</v>
      </c>
      <c r="B20" s="494" t="s">
        <v>139</v>
      </c>
      <c r="C20" s="494"/>
      <c r="D20" s="289"/>
      <c r="E20" s="289"/>
      <c r="F20" s="289"/>
      <c r="G20" s="289"/>
      <c r="H20" s="289"/>
    </row>
    <row r="21" spans="1:14" ht="26.25" customHeight="1" x14ac:dyDescent="0.5">
      <c r="A21" s="287" t="s">
        <v>36</v>
      </c>
      <c r="B21" s="494" t="s">
        <v>11</v>
      </c>
      <c r="C21" s="494"/>
      <c r="D21" s="494"/>
      <c r="E21" s="494"/>
      <c r="F21" s="494"/>
      <c r="G21" s="494"/>
      <c r="H21" s="494"/>
      <c r="I21" s="291"/>
    </row>
    <row r="22" spans="1:14" ht="26.25" customHeight="1" x14ac:dyDescent="0.5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5">
      <c r="A23" s="287" t="s">
        <v>38</v>
      </c>
      <c r="B23" s="292">
        <v>43186</v>
      </c>
      <c r="C23" s="289"/>
      <c r="D23" s="289"/>
      <c r="E23" s="289"/>
      <c r="F23" s="289"/>
      <c r="G23" s="289"/>
      <c r="H23" s="289"/>
    </row>
    <row r="24" spans="1:14" ht="18" x14ac:dyDescent="0.35">
      <c r="A24" s="287"/>
      <c r="B24" s="293"/>
    </row>
    <row r="25" spans="1:14" ht="18" x14ac:dyDescent="0.35">
      <c r="A25" s="294" t="s">
        <v>1</v>
      </c>
      <c r="B25" s="293"/>
    </row>
    <row r="26" spans="1:14" ht="26.25" customHeight="1" x14ac:dyDescent="0.45">
      <c r="A26" s="295" t="s">
        <v>4</v>
      </c>
      <c r="B26" s="489" t="s">
        <v>134</v>
      </c>
      <c r="C26" s="489"/>
    </row>
    <row r="27" spans="1:14" ht="26.25" customHeight="1" x14ac:dyDescent="0.5">
      <c r="A27" s="296" t="s">
        <v>48</v>
      </c>
      <c r="B27" s="495" t="s">
        <v>136</v>
      </c>
      <c r="C27" s="495"/>
    </row>
    <row r="28" spans="1:14" ht="27" customHeight="1" x14ac:dyDescent="0.45">
      <c r="A28" s="296" t="s">
        <v>6</v>
      </c>
      <c r="B28" s="297">
        <v>99.54</v>
      </c>
    </row>
    <row r="29" spans="1:14" s="14" customFormat="1" ht="27" customHeight="1" x14ac:dyDescent="0.5">
      <c r="A29" s="296" t="s">
        <v>49</v>
      </c>
      <c r="B29" s="298">
        <v>0</v>
      </c>
      <c r="C29" s="496" t="s">
        <v>50</v>
      </c>
      <c r="D29" s="497"/>
      <c r="E29" s="497"/>
      <c r="F29" s="497"/>
      <c r="G29" s="498"/>
      <c r="I29" s="299"/>
      <c r="J29" s="299"/>
      <c r="K29" s="299"/>
      <c r="L29" s="299"/>
    </row>
    <row r="30" spans="1:14" s="14" customFormat="1" ht="19.5" customHeight="1" x14ac:dyDescent="0.35">
      <c r="A30" s="296" t="s">
        <v>51</v>
      </c>
      <c r="B30" s="300">
        <f>B28-B29</f>
        <v>99.54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5">
      <c r="A31" s="296" t="s">
        <v>52</v>
      </c>
      <c r="B31" s="303">
        <v>1</v>
      </c>
      <c r="C31" s="499" t="s">
        <v>53</v>
      </c>
      <c r="D31" s="500"/>
      <c r="E31" s="500"/>
      <c r="F31" s="500"/>
      <c r="G31" s="500"/>
      <c r="H31" s="501"/>
      <c r="I31" s="299"/>
      <c r="J31" s="299"/>
      <c r="K31" s="299"/>
      <c r="L31" s="299"/>
    </row>
    <row r="32" spans="1:14" s="14" customFormat="1" ht="27" customHeight="1" x14ac:dyDescent="0.45">
      <c r="A32" s="296" t="s">
        <v>54</v>
      </c>
      <c r="B32" s="303">
        <v>1</v>
      </c>
      <c r="C32" s="499" t="s">
        <v>55</v>
      </c>
      <c r="D32" s="500"/>
      <c r="E32" s="500"/>
      <c r="F32" s="500"/>
      <c r="G32" s="500"/>
      <c r="H32" s="501"/>
      <c r="I32" s="299"/>
      <c r="J32" s="299"/>
      <c r="K32" s="299"/>
      <c r="L32" s="304"/>
      <c r="M32" s="304"/>
      <c r="N32" s="305"/>
    </row>
    <row r="33" spans="1:14" s="14" customFormat="1" ht="17.25" customHeight="1" x14ac:dyDescent="0.35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" x14ac:dyDescent="0.35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5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5">
      <c r="A36" s="309" t="s">
        <v>58</v>
      </c>
      <c r="B36" s="310">
        <v>50</v>
      </c>
      <c r="C36" s="286"/>
      <c r="D36" s="502" t="s">
        <v>59</v>
      </c>
      <c r="E36" s="503"/>
      <c r="F36" s="502" t="s">
        <v>60</v>
      </c>
      <c r="G36" s="504"/>
      <c r="J36" s="299"/>
      <c r="K36" s="299"/>
      <c r="L36" s="304"/>
      <c r="M36" s="304"/>
      <c r="N36" s="305"/>
    </row>
    <row r="37" spans="1:14" s="14" customFormat="1" ht="27" customHeight="1" x14ac:dyDescent="0.45">
      <c r="A37" s="311" t="s">
        <v>61</v>
      </c>
      <c r="B37" s="312">
        <v>10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5">
      <c r="A38" s="311" t="s">
        <v>66</v>
      </c>
      <c r="B38" s="312">
        <v>100</v>
      </c>
      <c r="C38" s="318">
        <v>1</v>
      </c>
      <c r="D38" s="319">
        <v>13187761</v>
      </c>
      <c r="E38" s="320">
        <f>IF(ISBLANK(D38),"-",$D$48/$D$45*D38)</f>
        <v>12751400.426562766</v>
      </c>
      <c r="F38" s="319">
        <v>12662897</v>
      </c>
      <c r="G38" s="321">
        <f>IF(ISBLANK(F38),"-",$D$48/$F$45*F38)</f>
        <v>12755429.991329098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5">
      <c r="A39" s="311" t="s">
        <v>67</v>
      </c>
      <c r="B39" s="312">
        <v>1</v>
      </c>
      <c r="C39" s="323">
        <v>2</v>
      </c>
      <c r="D39" s="324">
        <v>13222912</v>
      </c>
      <c r="E39" s="325">
        <f>IF(ISBLANK(D39),"-",$D$48/$D$45*D39)</f>
        <v>12785388.339779733</v>
      </c>
      <c r="F39" s="324">
        <v>12678462</v>
      </c>
      <c r="G39" s="326">
        <f>IF(ISBLANK(F39),"-",$D$48/$F$45*F39)</f>
        <v>12771108.731179468</v>
      </c>
      <c r="I39" s="506">
        <f>ABS((F43/D43*D42)-F42)/D42</f>
        <v>2.1552864659502243E-3</v>
      </c>
      <c r="J39" s="299"/>
      <c r="K39" s="299"/>
      <c r="L39" s="304"/>
      <c r="M39" s="304"/>
      <c r="N39" s="305"/>
    </row>
    <row r="40" spans="1:14" ht="26.25" customHeight="1" x14ac:dyDescent="0.45">
      <c r="A40" s="311" t="s">
        <v>68</v>
      </c>
      <c r="B40" s="312">
        <v>1</v>
      </c>
      <c r="C40" s="323">
        <v>3</v>
      </c>
      <c r="D40" s="324">
        <v>13160205</v>
      </c>
      <c r="E40" s="325">
        <f>IF(ISBLANK(D40),"-",$D$48/$D$45*D40)</f>
        <v>12724756.20771816</v>
      </c>
      <c r="F40" s="324">
        <v>12727908</v>
      </c>
      <c r="G40" s="326">
        <f>IF(ISBLANK(F40),"-",$D$48/$F$45*F40)</f>
        <v>12820916.053417915</v>
      </c>
      <c r="I40" s="506"/>
      <c r="L40" s="304"/>
      <c r="M40" s="304"/>
      <c r="N40" s="327"/>
    </row>
    <row r="41" spans="1:14" ht="27" customHeight="1" x14ac:dyDescent="0.45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5">
      <c r="A42" s="311" t="s">
        <v>70</v>
      </c>
      <c r="B42" s="312">
        <v>1</v>
      </c>
      <c r="C42" s="333" t="s">
        <v>71</v>
      </c>
      <c r="D42" s="334">
        <f>AVERAGE(D38:D41)</f>
        <v>13190292.666666666</v>
      </c>
      <c r="E42" s="335">
        <f>AVERAGE(E38:E41)</f>
        <v>12753848.324686885</v>
      </c>
      <c r="F42" s="334">
        <f>AVERAGE(F38:F41)</f>
        <v>12689755.666666666</v>
      </c>
      <c r="G42" s="336">
        <f>AVERAGE(G38:G41)</f>
        <v>12782484.925308825</v>
      </c>
      <c r="H42" s="337"/>
    </row>
    <row r="43" spans="1:14" ht="26.25" customHeight="1" x14ac:dyDescent="0.45">
      <c r="A43" s="311" t="s">
        <v>72</v>
      </c>
      <c r="B43" s="312">
        <v>1</v>
      </c>
      <c r="C43" s="338" t="s">
        <v>73</v>
      </c>
      <c r="D43" s="339">
        <v>31.17</v>
      </c>
      <c r="E43" s="327"/>
      <c r="F43" s="339">
        <v>29.92</v>
      </c>
      <c r="H43" s="337"/>
    </row>
    <row r="44" spans="1:14" ht="26.25" customHeight="1" x14ac:dyDescent="0.45">
      <c r="A44" s="311" t="s">
        <v>74</v>
      </c>
      <c r="B44" s="312">
        <v>1</v>
      </c>
      <c r="C44" s="340" t="s">
        <v>75</v>
      </c>
      <c r="D44" s="341">
        <f>D43*$B$34</f>
        <v>31.17</v>
      </c>
      <c r="E44" s="342"/>
      <c r="F44" s="341">
        <f>F43*$B$34</f>
        <v>29.92</v>
      </c>
      <c r="H44" s="337"/>
    </row>
    <row r="45" spans="1:14" ht="19.5" customHeight="1" x14ac:dyDescent="0.35">
      <c r="A45" s="311" t="s">
        <v>76</v>
      </c>
      <c r="B45" s="343">
        <f>(B44/B43)*(B42/B41)*(B40/B39)*(B38/B37)*B36</f>
        <v>500</v>
      </c>
      <c r="C45" s="340" t="s">
        <v>77</v>
      </c>
      <c r="D45" s="344">
        <f>D44*$B$30/100</f>
        <v>31.026618000000003</v>
      </c>
      <c r="E45" s="345"/>
      <c r="F45" s="344">
        <f>F44*$B$30/100</f>
        <v>29.782368000000002</v>
      </c>
      <c r="H45" s="337"/>
    </row>
    <row r="46" spans="1:14" ht="19.5" customHeight="1" x14ac:dyDescent="0.35">
      <c r="A46" s="507" t="s">
        <v>78</v>
      </c>
      <c r="B46" s="508"/>
      <c r="C46" s="340" t="s">
        <v>79</v>
      </c>
      <c r="D46" s="346">
        <f>D45/$B$45</f>
        <v>6.2053236000000005E-2</v>
      </c>
      <c r="E46" s="347"/>
      <c r="F46" s="348">
        <f>F45/$B$45</f>
        <v>5.9564736E-2</v>
      </c>
      <c r="H46" s="337"/>
    </row>
    <row r="47" spans="1:14" ht="27" customHeight="1" x14ac:dyDescent="0.45">
      <c r="A47" s="509"/>
      <c r="B47" s="510"/>
      <c r="C47" s="349" t="s">
        <v>80</v>
      </c>
      <c r="D47" s="350">
        <v>0.06</v>
      </c>
      <c r="E47" s="351"/>
      <c r="F47" s="347"/>
      <c r="H47" s="337"/>
    </row>
    <row r="48" spans="1:14" ht="18" x14ac:dyDescent="0.35">
      <c r="C48" s="352" t="s">
        <v>81</v>
      </c>
      <c r="D48" s="344">
        <f>D47*$B$45</f>
        <v>30</v>
      </c>
      <c r="F48" s="353"/>
      <c r="H48" s="337"/>
    </row>
    <row r="49" spans="1:12" ht="19.5" customHeight="1" x14ac:dyDescent="0.35">
      <c r="C49" s="354" t="s">
        <v>82</v>
      </c>
      <c r="D49" s="355">
        <f>D48/B34</f>
        <v>30</v>
      </c>
      <c r="F49" s="353"/>
      <c r="H49" s="337"/>
    </row>
    <row r="50" spans="1:12" ht="18" x14ac:dyDescent="0.35">
      <c r="C50" s="309" t="s">
        <v>83</v>
      </c>
      <c r="D50" s="356">
        <f>AVERAGE(E38:E41,G38:G41)</f>
        <v>12768166.624997856</v>
      </c>
      <c r="F50" s="357"/>
      <c r="H50" s="337"/>
    </row>
    <row r="51" spans="1:12" ht="18" x14ac:dyDescent="0.35">
      <c r="C51" s="311" t="s">
        <v>84</v>
      </c>
      <c r="D51" s="358">
        <f>STDEV(E38:E41,G38:G41)/D50</f>
        <v>2.5775507730911636E-3</v>
      </c>
      <c r="F51" s="357"/>
      <c r="H51" s="337"/>
    </row>
    <row r="52" spans="1:12" ht="19.5" customHeight="1" x14ac:dyDescent="0.35">
      <c r="C52" s="359" t="s">
        <v>20</v>
      </c>
      <c r="D52" s="360">
        <f>COUNT(E38:E41,G38:G41)</f>
        <v>6</v>
      </c>
      <c r="F52" s="357"/>
    </row>
    <row r="54" spans="1:12" ht="18" x14ac:dyDescent="0.35">
      <c r="A54" s="361" t="s">
        <v>1</v>
      </c>
      <c r="B54" s="362" t="s">
        <v>85</v>
      </c>
    </row>
    <row r="55" spans="1:12" ht="18" x14ac:dyDescent="0.35">
      <c r="A55" s="286" t="s">
        <v>86</v>
      </c>
      <c r="B55" s="363" t="str">
        <f>B21</f>
        <v>Each film-coated tablet contains 200 mg of Emtricitabine and 300 mg of 
Tenofovir disoproxil fumarate which is equivalent to 245 mg Tenofovir disoproxil.</v>
      </c>
    </row>
    <row r="56" spans="1:12" ht="26.25" customHeight="1" x14ac:dyDescent="0.45">
      <c r="A56" s="364" t="s">
        <v>87</v>
      </c>
      <c r="B56" s="365">
        <v>300</v>
      </c>
      <c r="C56" s="286" t="str">
        <f>B20</f>
        <v>Tenofovir Disoproxil Fumarate</v>
      </c>
      <c r="H56" s="366"/>
    </row>
    <row r="57" spans="1:12" ht="18" x14ac:dyDescent="0.35">
      <c r="A57" s="363" t="s">
        <v>88</v>
      </c>
      <c r="B57" s="433">
        <f>Uniformity!C46</f>
        <v>1034.6565000000001</v>
      </c>
      <c r="H57" s="366"/>
    </row>
    <row r="58" spans="1:12" ht="19.5" customHeight="1" x14ac:dyDescent="0.35">
      <c r="H58" s="366"/>
    </row>
    <row r="59" spans="1:12" s="14" customFormat="1" ht="27" customHeight="1" x14ac:dyDescent="0.45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5">
      <c r="A60" s="311" t="s">
        <v>93</v>
      </c>
      <c r="B60" s="312">
        <v>2</v>
      </c>
      <c r="C60" s="511" t="s">
        <v>94</v>
      </c>
      <c r="D60" s="514">
        <v>1034.8900000000001</v>
      </c>
      <c r="E60" s="369">
        <v>1</v>
      </c>
      <c r="F60" s="370">
        <v>11771470</v>
      </c>
      <c r="G60" s="434">
        <f>IF(ISBLANK(F60),"-",(F60/$D$50*$D$47*$B$68)*($B$57/$D$60))</f>
        <v>276.51927737744137</v>
      </c>
      <c r="H60" s="452">
        <f t="shared" ref="H60:H71" si="0">IF(ISBLANK(F60),"-",(G60/$B$56)*100)</f>
        <v>92.173092459147128</v>
      </c>
      <c r="L60" s="299"/>
    </row>
    <row r="61" spans="1:12" s="14" customFormat="1" ht="26.25" customHeight="1" x14ac:dyDescent="0.45">
      <c r="A61" s="311" t="s">
        <v>95</v>
      </c>
      <c r="B61" s="312">
        <v>100</v>
      </c>
      <c r="C61" s="512"/>
      <c r="D61" s="515"/>
      <c r="E61" s="371">
        <v>2</v>
      </c>
      <c r="F61" s="324">
        <v>11738741</v>
      </c>
      <c r="G61" s="435">
        <f>IF(ISBLANK(F61),"-",(F61/$D$50*$D$47*$B$68)*($B$57/$D$60))</f>
        <v>275.75045246183731</v>
      </c>
      <c r="H61" s="453">
        <f t="shared" si="0"/>
        <v>91.916817487279104</v>
      </c>
      <c r="L61" s="299"/>
    </row>
    <row r="62" spans="1:12" s="14" customFormat="1" ht="26.25" customHeight="1" x14ac:dyDescent="0.45">
      <c r="A62" s="311" t="s">
        <v>96</v>
      </c>
      <c r="B62" s="312">
        <v>1</v>
      </c>
      <c r="C62" s="512"/>
      <c r="D62" s="515"/>
      <c r="E62" s="371">
        <v>3</v>
      </c>
      <c r="F62" s="372">
        <v>11783643</v>
      </c>
      <c r="G62" s="435">
        <f>IF(ISBLANK(F62),"-",(F62/$D$50*$D$47*$B$68)*($B$57/$D$60))</f>
        <v>276.8052288485419</v>
      </c>
      <c r="H62" s="453">
        <f t="shared" si="0"/>
        <v>92.268409616180634</v>
      </c>
      <c r="L62" s="299"/>
    </row>
    <row r="63" spans="1:12" ht="27" customHeight="1" x14ac:dyDescent="0.45">
      <c r="A63" s="311" t="s">
        <v>97</v>
      </c>
      <c r="B63" s="312">
        <v>1</v>
      </c>
      <c r="C63" s="513"/>
      <c r="D63" s="516"/>
      <c r="E63" s="373">
        <v>4</v>
      </c>
      <c r="F63" s="374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5">
      <c r="A64" s="311" t="s">
        <v>98</v>
      </c>
      <c r="B64" s="312">
        <v>1</v>
      </c>
      <c r="C64" s="511" t="s">
        <v>99</v>
      </c>
      <c r="D64" s="514">
        <v>1033.32</v>
      </c>
      <c r="E64" s="369">
        <v>1</v>
      </c>
      <c r="F64" s="370"/>
      <c r="G64" s="434" t="str">
        <f>IF(ISBLANK(F64),"-",(F64/$D$50*$D$47*$B$68)*($B$57/$D$64))</f>
        <v>-</v>
      </c>
      <c r="H64" s="452" t="str">
        <f t="shared" si="0"/>
        <v>-</v>
      </c>
    </row>
    <row r="65" spans="1:8" ht="26.25" customHeight="1" x14ac:dyDescent="0.45">
      <c r="A65" s="311" t="s">
        <v>100</v>
      </c>
      <c r="B65" s="312">
        <v>1</v>
      </c>
      <c r="C65" s="512"/>
      <c r="D65" s="515"/>
      <c r="E65" s="371">
        <v>2</v>
      </c>
      <c r="F65" s="324">
        <v>11848976</v>
      </c>
      <c r="G65" s="435">
        <f>IF(ISBLANK(F65),"-",(F65/$D$50*$D$47*$B$68)*($B$57/$D$64))</f>
        <v>278.76284494569484</v>
      </c>
      <c r="H65" s="453">
        <f t="shared" si="0"/>
        <v>92.920948315231612</v>
      </c>
    </row>
    <row r="66" spans="1:8" ht="26.25" customHeight="1" x14ac:dyDescent="0.45">
      <c r="A66" s="311" t="s">
        <v>101</v>
      </c>
      <c r="B66" s="312">
        <v>1</v>
      </c>
      <c r="C66" s="512"/>
      <c r="D66" s="515"/>
      <c r="E66" s="371">
        <v>3</v>
      </c>
      <c r="F66" s="324">
        <v>11824636</v>
      </c>
      <c r="G66" s="435">
        <f>IF(ISBLANK(F66),"-",(F66/$D$50*$D$47*$B$68)*($B$57/$D$64))</f>
        <v>278.19021422672142</v>
      </c>
      <c r="H66" s="453">
        <f t="shared" si="0"/>
        <v>92.73007140890715</v>
      </c>
    </row>
    <row r="67" spans="1:8" ht="27" customHeight="1" x14ac:dyDescent="0.45">
      <c r="A67" s="311" t="s">
        <v>102</v>
      </c>
      <c r="B67" s="312">
        <v>1</v>
      </c>
      <c r="C67" s="513"/>
      <c r="D67" s="516"/>
      <c r="E67" s="373">
        <v>4</v>
      </c>
      <c r="F67" s="374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5">
      <c r="A68" s="311" t="s">
        <v>103</v>
      </c>
      <c r="B68" s="375">
        <f>(B67/B66)*(B65/B64)*(B63/B62)*(B61/B60)*B59</f>
        <v>5000</v>
      </c>
      <c r="C68" s="511" t="s">
        <v>104</v>
      </c>
      <c r="D68" s="514">
        <v>1034.01</v>
      </c>
      <c r="E68" s="369">
        <v>1</v>
      </c>
      <c r="F68" s="370">
        <v>11787215</v>
      </c>
      <c r="G68" s="434">
        <f>IF(ISBLANK(F68),"-",(F68/$D$50*$D$47*$B$68)*($B$57/$D$68))</f>
        <v>277.12478543902182</v>
      </c>
      <c r="H68" s="453">
        <f t="shared" si="0"/>
        <v>92.37492847967394</v>
      </c>
    </row>
    <row r="69" spans="1:8" ht="27" customHeight="1" x14ac:dyDescent="0.5">
      <c r="A69" s="359" t="s">
        <v>105</v>
      </c>
      <c r="B69" s="376">
        <f>(D47*B68)/B56*B57</f>
        <v>1034.6565000000001</v>
      </c>
      <c r="C69" s="512"/>
      <c r="D69" s="515"/>
      <c r="E69" s="371">
        <v>2</v>
      </c>
      <c r="F69" s="324">
        <v>11864617</v>
      </c>
      <c r="G69" s="435">
        <f>IF(ISBLANK(F69),"-",(F69/$D$50*$D$47*$B$68)*($B$57/$D$68))</f>
        <v>278.94455479442524</v>
      </c>
      <c r="H69" s="453">
        <f t="shared" si="0"/>
        <v>92.981518264808415</v>
      </c>
    </row>
    <row r="70" spans="1:8" ht="26.25" customHeight="1" x14ac:dyDescent="0.45">
      <c r="A70" s="524" t="s">
        <v>78</v>
      </c>
      <c r="B70" s="525"/>
      <c r="C70" s="512"/>
      <c r="D70" s="515"/>
      <c r="E70" s="371">
        <v>3</v>
      </c>
      <c r="F70" s="324">
        <v>11806592</v>
      </c>
      <c r="G70" s="435">
        <f>IF(ISBLANK(F70),"-",(F70/$D$50*$D$47*$B$68)*($B$57/$D$68))</f>
        <v>277.58035080942119</v>
      </c>
      <c r="H70" s="453">
        <f t="shared" si="0"/>
        <v>92.526783603140387</v>
      </c>
    </row>
    <row r="71" spans="1:8" ht="27" customHeight="1" x14ac:dyDescent="0.45">
      <c r="A71" s="526"/>
      <c r="B71" s="527"/>
      <c r="C71" s="523"/>
      <c r="D71" s="516"/>
      <c r="E71" s="373">
        <v>4</v>
      </c>
      <c r="F71" s="374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5">
      <c r="A72" s="377"/>
      <c r="B72" s="377"/>
      <c r="C72" s="377"/>
      <c r="D72" s="377"/>
      <c r="E72" s="377"/>
      <c r="F72" s="379" t="s">
        <v>71</v>
      </c>
      <c r="G72" s="440">
        <f>AVERAGE(G60:G71)</f>
        <v>277.45971361288809</v>
      </c>
      <c r="H72" s="455">
        <f>AVERAGE(H60:H71)</f>
        <v>92.486571204296055</v>
      </c>
    </row>
    <row r="73" spans="1:8" ht="26.25" customHeight="1" x14ac:dyDescent="0.45">
      <c r="C73" s="377"/>
      <c r="D73" s="377"/>
      <c r="E73" s="377"/>
      <c r="F73" s="380" t="s">
        <v>84</v>
      </c>
      <c r="G73" s="439">
        <f>STDEV(G60:G71)/G72</f>
        <v>4.0404841346224516E-3</v>
      </c>
      <c r="H73" s="439">
        <f>STDEV(H60:H71)/H72</f>
        <v>4.0404841346224525E-3</v>
      </c>
    </row>
    <row r="74" spans="1:8" ht="27" customHeight="1" x14ac:dyDescent="0.45">
      <c r="A74" s="377"/>
      <c r="B74" s="377"/>
      <c r="C74" s="378"/>
      <c r="D74" s="378"/>
      <c r="E74" s="381"/>
      <c r="F74" s="382" t="s">
        <v>20</v>
      </c>
      <c r="G74" s="383">
        <f>COUNT(G60:G71)</f>
        <v>8</v>
      </c>
      <c r="H74" s="383">
        <f>COUNT(H60:H71)</f>
        <v>8</v>
      </c>
    </row>
    <row r="76" spans="1:8" ht="26.25" customHeight="1" x14ac:dyDescent="0.45">
      <c r="A76" s="295" t="s">
        <v>106</v>
      </c>
      <c r="B76" s="384" t="s">
        <v>107</v>
      </c>
      <c r="C76" s="519" t="str">
        <f>B26</f>
        <v>TENOFOVIR DISOPROXIL FUMARATE</v>
      </c>
      <c r="D76" s="519"/>
      <c r="E76" s="385" t="s">
        <v>108</v>
      </c>
      <c r="F76" s="385"/>
      <c r="G76" s="471">
        <f>H72</f>
        <v>92.486571204296055</v>
      </c>
      <c r="H76" s="387"/>
    </row>
    <row r="77" spans="1:8" ht="18" x14ac:dyDescent="0.35">
      <c r="A77" s="294" t="s">
        <v>109</v>
      </c>
      <c r="B77" s="294" t="s">
        <v>110</v>
      </c>
    </row>
    <row r="78" spans="1:8" ht="18" x14ac:dyDescent="0.35">
      <c r="A78" s="294"/>
      <c r="B78" s="294"/>
    </row>
    <row r="79" spans="1:8" ht="26.25" customHeight="1" x14ac:dyDescent="0.45">
      <c r="A79" s="295" t="s">
        <v>4</v>
      </c>
      <c r="B79" s="505" t="str">
        <f>B26</f>
        <v>TENOFOVIR DISOPROXIL FUMARATE</v>
      </c>
      <c r="C79" s="505"/>
    </row>
    <row r="80" spans="1:8" ht="26.25" customHeight="1" x14ac:dyDescent="0.45">
      <c r="A80" s="296" t="s">
        <v>48</v>
      </c>
      <c r="B80" s="505" t="str">
        <f>B27</f>
        <v>T11-10</v>
      </c>
      <c r="C80" s="505"/>
    </row>
    <row r="81" spans="1:12" ht="27" customHeight="1" x14ac:dyDescent="0.45">
      <c r="A81" s="296" t="s">
        <v>6</v>
      </c>
      <c r="B81" s="388">
        <f>B28</f>
        <v>99.54</v>
      </c>
    </row>
    <row r="82" spans="1:12" s="14" customFormat="1" ht="27" customHeight="1" x14ac:dyDescent="0.5">
      <c r="A82" s="296" t="s">
        <v>49</v>
      </c>
      <c r="B82" s="298">
        <v>0</v>
      </c>
      <c r="C82" s="496" t="s">
        <v>50</v>
      </c>
      <c r="D82" s="497"/>
      <c r="E82" s="497"/>
      <c r="F82" s="497"/>
      <c r="G82" s="498"/>
      <c r="I82" s="299"/>
      <c r="J82" s="299"/>
      <c r="K82" s="299"/>
      <c r="L82" s="299"/>
    </row>
    <row r="83" spans="1:12" s="14" customFormat="1" ht="19.5" customHeight="1" x14ac:dyDescent="0.35">
      <c r="A83" s="296" t="s">
        <v>51</v>
      </c>
      <c r="B83" s="300">
        <f>B81-B82</f>
        <v>99.54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5">
      <c r="A84" s="296" t="s">
        <v>52</v>
      </c>
      <c r="B84" s="303">
        <v>1</v>
      </c>
      <c r="C84" s="499" t="s">
        <v>111</v>
      </c>
      <c r="D84" s="500"/>
      <c r="E84" s="500"/>
      <c r="F84" s="500"/>
      <c r="G84" s="500"/>
      <c r="H84" s="501"/>
      <c r="I84" s="299"/>
      <c r="J84" s="299"/>
      <c r="K84" s="299"/>
      <c r="L84" s="299"/>
    </row>
    <row r="85" spans="1:12" s="14" customFormat="1" ht="27" customHeight="1" x14ac:dyDescent="0.45">
      <c r="A85" s="296" t="s">
        <v>54</v>
      </c>
      <c r="B85" s="303">
        <v>1</v>
      </c>
      <c r="C85" s="499" t="s">
        <v>112</v>
      </c>
      <c r="D85" s="500"/>
      <c r="E85" s="500"/>
      <c r="F85" s="500"/>
      <c r="G85" s="500"/>
      <c r="H85" s="501"/>
      <c r="I85" s="299"/>
      <c r="J85" s="299"/>
      <c r="K85" s="299"/>
      <c r="L85" s="299"/>
    </row>
    <row r="86" spans="1:12" s="14" customFormat="1" ht="18" x14ac:dyDescent="0.35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" x14ac:dyDescent="0.35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5">
      <c r="A88" s="294"/>
      <c r="B88" s="294"/>
    </row>
    <row r="89" spans="1:12" ht="27" customHeight="1" x14ac:dyDescent="0.45">
      <c r="A89" s="309" t="s">
        <v>58</v>
      </c>
      <c r="B89" s="310">
        <v>50</v>
      </c>
      <c r="D89" s="389" t="s">
        <v>59</v>
      </c>
      <c r="E89" s="390"/>
      <c r="F89" s="502" t="s">
        <v>60</v>
      </c>
      <c r="G89" s="504"/>
    </row>
    <row r="90" spans="1:12" ht="27" customHeight="1" x14ac:dyDescent="0.45">
      <c r="A90" s="311" t="s">
        <v>61</v>
      </c>
      <c r="B90" s="312">
        <v>10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5">
      <c r="A91" s="311" t="s">
        <v>66</v>
      </c>
      <c r="B91" s="312">
        <v>20</v>
      </c>
      <c r="C91" s="393">
        <v>1</v>
      </c>
      <c r="D91" s="319"/>
      <c r="E91" s="320" t="str">
        <f>IF(ISBLANK(D91),"-",$D$101/$D$98*D91)</f>
        <v>-</v>
      </c>
      <c r="F91" s="319">
        <v>60622304</v>
      </c>
      <c r="G91" s="321">
        <f>IF(ISBLANK(F91),"-",$D$101/$F$98*F91)</f>
        <v>67850328.982123464</v>
      </c>
      <c r="I91" s="322"/>
    </row>
    <row r="92" spans="1:12" ht="26.25" customHeight="1" x14ac:dyDescent="0.45">
      <c r="A92" s="311" t="s">
        <v>67</v>
      </c>
      <c r="B92" s="312">
        <v>1</v>
      </c>
      <c r="C92" s="378">
        <v>2</v>
      </c>
      <c r="D92" s="324">
        <v>64020973</v>
      </c>
      <c r="E92" s="325">
        <f>IF(ISBLANK(D92),"-",$D$101/$D$98*D92)</f>
        <v>68780697.700707585</v>
      </c>
      <c r="F92" s="324">
        <v>59231367</v>
      </c>
      <c r="G92" s="326">
        <f>IF(ISBLANK(F92),"-",$D$101/$F$98*F92)</f>
        <v>66293549.92860204</v>
      </c>
      <c r="I92" s="506">
        <f>ABS((F96/D96*D95)-F95)/D95</f>
        <v>1.7530946327854454E-2</v>
      </c>
    </row>
    <row r="93" spans="1:12" ht="26.25" customHeight="1" x14ac:dyDescent="0.45">
      <c r="A93" s="311" t="s">
        <v>68</v>
      </c>
      <c r="B93" s="312">
        <v>1</v>
      </c>
      <c r="C93" s="378">
        <v>3</v>
      </c>
      <c r="D93" s="324">
        <v>62851624</v>
      </c>
      <c r="E93" s="325">
        <f>IF(ISBLANK(D93),"-",$D$101/$D$98*D93)</f>
        <v>67524411.888312563</v>
      </c>
      <c r="F93" s="324">
        <v>59487036</v>
      </c>
      <c r="G93" s="326">
        <f>IF(ISBLANK(F93),"-",$D$101/$F$98*F93)</f>
        <v>66579702.460193887</v>
      </c>
      <c r="I93" s="506"/>
    </row>
    <row r="94" spans="1:12" ht="27" customHeight="1" x14ac:dyDescent="0.45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5">
      <c r="A95" s="311" t="s">
        <v>70</v>
      </c>
      <c r="B95" s="312">
        <v>1</v>
      </c>
      <c r="C95" s="396" t="s">
        <v>71</v>
      </c>
      <c r="D95" s="397">
        <f>AVERAGE(D91:D94)</f>
        <v>63436298.5</v>
      </c>
      <c r="E95" s="335">
        <f>AVERAGE(E91:E94)</f>
        <v>68152554.794510067</v>
      </c>
      <c r="F95" s="398">
        <f>AVERAGE(F91:F94)</f>
        <v>59780235.666666664</v>
      </c>
      <c r="G95" s="399">
        <f>AVERAGE(G91:G94)</f>
        <v>66907860.456973135</v>
      </c>
    </row>
    <row r="96" spans="1:12" ht="26.25" customHeight="1" x14ac:dyDescent="0.45">
      <c r="A96" s="311" t="s">
        <v>72</v>
      </c>
      <c r="B96" s="297">
        <v>1</v>
      </c>
      <c r="C96" s="400" t="s">
        <v>113</v>
      </c>
      <c r="D96" s="401">
        <v>31.17</v>
      </c>
      <c r="E96" s="327"/>
      <c r="F96" s="339">
        <v>29.92</v>
      </c>
    </row>
    <row r="97" spans="1:10" ht="26.25" customHeight="1" x14ac:dyDescent="0.45">
      <c r="A97" s="311" t="s">
        <v>74</v>
      </c>
      <c r="B97" s="297">
        <v>1</v>
      </c>
      <c r="C97" s="402" t="s">
        <v>114</v>
      </c>
      <c r="D97" s="403">
        <f>D96*$B$87</f>
        <v>31.17</v>
      </c>
      <c r="E97" s="342"/>
      <c r="F97" s="341">
        <f>F96*$B$87</f>
        <v>29.92</v>
      </c>
    </row>
    <row r="98" spans="1:10" ht="19.5" customHeight="1" x14ac:dyDescent="0.35">
      <c r="A98" s="311" t="s">
        <v>76</v>
      </c>
      <c r="B98" s="404">
        <f>(B97/B96)*(B95/B94)*(B93/B92)*(B91/B90)*B89</f>
        <v>100</v>
      </c>
      <c r="C98" s="402" t="s">
        <v>115</v>
      </c>
      <c r="D98" s="405">
        <f>D97*$B$83/100</f>
        <v>31.026618000000003</v>
      </c>
      <c r="E98" s="345"/>
      <c r="F98" s="344">
        <f>F97*$B$83/100</f>
        <v>29.782368000000002</v>
      </c>
    </row>
    <row r="99" spans="1:10" ht="19.5" customHeight="1" x14ac:dyDescent="0.35">
      <c r="A99" s="507" t="s">
        <v>78</v>
      </c>
      <c r="B99" s="521"/>
      <c r="C99" s="402" t="s">
        <v>116</v>
      </c>
      <c r="D99" s="406">
        <f>D98/$B$98</f>
        <v>0.31026618</v>
      </c>
      <c r="E99" s="345"/>
      <c r="F99" s="348">
        <f>F98/$B$98</f>
        <v>0.29782368000000004</v>
      </c>
      <c r="G99" s="407"/>
      <c r="H99" s="337"/>
    </row>
    <row r="100" spans="1:10" ht="19.5" customHeight="1" x14ac:dyDescent="0.35">
      <c r="A100" s="509"/>
      <c r="B100" s="522"/>
      <c r="C100" s="402" t="s">
        <v>80</v>
      </c>
      <c r="D100" s="408">
        <f>$B$56/$B$116</f>
        <v>0.33333333333333331</v>
      </c>
      <c r="F100" s="353"/>
      <c r="G100" s="409"/>
      <c r="H100" s="337"/>
    </row>
    <row r="101" spans="1:10" ht="18" x14ac:dyDescent="0.35">
      <c r="C101" s="402" t="s">
        <v>81</v>
      </c>
      <c r="D101" s="403">
        <f>D100*$B$98</f>
        <v>33.333333333333329</v>
      </c>
      <c r="F101" s="353"/>
      <c r="G101" s="407"/>
      <c r="H101" s="337"/>
    </row>
    <row r="102" spans="1:10" ht="19.5" customHeight="1" x14ac:dyDescent="0.35">
      <c r="C102" s="410" t="s">
        <v>82</v>
      </c>
      <c r="D102" s="411">
        <f>D101/B34</f>
        <v>33.333333333333329</v>
      </c>
      <c r="F102" s="357"/>
      <c r="G102" s="407"/>
      <c r="H102" s="337"/>
      <c r="J102" s="412"/>
    </row>
    <row r="103" spans="1:10" ht="18" x14ac:dyDescent="0.35">
      <c r="C103" s="413" t="s">
        <v>117</v>
      </c>
      <c r="D103" s="414">
        <f>AVERAGE(E91:E94,G91:G94)</f>
        <v>67405738.191987902</v>
      </c>
      <c r="F103" s="357"/>
      <c r="G103" s="415"/>
      <c r="H103" s="337"/>
      <c r="J103" s="416"/>
    </row>
    <row r="104" spans="1:10" ht="18" x14ac:dyDescent="0.35">
      <c r="C104" s="380" t="s">
        <v>84</v>
      </c>
      <c r="D104" s="417">
        <f>STDEV(E91:E94,G91:G94)/D103</f>
        <v>1.4875452526719478E-2</v>
      </c>
      <c r="F104" s="357"/>
      <c r="G104" s="407"/>
      <c r="H104" s="337"/>
      <c r="J104" s="416"/>
    </row>
    <row r="105" spans="1:10" ht="19.5" customHeight="1" x14ac:dyDescent="0.35">
      <c r="C105" s="382" t="s">
        <v>20</v>
      </c>
      <c r="D105" s="418">
        <f>COUNT(E91:E94,G91:G94)</f>
        <v>5</v>
      </c>
      <c r="F105" s="357"/>
      <c r="G105" s="407"/>
      <c r="H105" s="337"/>
      <c r="J105" s="416"/>
    </row>
    <row r="106" spans="1:10" ht="19.5" customHeight="1" x14ac:dyDescent="0.35">
      <c r="A106" s="361"/>
      <c r="B106" s="361"/>
      <c r="C106" s="361"/>
      <c r="D106" s="361"/>
      <c r="E106" s="361"/>
    </row>
    <row r="107" spans="1:10" ht="27" customHeight="1" x14ac:dyDescent="0.45">
      <c r="A107" s="309" t="s">
        <v>118</v>
      </c>
      <c r="B107" s="310">
        <v>900</v>
      </c>
      <c r="C107" s="456" t="s">
        <v>119</v>
      </c>
      <c r="D107" s="456" t="s">
        <v>63</v>
      </c>
      <c r="E107" s="456" t="s">
        <v>120</v>
      </c>
      <c r="F107" s="419" t="s">
        <v>121</v>
      </c>
    </row>
    <row r="108" spans="1:10" ht="26.25" customHeight="1" x14ac:dyDescent="0.45">
      <c r="A108" s="311" t="s">
        <v>122</v>
      </c>
      <c r="B108" s="312">
        <v>1</v>
      </c>
      <c r="C108" s="461">
        <v>1</v>
      </c>
      <c r="D108" s="462">
        <v>63378909</v>
      </c>
      <c r="E108" s="436">
        <f t="shared" ref="E108:E113" si="1">IF(ISBLANK(D108),"-",D108/$D$103*$D$100*$B$116)</f>
        <v>282.07795374697099</v>
      </c>
      <c r="F108" s="463">
        <f t="shared" ref="F108:F113" si="2">IF(ISBLANK(D108), "-", (E108/$B$56)*100)</f>
        <v>94.025984582323659</v>
      </c>
    </row>
    <row r="109" spans="1:10" ht="26.25" customHeight="1" x14ac:dyDescent="0.45">
      <c r="A109" s="311" t="s">
        <v>95</v>
      </c>
      <c r="B109" s="312">
        <v>1</v>
      </c>
      <c r="C109" s="457">
        <v>2</v>
      </c>
      <c r="D109" s="459">
        <v>63335776</v>
      </c>
      <c r="E109" s="437">
        <f t="shared" si="1"/>
        <v>281.88598344374333</v>
      </c>
      <c r="F109" s="464">
        <f t="shared" si="2"/>
        <v>93.961994481247785</v>
      </c>
    </row>
    <row r="110" spans="1:10" ht="26.25" customHeight="1" x14ac:dyDescent="0.45">
      <c r="A110" s="311" t="s">
        <v>96</v>
      </c>
      <c r="B110" s="312">
        <v>1</v>
      </c>
      <c r="C110" s="457">
        <v>3</v>
      </c>
      <c r="D110" s="459">
        <v>65701175</v>
      </c>
      <c r="E110" s="437">
        <f t="shared" si="1"/>
        <v>292.41356935903781</v>
      </c>
      <c r="F110" s="464">
        <f t="shared" si="2"/>
        <v>97.471189786345931</v>
      </c>
    </row>
    <row r="111" spans="1:10" ht="26.25" customHeight="1" x14ac:dyDescent="0.45">
      <c r="A111" s="311" t="s">
        <v>97</v>
      </c>
      <c r="B111" s="312">
        <v>1</v>
      </c>
      <c r="C111" s="457">
        <v>4</v>
      </c>
      <c r="D111" s="459">
        <v>63972437</v>
      </c>
      <c r="E111" s="437">
        <f t="shared" si="1"/>
        <v>284.71954487520469</v>
      </c>
      <c r="F111" s="464">
        <f t="shared" si="2"/>
        <v>94.906514958401573</v>
      </c>
    </row>
    <row r="112" spans="1:10" ht="26.25" customHeight="1" x14ac:dyDescent="0.45">
      <c r="A112" s="311" t="s">
        <v>98</v>
      </c>
      <c r="B112" s="312">
        <v>1</v>
      </c>
      <c r="C112" s="457">
        <v>5</v>
      </c>
      <c r="D112" s="459">
        <v>63712524</v>
      </c>
      <c r="E112" s="437">
        <f t="shared" si="1"/>
        <v>283.56276057031494</v>
      </c>
      <c r="F112" s="464">
        <f t="shared" si="2"/>
        <v>94.520920190104974</v>
      </c>
    </row>
    <row r="113" spans="1:10" ht="27" customHeight="1" x14ac:dyDescent="0.45">
      <c r="A113" s="311" t="s">
        <v>100</v>
      </c>
      <c r="B113" s="312">
        <v>1</v>
      </c>
      <c r="C113" s="458">
        <v>6</v>
      </c>
      <c r="D113" s="460">
        <v>63800760</v>
      </c>
      <c r="E113" s="438">
        <f t="shared" si="1"/>
        <v>283.95546897630561</v>
      </c>
      <c r="F113" s="465">
        <f t="shared" si="2"/>
        <v>94.65182299210187</v>
      </c>
    </row>
    <row r="114" spans="1:10" ht="27" customHeight="1" x14ac:dyDescent="0.45">
      <c r="A114" s="311" t="s">
        <v>101</v>
      </c>
      <c r="B114" s="312">
        <v>1</v>
      </c>
      <c r="C114" s="420"/>
      <c r="D114" s="378"/>
      <c r="E114" s="285"/>
      <c r="F114" s="466"/>
    </row>
    <row r="115" spans="1:10" ht="26.25" customHeight="1" x14ac:dyDescent="0.45">
      <c r="A115" s="311" t="s">
        <v>102</v>
      </c>
      <c r="B115" s="312">
        <v>1</v>
      </c>
      <c r="C115" s="420"/>
      <c r="D115" s="443" t="s">
        <v>71</v>
      </c>
      <c r="E115" s="445">
        <f>AVERAGE(E108:E113)</f>
        <v>284.76921349526293</v>
      </c>
      <c r="F115" s="467">
        <f>AVERAGE(F108:F113)</f>
        <v>94.92307116508762</v>
      </c>
    </row>
    <row r="116" spans="1:10" ht="27" customHeight="1" x14ac:dyDescent="0.45">
      <c r="A116" s="311" t="s">
        <v>103</v>
      </c>
      <c r="B116" s="343">
        <f>(B115/B114)*(B113/B112)*(B111/B110)*(B109/B108)*B107</f>
        <v>900</v>
      </c>
      <c r="C116" s="421"/>
      <c r="D116" s="444" t="s">
        <v>84</v>
      </c>
      <c r="E116" s="442">
        <f>STDEV(E108:E113)/E115</f>
        <v>1.3700904322608365E-2</v>
      </c>
      <c r="F116" s="422">
        <f>STDEV(F108:F113)/F115</f>
        <v>1.3700904322608343E-2</v>
      </c>
      <c r="I116" s="285"/>
    </row>
    <row r="117" spans="1:10" ht="27" customHeight="1" x14ac:dyDescent="0.45">
      <c r="A117" s="507" t="s">
        <v>78</v>
      </c>
      <c r="B117" s="508"/>
      <c r="C117" s="423"/>
      <c r="D117" s="382" t="s">
        <v>20</v>
      </c>
      <c r="E117" s="447">
        <f>COUNT(E108:E113)</f>
        <v>6</v>
      </c>
      <c r="F117" s="448">
        <f>COUNT(F108:F113)</f>
        <v>6</v>
      </c>
      <c r="I117" s="285"/>
      <c r="J117" s="416"/>
    </row>
    <row r="118" spans="1:10" ht="26.25" customHeight="1" x14ac:dyDescent="0.35">
      <c r="A118" s="509"/>
      <c r="B118" s="510"/>
      <c r="C118" s="285"/>
      <c r="D118" s="446"/>
      <c r="E118" s="487" t="s">
        <v>123</v>
      </c>
      <c r="F118" s="488"/>
      <c r="G118" s="285"/>
      <c r="H118" s="285"/>
      <c r="I118" s="285"/>
    </row>
    <row r="119" spans="1:10" ht="25.5" customHeight="1" x14ac:dyDescent="0.45">
      <c r="A119" s="432"/>
      <c r="B119" s="307"/>
      <c r="C119" s="285"/>
      <c r="D119" s="444" t="s">
        <v>124</v>
      </c>
      <c r="E119" s="449">
        <f>MIN(E108:E113)</f>
        <v>281.88598344374333</v>
      </c>
      <c r="F119" s="468">
        <f>MIN(F108:F113)</f>
        <v>93.961994481247785</v>
      </c>
      <c r="G119" s="285"/>
      <c r="H119" s="285"/>
      <c r="I119" s="285"/>
    </row>
    <row r="120" spans="1:10" ht="24" customHeight="1" x14ac:dyDescent="0.45">
      <c r="A120" s="432"/>
      <c r="B120" s="307"/>
      <c r="C120" s="285"/>
      <c r="D120" s="354" t="s">
        <v>125</v>
      </c>
      <c r="E120" s="450">
        <f>MAX(E108:E113)</f>
        <v>292.41356935903781</v>
      </c>
      <c r="F120" s="469">
        <f>MAX(F108:F113)</f>
        <v>97.471189786345931</v>
      </c>
      <c r="G120" s="285"/>
      <c r="H120" s="285"/>
      <c r="I120" s="285"/>
    </row>
    <row r="121" spans="1:10" ht="27" customHeight="1" x14ac:dyDescent="0.35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5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" x14ac:dyDescent="0.35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85">
      <c r="A124" s="295" t="s">
        <v>106</v>
      </c>
      <c r="B124" s="384" t="s">
        <v>126</v>
      </c>
      <c r="C124" s="519" t="str">
        <f>B26</f>
        <v>TENOFOVIR DISOPROXIL FUMARATE</v>
      </c>
      <c r="D124" s="519"/>
      <c r="E124" s="385" t="s">
        <v>127</v>
      </c>
      <c r="F124" s="385"/>
      <c r="G124" s="470">
        <f>F115</f>
        <v>94.92307116508762</v>
      </c>
      <c r="H124" s="285"/>
      <c r="I124" s="285"/>
    </row>
    <row r="125" spans="1:10" ht="45.75" customHeight="1" x14ac:dyDescent="0.85">
      <c r="A125" s="295"/>
      <c r="B125" s="384" t="s">
        <v>128</v>
      </c>
      <c r="C125" s="296" t="s">
        <v>129</v>
      </c>
      <c r="D125" s="470">
        <f>MIN(F108:F113)</f>
        <v>93.961994481247785</v>
      </c>
      <c r="E125" s="396" t="s">
        <v>130</v>
      </c>
      <c r="F125" s="470">
        <f>MAX(F108:F113)</f>
        <v>97.471189786345931</v>
      </c>
      <c r="G125" s="386"/>
      <c r="H125" s="285"/>
      <c r="I125" s="285"/>
    </row>
    <row r="126" spans="1:10" ht="19.5" customHeight="1" x14ac:dyDescent="0.35">
      <c r="A126" s="424"/>
      <c r="B126" s="424"/>
      <c r="C126" s="425"/>
      <c r="D126" s="425"/>
      <c r="E126" s="425"/>
      <c r="F126" s="425"/>
      <c r="G126" s="425"/>
      <c r="H126" s="425"/>
    </row>
    <row r="127" spans="1:10" ht="18" x14ac:dyDescent="0.35">
      <c r="B127" s="520" t="s">
        <v>26</v>
      </c>
      <c r="C127" s="520"/>
      <c r="E127" s="391" t="s">
        <v>27</v>
      </c>
      <c r="F127" s="426"/>
      <c r="G127" s="520" t="s">
        <v>28</v>
      </c>
      <c r="H127" s="520"/>
    </row>
    <row r="128" spans="1:10" ht="69.900000000000006" customHeight="1" x14ac:dyDescent="0.35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00000000000006" customHeight="1" x14ac:dyDescent="0.35">
      <c r="A129" s="427" t="s">
        <v>30</v>
      </c>
      <c r="B129" s="430"/>
      <c r="C129" s="430"/>
      <c r="E129" s="430"/>
      <c r="F129" s="285"/>
      <c r="G129" s="431"/>
      <c r="H129" s="431"/>
    </row>
    <row r="130" spans="1:9" ht="18" x14ac:dyDescent="0.35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" x14ac:dyDescent="0.35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" x14ac:dyDescent="0.35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" x14ac:dyDescent="0.35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" x14ac:dyDescent="0.35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" x14ac:dyDescent="0.35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" x14ac:dyDescent="0.35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" x14ac:dyDescent="0.35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" x14ac:dyDescent="0.35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3">
      <c r="A250" s="2">
        <v>0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EMTRICITABINE SST</vt:lpstr>
      <vt:lpstr>TENOFOVIR DISOPROXIL SST</vt:lpstr>
      <vt:lpstr>Uniformity</vt:lpstr>
      <vt:lpstr>EMTRICITABINE</vt:lpstr>
      <vt:lpstr>TENOFOVIR DISOPROXIL FUMARATE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2018-03-27T08:05:52Z</cp:lastPrinted>
  <dcterms:created xsi:type="dcterms:W3CDTF">2005-07-05T10:19:27Z</dcterms:created>
  <dcterms:modified xsi:type="dcterms:W3CDTF">2018-04-10T14:04:48Z</dcterms:modified>
</cp:coreProperties>
</file>