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6" yWindow="552" windowWidth="15012" windowHeight="7620" activeTab="1"/>
  </bookViews>
  <sheets>
    <sheet name="SST" sheetId="1" r:id="rId1"/>
    <sheet name="ZIDOVUDINE" sheetId="2" r:id="rId2"/>
    <sheet name="ZIDOVUDINE 1" sheetId="3" r:id="rId3"/>
  </sheets>
  <externalReferences>
    <externalReference r:id="rId4"/>
  </externalReferences>
  <definedNames>
    <definedName name="_xlnm.Print_Area" localSheetId="1">ZIDOVUDINE!$A$1:$H$81</definedName>
  </definedNames>
  <calcPr calcId="145621"/>
</workbook>
</file>

<file path=xl/calcChain.xml><?xml version="1.0" encoding="utf-8"?>
<calcChain xmlns="http://schemas.openxmlformats.org/spreadsheetml/2006/main">
  <c r="B57" i="2" l="1"/>
  <c r="D33" i="3" l="1"/>
  <c r="C37" i="3"/>
  <c r="C39" i="3" s="1"/>
  <c r="C33" i="3"/>
  <c r="B33" i="3"/>
  <c r="B18" i="3"/>
  <c r="C77" i="2"/>
  <c r="H72" i="2"/>
  <c r="G72" i="2"/>
  <c r="G69" i="2"/>
  <c r="H69" i="2" s="1"/>
  <c r="B69" i="2"/>
  <c r="H68" i="2"/>
  <c r="G68" i="2"/>
  <c r="G67" i="2"/>
  <c r="H67" i="2" s="1"/>
  <c r="G66" i="2"/>
  <c r="H66" i="2"/>
  <c r="G65" i="2"/>
  <c r="H65" i="2" s="1"/>
  <c r="H64" i="2"/>
  <c r="G64" i="2"/>
  <c r="G63" i="2"/>
  <c r="H63" i="2" s="1"/>
  <c r="G62" i="2"/>
  <c r="H62" i="2"/>
  <c r="G61" i="2"/>
  <c r="H61" i="2"/>
  <c r="D58" i="2"/>
  <c r="G71" i="2" s="1"/>
  <c r="H71" i="2" s="1"/>
  <c r="B58" i="2"/>
  <c r="E56" i="2"/>
  <c r="B55" i="2"/>
  <c r="B45" i="2"/>
  <c r="D48" i="2"/>
  <c r="D49" i="2"/>
  <c r="F42" i="2"/>
  <c r="D42" i="2"/>
  <c r="G41" i="2"/>
  <c r="E41" i="2"/>
  <c r="G40" i="2"/>
  <c r="E40" i="2"/>
  <c r="G39" i="2"/>
  <c r="E39" i="2"/>
  <c r="G38" i="2"/>
  <c r="E38" i="2"/>
  <c r="B34" i="2"/>
  <c r="F44" i="2"/>
  <c r="F45" i="2"/>
  <c r="B30" i="2"/>
  <c r="B53" i="1"/>
  <c r="E51" i="1"/>
  <c r="D51" i="1"/>
  <c r="C51" i="1"/>
  <c r="B51" i="1"/>
  <c r="B52" i="1"/>
  <c r="B32" i="1"/>
  <c r="E30" i="1"/>
  <c r="D30" i="1"/>
  <c r="C30" i="1"/>
  <c r="B30" i="1"/>
  <c r="B31" i="1"/>
  <c r="B70" i="2"/>
  <c r="F46" i="2"/>
  <c r="E42" i="2"/>
  <c r="D52" i="2"/>
  <c r="C35" i="3"/>
  <c r="D44" i="2"/>
  <c r="D45" i="2"/>
  <c r="D46" i="2"/>
  <c r="D50" i="2"/>
  <c r="D51" i="2"/>
  <c r="G42" i="2"/>
  <c r="G70" i="2" l="1"/>
  <c r="H70" i="2" s="1"/>
  <c r="H75" i="2" s="1"/>
  <c r="H73" i="2" l="1"/>
  <c r="H74" i="2" l="1"/>
  <c r="G77" i="2"/>
</calcChain>
</file>

<file path=xl/sharedStrings.xml><?xml version="1.0" encoding="utf-8"?>
<sst xmlns="http://schemas.openxmlformats.org/spreadsheetml/2006/main" count="174" uniqueCount="119">
  <si>
    <t>HPLC System Suitability Report</t>
  </si>
  <si>
    <t>Analysis Data</t>
  </si>
  <si>
    <t>Assay</t>
  </si>
  <si>
    <t>Sample(s)</t>
  </si>
  <si>
    <t>Reference Substance:</t>
  </si>
  <si>
    <t>ZIDOVUDINE ORAL SOLUTION 50 mg/ 5 mL</t>
  </si>
  <si>
    <t>% age Purity:</t>
  </si>
  <si>
    <t>NDQB201709174</t>
  </si>
  <si>
    <t>Weight (mg):</t>
  </si>
  <si>
    <t>ZIDOVUDINE USP 50 MG</t>
  </si>
  <si>
    <t>Standard Conc (mg/mL):</t>
  </si>
  <si>
    <t>Each 5 ml contains Zidovudine USP 50 mg.</t>
  </si>
  <si>
    <t>2017-09-26 15:20:03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</si>
  <si>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</si>
  <si>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</si>
  <si>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</si>
  <si>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</si>
  <si>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</si>
  <si>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</si>
  <si>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</si>
  <si>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</si>
  <si>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</si>
  <si>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</si>
  <si>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  <family val="1"/>
      </rPr>
      <t>greater than 2000</t>
    </r>
  </si>
  <si>
    <r>
      <t>The Assymetry of all peaks were below</t>
    </r>
    <r>
      <rPr>
        <b/>
        <sz val="12"/>
        <color indexed="8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</si>
  <si>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</si>
  <si>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</si>
  <si>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</si>
  <si>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</si>
  <si>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</si>
  <si>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</si>
  <si>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</si>
  <si>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</si>
  <si>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</si>
  <si>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</si>
  <si>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</si>
  <si>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</si>
  <si>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</si>
  <si>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</si>
  <si>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</si>
  <si>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</si>
  <si>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</si>
  <si>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</si>
  <si>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</si>
  <si>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</si>
  <si>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</si>
  <si>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</si>
  <si>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</si>
  <si>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</si>
  <si>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</si>
  <si>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</si>
  <si>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</si>
  <si>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</si>
  <si>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</si>
  <si>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</si>
  <si>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</si>
  <si>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</si>
  <si>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</si>
  <si>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</si>
  <si>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</si>
  <si>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</si>
  <si>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</si>
  <si>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</si>
  <si>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</si>
  <si>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</si>
  <si>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</si>
  <si>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</si>
  <si>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</si>
  <si>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</si>
  <si>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</si>
  <si>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</si>
  <si>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</si>
  <si>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</si>
  <si>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</si>
  <si>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</si>
  <si>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</si>
  <si>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</si>
  <si>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</si>
  <si>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</si>
  <si>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</si>
  <si>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</si>
  <si>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</si>
  <si>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</si>
  <si>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</si>
  <si>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</si>
  <si>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</si>
  <si>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</si>
  <si>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</si>
  <si>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</si>
  <si>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</si>
  <si>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</si>
  <si>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indexed="8"/>
        <rFont val="Book Antiqua"/>
        <family val="1"/>
      </rPr>
      <t>st</t>
    </r>
    <r>
      <rPr>
        <sz val="14"/>
        <color indexed="8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</si>
  <si>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</si>
  <si>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  <family val="1"/>
      </rPr>
      <t>nd</t>
    </r>
    <r>
      <rPr>
        <sz val="14"/>
        <color indexed="8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</si>
  <si>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</si>
  <si>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</si>
  <si>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  <family val="1"/>
      </rPr>
      <t>rd</t>
    </r>
    <r>
      <rPr>
        <sz val="14"/>
        <color indexed="8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</si>
  <si>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</si>
  <si>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  <family val="1"/>
      </rPr>
      <t>th</t>
    </r>
    <r>
      <rPr>
        <sz val="14"/>
        <color indexed="8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</si>
  <si>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</si>
  <si>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</si>
  <si>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</si>
  <si>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</si>
  <si>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</si>
  <si>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</si>
  <si>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</si>
  <si>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</si>
  <si>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</si>
  <si>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</si>
  <si>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</si>
  <si>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</si>
  <si>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</si>
  <si>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Zidovudine</t>
  </si>
  <si>
    <t>Z1-4</t>
  </si>
  <si>
    <t>DR.</t>
  </si>
  <si>
    <t>PETER NGUMO</t>
  </si>
  <si>
    <t>ZIDOVUDINE ORAL SOLUTION USP 50 mg/5mL</t>
  </si>
  <si>
    <t>Each 5 mL contains Zidovudine USP 50 mg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</si>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</sst>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5" x14ac:knownFonts="1">
    <font>
      <sz val="10"/>
      <color rgb="FF000000"/>
      <name val="Arial"/>
      <family val="2"/>
    </font>
    <font>
      <b/>
      <sz val="12"/>
      <color indexed="8"/>
      <name val="Book Antiqua"/>
      <family val="1"/>
    </font>
    <font>
      <sz val="14"/>
      <color indexed="8"/>
      <name val="Book Antiqua"/>
      <family val="1"/>
    </font>
    <font>
      <vertAlign val="superscript"/>
      <sz val="14"/>
      <color indexed="8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1" fillId="0" borderId="0" xfId="0" applyFont="1" applyFill="1" applyAlignment="1">
      <alignment horizontal="left"/>
    </xf>
    <xf numFmtId="166" fontId="11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right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/>
    <xf numFmtId="0" fontId="15" fillId="0" borderId="0" xfId="0" applyFont="1" applyFill="1"/>
    <xf numFmtId="2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vertical="center" wrapText="1"/>
    </xf>
    <xf numFmtId="0" fontId="16" fillId="0" borderId="0" xfId="0" applyFont="1" applyFill="1"/>
    <xf numFmtId="0" fontId="17" fillId="0" borderId="0" xfId="0" applyFont="1" applyFill="1" applyAlignment="1">
      <alignment horizontal="left" vertical="center" wrapText="1"/>
    </xf>
    <xf numFmtId="167" fontId="12" fillId="0" borderId="0" xfId="0" applyNumberFormat="1" applyFont="1" applyFill="1" applyAlignment="1">
      <alignment horizontal="center"/>
    </xf>
    <xf numFmtId="0" fontId="11" fillId="0" borderId="12" xfId="0" applyFont="1" applyFill="1" applyBorder="1" applyAlignment="1">
      <alignment horizontal="right"/>
    </xf>
    <xf numFmtId="0" fontId="11" fillId="0" borderId="13" xfId="0" applyFont="1" applyFill="1" applyBorder="1" applyAlignment="1">
      <alignment horizontal="right"/>
    </xf>
    <xf numFmtId="0" fontId="11" fillId="0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0" borderId="0" xfId="0" applyFont="1" applyFill="1"/>
    <xf numFmtId="0" fontId="11" fillId="0" borderId="19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/>
    </xf>
    <xf numFmtId="1" fontId="12" fillId="5" borderId="20" xfId="0" applyNumberFormat="1" applyFont="1" applyFill="1" applyBorder="1" applyAlignment="1">
      <alignment horizontal="center"/>
    </xf>
    <xf numFmtId="168" fontId="12" fillId="5" borderId="21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2" fontId="11" fillId="6" borderId="22" xfId="0" applyNumberFormat="1" applyFont="1" applyFill="1" applyBorder="1" applyAlignment="1">
      <alignment horizontal="center"/>
    </xf>
    <xf numFmtId="2" fontId="11" fillId="0" borderId="0" xfId="0" applyNumberFormat="1" applyFont="1" applyFill="1" applyAlignment="1">
      <alignment horizontal="center"/>
    </xf>
    <xf numFmtId="2" fontId="11" fillId="5" borderId="23" xfId="0" applyNumberFormat="1" applyFont="1" applyFill="1" applyBorder="1" applyAlignment="1">
      <alignment horizontal="center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5" xfId="0" applyFont="1" applyFill="1" applyBorder="1" applyAlignment="1">
      <alignment horizontal="center"/>
    </xf>
    <xf numFmtId="2" fontId="12" fillId="0" borderId="25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11" fillId="0" borderId="0" xfId="0" applyFont="1" applyFill="1"/>
    <xf numFmtId="168" fontId="12" fillId="5" borderId="28" xfId="0" applyNumberFormat="1" applyFont="1" applyFill="1" applyBorder="1" applyAlignment="1">
      <alignment horizontal="center"/>
    </xf>
    <xf numFmtId="10" fontId="11" fillId="0" borderId="0" xfId="0" applyNumberFormat="1" applyFont="1" applyFill="1" applyAlignment="1">
      <alignment horizontal="center"/>
    </xf>
    <xf numFmtId="168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0" fontId="12" fillId="0" borderId="29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7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/>
    <xf numFmtId="0" fontId="11" fillId="0" borderId="9" xfId="0" applyFont="1" applyFill="1" applyBorder="1" applyAlignment="1">
      <alignment horizontal="center"/>
    </xf>
    <xf numFmtId="168" fontId="11" fillId="0" borderId="17" xfId="0" applyNumberFormat="1" applyFont="1" applyFill="1" applyBorder="1" applyAlignment="1">
      <alignment horizontal="center"/>
    </xf>
    <xf numFmtId="168" fontId="11" fillId="0" borderId="30" xfId="0" applyNumberFormat="1" applyFont="1" applyFill="1" applyBorder="1" applyAlignment="1">
      <alignment horizontal="center"/>
    </xf>
    <xf numFmtId="168" fontId="11" fillId="0" borderId="3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32" xfId="0" applyFont="1" applyFill="1" applyBorder="1"/>
    <xf numFmtId="0" fontId="12" fillId="0" borderId="33" xfId="0" applyFont="1" applyFill="1" applyBorder="1"/>
    <xf numFmtId="0" fontId="11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>
      <alignment horizontal="center"/>
    </xf>
    <xf numFmtId="168" fontId="11" fillId="0" borderId="29" xfId="0" applyNumberFormat="1" applyFont="1" applyFill="1" applyBorder="1" applyAlignment="1">
      <alignment horizontal="center"/>
    </xf>
    <xf numFmtId="168" fontId="11" fillId="0" borderId="34" xfId="0" applyNumberFormat="1" applyFont="1" applyFill="1" applyBorder="1" applyAlignment="1">
      <alignment horizontal="center"/>
    </xf>
    <xf numFmtId="168" fontId="11" fillId="0" borderId="35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36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11" xfId="0" applyFont="1" applyFill="1" applyBorder="1"/>
    <xf numFmtId="0" fontId="11" fillId="0" borderId="0" xfId="0" applyFont="1" applyFill="1" applyAlignment="1">
      <alignment horizontal="right"/>
    </xf>
    <xf numFmtId="169" fontId="12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0" fontId="11" fillId="0" borderId="15" xfId="0" applyNumberFormat="1" applyFont="1" applyFill="1" applyBorder="1" applyAlignment="1">
      <alignment horizontal="center" vertical="center"/>
    </xf>
    <xf numFmtId="10" fontId="11" fillId="0" borderId="14" xfId="0" applyNumberFormat="1" applyFont="1" applyFill="1" applyBorder="1" applyAlignment="1">
      <alignment horizontal="center" vertical="center"/>
    </xf>
    <xf numFmtId="10" fontId="11" fillId="0" borderId="37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/>
    </xf>
    <xf numFmtId="2" fontId="11" fillId="0" borderId="26" xfId="0" applyNumberFormat="1" applyFont="1" applyFill="1" applyBorder="1" applyAlignment="1">
      <alignment horizontal="center"/>
    </xf>
    <xf numFmtId="2" fontId="11" fillId="0" borderId="27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12" fillId="5" borderId="38" xfId="0" applyNumberFormat="1" applyFont="1" applyFill="1" applyBorder="1" applyAlignment="1">
      <alignment horizontal="center"/>
    </xf>
    <xf numFmtId="0" fontId="11" fillId="0" borderId="39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2" fontId="11" fillId="5" borderId="40" xfId="0" applyNumberFormat="1" applyFont="1" applyFill="1" applyBorder="1" applyAlignment="1">
      <alignment horizontal="center"/>
    </xf>
    <xf numFmtId="2" fontId="11" fillId="6" borderId="40" xfId="0" applyNumberFormat="1" applyFont="1" applyFill="1" applyBorder="1" applyAlignment="1">
      <alignment horizontal="center"/>
    </xf>
    <xf numFmtId="0" fontId="11" fillId="0" borderId="38" xfId="0" applyFont="1" applyFill="1" applyBorder="1" applyAlignment="1">
      <alignment horizontal="right"/>
    </xf>
    <xf numFmtId="2" fontId="11" fillId="5" borderId="17" xfId="0" applyNumberFormat="1" applyFont="1" applyFill="1" applyBorder="1" applyAlignment="1">
      <alignment horizontal="center"/>
    </xf>
    <xf numFmtId="0" fontId="11" fillId="0" borderId="41" xfId="0" applyFont="1" applyFill="1" applyBorder="1" applyAlignment="1">
      <alignment horizontal="right"/>
    </xf>
    <xf numFmtId="168" fontId="12" fillId="6" borderId="41" xfId="0" applyNumberFormat="1" applyFont="1" applyFill="1" applyBorder="1" applyAlignment="1">
      <alignment horizontal="center"/>
    </xf>
    <xf numFmtId="0" fontId="11" fillId="0" borderId="36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170" fontId="12" fillId="0" borderId="0" xfId="0" applyNumberFormat="1" applyFont="1" applyFill="1" applyAlignment="1">
      <alignment horizontal="center"/>
    </xf>
    <xf numFmtId="0" fontId="12" fillId="0" borderId="11" xfId="0" applyFont="1" applyFill="1" applyBorder="1" applyProtection="1"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8" fillId="0" borderId="0" xfId="0" applyFont="1" applyFill="1"/>
    <xf numFmtId="166" fontId="18" fillId="2" borderId="0" xfId="0" applyNumberFormat="1" applyFont="1" applyFill="1" applyAlignment="1" applyProtection="1">
      <alignment horizontal="left"/>
      <protection locked="0"/>
    </xf>
    <xf numFmtId="0" fontId="19" fillId="2" borderId="14" xfId="0" applyFont="1" applyFill="1" applyBorder="1" applyAlignment="1" applyProtection="1">
      <alignment horizontal="center"/>
      <protection locked="0"/>
    </xf>
    <xf numFmtId="0" fontId="19" fillId="2" borderId="13" xfId="0" applyFont="1" applyFill="1" applyBorder="1" applyAlignment="1" applyProtection="1">
      <alignment horizontal="center"/>
      <protection locked="0"/>
    </xf>
    <xf numFmtId="0" fontId="19" fillId="2" borderId="42" xfId="0" applyFont="1" applyFill="1" applyBorder="1" applyAlignment="1" applyProtection="1">
      <alignment horizontal="center"/>
      <protection locked="0"/>
    </xf>
    <xf numFmtId="0" fontId="19" fillId="2" borderId="41" xfId="0" applyFont="1" applyFill="1" applyBorder="1" applyAlignment="1" applyProtection="1">
      <alignment horizontal="center"/>
      <protection locked="0"/>
    </xf>
    <xf numFmtId="0" fontId="19" fillId="2" borderId="43" xfId="0" applyFont="1" applyFill="1" applyBorder="1" applyAlignment="1" applyProtection="1">
      <alignment horizontal="center"/>
      <protection locked="0"/>
    </xf>
    <xf numFmtId="0" fontId="19" fillId="2" borderId="40" xfId="0" applyFont="1" applyFill="1" applyBorder="1" applyAlignment="1" applyProtection="1">
      <alignment horizontal="center"/>
      <protection locked="0"/>
    </xf>
    <xf numFmtId="169" fontId="19" fillId="2" borderId="0" xfId="0" applyNumberFormat="1" applyFont="1" applyFill="1" applyAlignment="1" applyProtection="1">
      <alignment horizontal="center"/>
      <protection locked="0"/>
    </xf>
    <xf numFmtId="171" fontId="19" fillId="2" borderId="0" xfId="0" applyNumberFormat="1" applyFont="1" applyFill="1" applyAlignment="1" applyProtection="1">
      <alignment horizontal="center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0" fontId="19" fillId="2" borderId="36" xfId="0" applyFont="1" applyFill="1" applyBorder="1" applyAlignment="1" applyProtection="1">
      <alignment horizontal="center"/>
      <protection locked="0"/>
    </xf>
    <xf numFmtId="2" fontId="18" fillId="0" borderId="37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4" xfId="0" applyNumberFormat="1" applyFont="1" applyFill="1" applyBorder="1" applyAlignment="1">
      <alignment horizontal="center"/>
    </xf>
    <xf numFmtId="0" fontId="19" fillId="6" borderId="45" xfId="0" applyFont="1" applyFill="1" applyBorder="1" applyAlignment="1">
      <alignment horizontal="center"/>
    </xf>
    <xf numFmtId="2" fontId="19" fillId="2" borderId="0" xfId="0" applyNumberFormat="1" applyFont="1" applyFill="1" applyAlignment="1" applyProtection="1">
      <alignment horizontal="center"/>
      <protection locked="0"/>
    </xf>
    <xf numFmtId="0" fontId="11" fillId="0" borderId="0" xfId="0" applyFont="1" applyFill="1" applyAlignment="1">
      <alignment horizontal="right"/>
    </xf>
    <xf numFmtId="165" fontId="19" fillId="0" borderId="0" xfId="0" applyNumberFormat="1" applyFont="1" applyFill="1" applyAlignment="1">
      <alignment horizontal="center"/>
    </xf>
    <xf numFmtId="172" fontId="12" fillId="0" borderId="0" xfId="0" applyNumberFormat="1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7" fillId="0" borderId="0" xfId="0" applyFont="1" applyFill="1" applyAlignment="1">
      <alignment horizontal="right"/>
    </xf>
    <xf numFmtId="0" fontId="8" fillId="0" borderId="0" xfId="0" applyFont="1" applyFill="1"/>
    <xf numFmtId="2" fontId="7" fillId="0" borderId="46" xfId="0" applyNumberFormat="1" applyFont="1" applyFill="1" applyBorder="1" applyAlignment="1">
      <alignment horizontal="center" wrapText="1"/>
    </xf>
    <xf numFmtId="2" fontId="7" fillId="0" borderId="41" xfId="0" applyNumberFormat="1" applyFont="1" applyFill="1" applyBorder="1" applyAlignment="1">
      <alignment horizontal="center" wrapText="1"/>
    </xf>
    <xf numFmtId="2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0" fillId="0" borderId="0" xfId="0" applyFill="1"/>
    <xf numFmtId="164" fontId="8" fillId="2" borderId="47" xfId="0" applyNumberFormat="1" applyFont="1" applyFill="1" applyBorder="1" applyAlignment="1" applyProtection="1">
      <alignment horizontal="center"/>
      <protection locked="0"/>
    </xf>
    <xf numFmtId="164" fontId="8" fillId="2" borderId="22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Alignment="1">
      <alignment horizontal="center"/>
    </xf>
    <xf numFmtId="164" fontId="8" fillId="0" borderId="13" xfId="0" applyNumberFormat="1" applyFont="1" applyFill="1" applyBorder="1" applyAlignment="1">
      <alignment horizontal="center"/>
    </xf>
    <xf numFmtId="164" fontId="8" fillId="2" borderId="23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Alignment="1">
      <alignment horizontal="center"/>
    </xf>
    <xf numFmtId="164" fontId="8" fillId="0" borderId="14" xfId="0" applyNumberFormat="1" applyFont="1" applyFill="1" applyBorder="1" applyAlignment="1">
      <alignment horizontal="center"/>
    </xf>
    <xf numFmtId="173" fontId="7" fillId="4" borderId="47" xfId="0" applyNumberFormat="1" applyFont="1" applyFill="1" applyBorder="1" applyAlignment="1">
      <alignment horizontal="center"/>
    </xf>
    <xf numFmtId="173" fontId="4" fillId="0" borderId="0" xfId="0" applyNumberFormat="1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8" fillId="0" borderId="47" xfId="0" applyNumberFormat="1" applyFont="1" applyFill="1" applyBorder="1" applyAlignment="1">
      <alignment horizontal="center"/>
    </xf>
    <xf numFmtId="173" fontId="8" fillId="0" borderId="47" xfId="0" applyNumberFormat="1" applyFont="1" applyFill="1" applyBorder="1" applyAlignment="1">
      <alignment horizontal="center"/>
    </xf>
    <xf numFmtId="173" fontId="5" fillId="0" borderId="0" xfId="0" applyNumberFormat="1" applyFont="1" applyFill="1" applyAlignment="1">
      <alignment horizontal="center"/>
    </xf>
    <xf numFmtId="173" fontId="8" fillId="0" borderId="0" xfId="0" applyNumberFormat="1" applyFont="1" applyFill="1" applyAlignment="1">
      <alignment horizontal="center"/>
    </xf>
    <xf numFmtId="173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8" fillId="0" borderId="47" xfId="0" applyNumberFormat="1" applyFont="1" applyFill="1" applyBorder="1" applyAlignment="1">
      <alignment horizontal="center" wrapText="1"/>
    </xf>
    <xf numFmtId="172" fontId="7" fillId="4" borderId="48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172" fontId="4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wrapText="1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10" fontId="5" fillId="0" borderId="9" xfId="0" applyNumberFormat="1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0" fontId="0" fillId="0" borderId="0" xfId="0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2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172" fontId="5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0" fontId="0" fillId="0" borderId="0" xfId="0" applyFill="1" applyAlignment="1">
      <alignment horizontal="right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8" fillId="0" borderId="0" xfId="0" applyFont="1" applyFill="1" applyProtection="1">
      <protection locked="0"/>
    </xf>
    <xf numFmtId="174" fontId="8" fillId="0" borderId="0" xfId="0" applyNumberFormat="1" applyFont="1" applyFill="1" applyProtection="1">
      <protection locked="0"/>
    </xf>
    <xf numFmtId="0" fontId="19" fillId="2" borderId="15" xfId="0" applyFont="1" applyFill="1" applyBorder="1" applyAlignment="1" applyProtection="1">
      <alignment horizontal="center"/>
      <protection locked="0"/>
    </xf>
    <xf numFmtId="0" fontId="19" fillId="2" borderId="14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/>
    <xf numFmtId="0" fontId="19" fillId="2" borderId="49" xfId="0" applyFont="1" applyFill="1" applyBorder="1" applyAlignment="1" applyProtection="1">
      <alignment horizontal="center"/>
      <protection locked="0"/>
    </xf>
    <xf numFmtId="0" fontId="19" fillId="2" borderId="13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Protection="1">
      <protection locked="0"/>
    </xf>
    <xf numFmtId="0" fontId="10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32" xfId="0" applyFont="1" applyFill="1" applyBorder="1" applyAlignment="1">
      <alignment horizontal="center"/>
    </xf>
    <xf numFmtId="0" fontId="12" fillId="0" borderId="50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 wrapText="1"/>
    </xf>
    <xf numFmtId="0" fontId="17" fillId="0" borderId="37" xfId="0" applyFont="1" applyFill="1" applyBorder="1" applyAlignment="1">
      <alignment horizontal="left" vertical="center" wrapText="1"/>
    </xf>
    <xf numFmtId="0" fontId="19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7" fillId="0" borderId="10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7" fillId="0" borderId="46" xfId="0" applyFont="1" applyFill="1" applyBorder="1" applyAlignment="1">
      <alignment horizontal="justify" vertical="center" wrapText="1"/>
    </xf>
    <xf numFmtId="0" fontId="17" fillId="0" borderId="51" xfId="0" applyFont="1" applyFill="1" applyBorder="1" applyAlignment="1">
      <alignment horizontal="justify" vertical="center" wrapText="1"/>
    </xf>
    <xf numFmtId="0" fontId="17" fillId="0" borderId="48" xfId="0" applyFont="1" applyFill="1" applyBorder="1" applyAlignment="1">
      <alignment horizontal="justify" vertical="center" wrapText="1"/>
    </xf>
    <xf numFmtId="0" fontId="17" fillId="0" borderId="46" xfId="0" applyFont="1" applyFill="1" applyBorder="1" applyAlignment="1">
      <alignment horizontal="left" vertical="center" wrapText="1"/>
    </xf>
    <xf numFmtId="0" fontId="17" fillId="0" borderId="51" xfId="0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17" fillId="0" borderId="46" xfId="0" applyFont="1" applyFill="1" applyBorder="1" applyAlignment="1">
      <alignment horizontal="center"/>
    </xf>
    <xf numFmtId="0" fontId="17" fillId="0" borderId="51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164" fontId="19" fillId="2" borderId="25" xfId="0" applyNumberFormat="1" applyFont="1" applyFill="1" applyBorder="1" applyAlignment="1" applyProtection="1">
      <alignment horizontal="center" vertical="center"/>
      <protection locked="0"/>
    </xf>
    <xf numFmtId="164" fontId="19" fillId="2" borderId="26" xfId="0" applyNumberFormat="1" applyFont="1" applyFill="1" applyBorder="1" applyAlignment="1" applyProtection="1">
      <alignment horizontal="center" vertical="center"/>
      <protection locked="0"/>
    </xf>
    <xf numFmtId="164" fontId="19" fillId="2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7" workbookViewId="0">
      <selection activeCell="B21" sqref="B2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9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24.55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0.1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10521786</v>
      </c>
      <c r="C24" s="18">
        <v>8311.5</v>
      </c>
      <c r="D24" s="19">
        <v>1</v>
      </c>
      <c r="E24" s="20">
        <v>16.8</v>
      </c>
    </row>
    <row r="25" spans="1:6" ht="16.5" customHeight="1" x14ac:dyDescent="0.3">
      <c r="A25" s="17">
        <v>2</v>
      </c>
      <c r="B25" s="18">
        <v>10467085</v>
      </c>
      <c r="C25" s="18">
        <v>8304.6</v>
      </c>
      <c r="D25" s="19">
        <v>1</v>
      </c>
      <c r="E25" s="19">
        <v>16.8</v>
      </c>
    </row>
    <row r="26" spans="1:6" ht="16.5" customHeight="1" x14ac:dyDescent="0.3">
      <c r="A26" s="17">
        <v>3</v>
      </c>
      <c r="B26" s="18">
        <v>10480151</v>
      </c>
      <c r="C26" s="18">
        <v>8287.2000000000007</v>
      </c>
      <c r="D26" s="19">
        <v>1</v>
      </c>
      <c r="E26" s="19">
        <v>16.8</v>
      </c>
    </row>
    <row r="27" spans="1:6" ht="16.5" customHeight="1" x14ac:dyDescent="0.3">
      <c r="A27" s="17">
        <v>4</v>
      </c>
      <c r="B27" s="18">
        <v>10465826</v>
      </c>
      <c r="C27" s="18">
        <v>8291.7000000000007</v>
      </c>
      <c r="D27" s="19">
        <v>1</v>
      </c>
      <c r="E27" s="19">
        <v>16.8</v>
      </c>
    </row>
    <row r="28" spans="1:6" ht="16.5" customHeight="1" x14ac:dyDescent="0.3">
      <c r="A28" s="17">
        <v>5</v>
      </c>
      <c r="B28" s="18">
        <v>10469615</v>
      </c>
      <c r="C28" s="18">
        <v>8260.7000000000007</v>
      </c>
      <c r="D28" s="19">
        <v>1</v>
      </c>
      <c r="E28" s="19">
        <v>16.8</v>
      </c>
    </row>
    <row r="29" spans="1:6" ht="16.5" customHeight="1" x14ac:dyDescent="0.3">
      <c r="A29" s="17">
        <v>6</v>
      </c>
      <c r="B29" s="21">
        <v>10455014</v>
      </c>
      <c r="C29" s="21">
        <v>8251.1</v>
      </c>
      <c r="D29" s="22">
        <v>1</v>
      </c>
      <c r="E29" s="22">
        <v>16.8</v>
      </c>
    </row>
    <row r="30" spans="1:6" ht="16.5" customHeight="1" x14ac:dyDescent="0.3">
      <c r="A30" s="23" t="s">
        <v>18</v>
      </c>
      <c r="B30" s="24">
        <f>AVERAGE(B24:B29)</f>
        <v>10476579.5</v>
      </c>
      <c r="C30" s="25">
        <f>AVERAGE(C24:C29)</f>
        <v>8284.4666666666653</v>
      </c>
      <c r="D30" s="26">
        <f>AVERAGE(D24:D29)</f>
        <v>1</v>
      </c>
      <c r="E30" s="26">
        <f>AVERAGE(E24:E29)</f>
        <v>16.8</v>
      </c>
    </row>
    <row r="31" spans="1:6" ht="16.5" customHeight="1" x14ac:dyDescent="0.3">
      <c r="A31" s="27" t="s">
        <v>19</v>
      </c>
      <c r="B31" s="28">
        <f>(STDEV(B24:B29)/B30)</f>
        <v>2.2489769370401696E-3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40" t="s">
        <v>26</v>
      </c>
      <c r="C59" s="24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5" t="s">
        <v>114</v>
      </c>
      <c r="C60" s="235" t="s">
        <v>115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3" zoomScale="55" zoomScaleNormal="75" workbookViewId="0">
      <selection activeCell="B58" sqref="B58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3">
      <c r="A2" s="262"/>
      <c r="B2" s="262"/>
      <c r="C2" s="262"/>
      <c r="D2" s="262"/>
      <c r="E2" s="262"/>
      <c r="F2" s="262"/>
      <c r="G2" s="262"/>
      <c r="H2" s="262"/>
    </row>
    <row r="3" spans="1:8" x14ac:dyDescent="0.3">
      <c r="A3" s="262"/>
      <c r="B3" s="262"/>
      <c r="C3" s="262"/>
      <c r="D3" s="262"/>
      <c r="E3" s="262"/>
      <c r="F3" s="262"/>
      <c r="G3" s="262"/>
      <c r="H3" s="262"/>
    </row>
    <row r="4" spans="1:8" x14ac:dyDescent="0.3">
      <c r="A4" s="262"/>
      <c r="B4" s="262"/>
      <c r="C4" s="262"/>
      <c r="D4" s="262"/>
      <c r="E4" s="262"/>
      <c r="F4" s="262"/>
      <c r="G4" s="262"/>
      <c r="H4" s="262"/>
    </row>
    <row r="5" spans="1:8" x14ac:dyDescent="0.3">
      <c r="A5" s="262"/>
      <c r="B5" s="262"/>
      <c r="C5" s="262"/>
      <c r="D5" s="262"/>
      <c r="E5" s="262"/>
      <c r="F5" s="262"/>
      <c r="G5" s="262"/>
      <c r="H5" s="262"/>
    </row>
    <row r="6" spans="1:8" x14ac:dyDescent="0.3">
      <c r="A6" s="262"/>
      <c r="B6" s="262"/>
      <c r="C6" s="262"/>
      <c r="D6" s="262"/>
      <c r="E6" s="262"/>
      <c r="F6" s="262"/>
      <c r="G6" s="262"/>
      <c r="H6" s="262"/>
    </row>
    <row r="7" spans="1:8" x14ac:dyDescent="0.3">
      <c r="A7" s="262"/>
      <c r="B7" s="262"/>
      <c r="C7" s="262"/>
      <c r="D7" s="262"/>
      <c r="E7" s="262"/>
      <c r="F7" s="262"/>
      <c r="G7" s="262"/>
      <c r="H7" s="262"/>
    </row>
    <row r="8" spans="1:8" x14ac:dyDescent="0.3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3">
      <c r="A9" s="263"/>
      <c r="B9" s="263"/>
      <c r="C9" s="263"/>
      <c r="D9" s="263"/>
      <c r="E9" s="263"/>
      <c r="F9" s="263"/>
      <c r="G9" s="263"/>
      <c r="H9" s="263"/>
    </row>
    <row r="10" spans="1:8" x14ac:dyDescent="0.3">
      <c r="A10" s="263"/>
      <c r="B10" s="263"/>
      <c r="C10" s="263"/>
      <c r="D10" s="263"/>
      <c r="E10" s="263"/>
      <c r="F10" s="263"/>
      <c r="G10" s="263"/>
      <c r="H10" s="263"/>
    </row>
    <row r="11" spans="1:8" x14ac:dyDescent="0.3">
      <c r="A11" s="263"/>
      <c r="B11" s="263"/>
      <c r="C11" s="263"/>
      <c r="D11" s="263"/>
      <c r="E11" s="263"/>
      <c r="F11" s="263"/>
      <c r="G11" s="263"/>
      <c r="H11" s="263"/>
    </row>
    <row r="12" spans="1:8" x14ac:dyDescent="0.3">
      <c r="A12" s="263"/>
      <c r="B12" s="263"/>
      <c r="C12" s="263"/>
      <c r="D12" s="263"/>
      <c r="E12" s="263"/>
      <c r="F12" s="263"/>
      <c r="G12" s="263"/>
      <c r="H12" s="263"/>
    </row>
    <row r="13" spans="1:8" x14ac:dyDescent="0.3">
      <c r="A13" s="263"/>
      <c r="B13" s="263"/>
      <c r="C13" s="263"/>
      <c r="D13" s="263"/>
      <c r="E13" s="263"/>
      <c r="F13" s="263"/>
      <c r="G13" s="263"/>
      <c r="H13" s="263"/>
    </row>
    <row r="14" spans="1:8" x14ac:dyDescent="0.3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/>
    <row r="16" spans="1:8" ht="19.5" customHeight="1" x14ac:dyDescent="0.35">
      <c r="A16" s="265" t="s">
        <v>33</v>
      </c>
      <c r="B16" s="266"/>
      <c r="C16" s="266"/>
      <c r="D16" s="266"/>
      <c r="E16" s="266"/>
      <c r="F16" s="266"/>
      <c r="G16" s="266"/>
      <c r="H16" s="267"/>
    </row>
    <row r="17" spans="1:14" ht="20.25" customHeight="1" x14ac:dyDescent="0.3">
      <c r="A17" s="264" t="s">
        <v>34</v>
      </c>
      <c r="B17" s="264"/>
      <c r="C17" s="264"/>
      <c r="D17" s="264"/>
      <c r="E17" s="264"/>
      <c r="F17" s="264"/>
      <c r="G17" s="264"/>
      <c r="H17" s="264"/>
    </row>
    <row r="18" spans="1:14" ht="26.25" customHeight="1" x14ac:dyDescent="0.45">
      <c r="A18" s="54" t="s">
        <v>35</v>
      </c>
      <c r="B18" s="248" t="s">
        <v>5</v>
      </c>
      <c r="C18" s="248"/>
    </row>
    <row r="19" spans="1:14" ht="26.25" customHeight="1" x14ac:dyDescent="0.5">
      <c r="A19" s="54" t="s">
        <v>36</v>
      </c>
      <c r="B19" s="154" t="s">
        <v>7</v>
      </c>
      <c r="C19" s="175">
        <v>25</v>
      </c>
    </row>
    <row r="20" spans="1:14" ht="26.25" customHeight="1" x14ac:dyDescent="0.5">
      <c r="A20" s="54" t="s">
        <v>37</v>
      </c>
      <c r="B20" s="154" t="s">
        <v>118</v>
      </c>
      <c r="C20" s="155"/>
    </row>
    <row r="21" spans="1:14" ht="26.25" customHeight="1" x14ac:dyDescent="0.5">
      <c r="A21" s="54" t="s">
        <v>38</v>
      </c>
      <c r="B21" s="249" t="s">
        <v>11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5">
      <c r="A22" s="54" t="s">
        <v>39</v>
      </c>
      <c r="B22" s="156" t="s">
        <v>12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5">
      <c r="A23" s="54" t="s">
        <v>40</v>
      </c>
      <c r="B23" s="156"/>
      <c r="C23" s="155"/>
      <c r="D23" s="155"/>
      <c r="E23" s="155"/>
      <c r="F23" s="155"/>
      <c r="G23" s="155"/>
      <c r="H23" s="155"/>
      <c r="I23" s="155"/>
    </row>
    <row r="24" spans="1:14" ht="18" x14ac:dyDescent="0.35">
      <c r="A24" s="54"/>
      <c r="B24" s="56"/>
    </row>
    <row r="25" spans="1:14" ht="18" x14ac:dyDescent="0.35">
      <c r="A25" s="52" t="s">
        <v>1</v>
      </c>
      <c r="B25" s="56"/>
    </row>
    <row r="26" spans="1:14" ht="26.25" customHeight="1" x14ac:dyDescent="0.45">
      <c r="A26" s="57" t="s">
        <v>4</v>
      </c>
      <c r="B26" s="248" t="s">
        <v>112</v>
      </c>
      <c r="C26" s="248"/>
    </row>
    <row r="27" spans="1:14" ht="26.25" customHeight="1" x14ac:dyDescent="0.5">
      <c r="A27" s="59" t="s">
        <v>41</v>
      </c>
      <c r="B27" s="249" t="s">
        <v>113</v>
      </c>
      <c r="C27" s="249"/>
    </row>
    <row r="28" spans="1:14" ht="27" customHeight="1" x14ac:dyDescent="0.45">
      <c r="A28" s="59" t="s">
        <v>6</v>
      </c>
      <c r="B28" s="153">
        <v>100.8</v>
      </c>
    </row>
    <row r="29" spans="1:14" s="9" customFormat="1" ht="27" customHeight="1" x14ac:dyDescent="0.5">
      <c r="A29" s="59" t="s">
        <v>42</v>
      </c>
      <c r="B29" s="152">
        <v>0</v>
      </c>
      <c r="C29" s="252" t="s">
        <v>43</v>
      </c>
      <c r="D29" s="253"/>
      <c r="E29" s="253"/>
      <c r="F29" s="253"/>
      <c r="G29" s="253"/>
      <c r="H29" s="254"/>
      <c r="I29" s="61"/>
      <c r="J29" s="61"/>
      <c r="K29" s="61"/>
      <c r="L29" s="61"/>
    </row>
    <row r="30" spans="1:14" s="9" customFormat="1" ht="19.5" customHeight="1" x14ac:dyDescent="0.35">
      <c r="A30" s="59" t="s">
        <v>44</v>
      </c>
      <c r="B30" s="58">
        <f>B28-B29</f>
        <v>100.8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5">
      <c r="A31" s="59" t="s">
        <v>45</v>
      </c>
      <c r="B31" s="171">
        <v>1</v>
      </c>
      <c r="C31" s="255" t="s">
        <v>46</v>
      </c>
      <c r="D31" s="256"/>
      <c r="E31" s="256"/>
      <c r="F31" s="256"/>
      <c r="G31" s="256"/>
      <c r="H31" s="257"/>
      <c r="I31" s="61"/>
      <c r="J31" s="61"/>
      <c r="K31" s="61"/>
      <c r="L31" s="61"/>
    </row>
    <row r="32" spans="1:14" s="9" customFormat="1" ht="27" customHeight="1" x14ac:dyDescent="0.45">
      <c r="A32" s="59" t="s">
        <v>47</v>
      </c>
      <c r="B32" s="171">
        <v>1</v>
      </c>
      <c r="C32" s="255" t="s">
        <v>48</v>
      </c>
      <c r="D32" s="256"/>
      <c r="E32" s="256"/>
      <c r="F32" s="256"/>
      <c r="G32" s="256"/>
      <c r="H32" s="257"/>
      <c r="I32" s="61"/>
      <c r="J32" s="61"/>
      <c r="K32" s="61"/>
      <c r="L32" s="65"/>
      <c r="M32" s="65"/>
      <c r="N32" s="66"/>
    </row>
    <row r="33" spans="1:14" s="9" customFormat="1" ht="17.25" customHeight="1" x14ac:dyDescent="0.35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" x14ac:dyDescent="0.35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5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5">
      <c r="A36" s="69" t="s">
        <v>51</v>
      </c>
      <c r="B36" s="233">
        <v>50</v>
      </c>
      <c r="C36" s="53"/>
      <c r="D36" s="242" t="s">
        <v>52</v>
      </c>
      <c r="E36" s="243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5">
      <c r="A37" s="70" t="s">
        <v>54</v>
      </c>
      <c r="B37" s="234">
        <v>4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5">
      <c r="A38" s="70" t="s">
        <v>58</v>
      </c>
      <c r="B38" s="234">
        <v>20</v>
      </c>
      <c r="C38" s="75">
        <v>1</v>
      </c>
      <c r="D38" s="236">
        <v>10414840</v>
      </c>
      <c r="E38" s="119">
        <f>IF(ISBLANK(D38),"-",$D$48/$D$45*D38)</f>
        <v>10521570.814340673</v>
      </c>
      <c r="F38" s="236">
        <v>11208689</v>
      </c>
      <c r="G38" s="111">
        <f>IF(ISBLANK(F38),"-",$D$48/$F$45*F38)</f>
        <v>10800049.680258015</v>
      </c>
      <c r="J38" s="61"/>
      <c r="K38" s="61"/>
      <c r="L38" s="65"/>
      <c r="M38" s="65"/>
      <c r="N38" s="66"/>
    </row>
    <row r="39" spans="1:14" s="9" customFormat="1" ht="26.25" customHeight="1" x14ac:dyDescent="0.45">
      <c r="A39" s="70" t="s">
        <v>59</v>
      </c>
      <c r="B39" s="157">
        <v>1</v>
      </c>
      <c r="C39" s="71">
        <v>2</v>
      </c>
      <c r="D39" s="237">
        <v>10427709</v>
      </c>
      <c r="E39" s="120">
        <f>IF(ISBLANK(D39),"-",$D$48/$D$45*D39)</f>
        <v>10534571.69527689</v>
      </c>
      <c r="F39" s="237">
        <v>11047670</v>
      </c>
      <c r="G39" s="112">
        <f>IF(ISBLANK(F39),"-",$D$48/$F$45*F39)</f>
        <v>10644901.009484343</v>
      </c>
      <c r="J39" s="61"/>
      <c r="K39" s="61"/>
      <c r="L39" s="65"/>
      <c r="M39" s="65"/>
      <c r="N39" s="66"/>
    </row>
    <row r="40" spans="1:14" ht="26.25" customHeight="1" x14ac:dyDescent="0.45">
      <c r="A40" s="70" t="s">
        <v>60</v>
      </c>
      <c r="B40" s="157">
        <v>1</v>
      </c>
      <c r="C40" s="71">
        <v>3</v>
      </c>
      <c r="D40" s="237">
        <v>10465077</v>
      </c>
      <c r="E40" s="120">
        <f>IF(ISBLANK(D40),"-",$D$48/$D$45*D40)</f>
        <v>10572322.640868977</v>
      </c>
      <c r="F40" s="237">
        <v>11101765</v>
      </c>
      <c r="G40" s="112">
        <f>IF(ISBLANK(F40),"-",$D$48/$F$45*F40)</f>
        <v>10697023.848065516</v>
      </c>
      <c r="L40" s="65"/>
      <c r="M40" s="65"/>
      <c r="N40" s="76"/>
    </row>
    <row r="41" spans="1:14" ht="26.25" customHeight="1" x14ac:dyDescent="0.45">
      <c r="A41" s="70" t="s">
        <v>61</v>
      </c>
      <c r="B41" s="157">
        <v>1</v>
      </c>
      <c r="C41" s="77">
        <v>4</v>
      </c>
      <c r="D41" s="159"/>
      <c r="E41" s="121" t="str">
        <f>IF(ISBLANK(D41),"-",$D$48/$D$45*D41)</f>
        <v>-</v>
      </c>
      <c r="F41" s="159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5">
      <c r="A42" s="70" t="s">
        <v>62</v>
      </c>
      <c r="B42" s="157">
        <v>1</v>
      </c>
      <c r="C42" s="78" t="s">
        <v>63</v>
      </c>
      <c r="D42" s="139">
        <f>AVERAGE(D38:D41)</f>
        <v>10435875.333333334</v>
      </c>
      <c r="E42" s="101">
        <f>AVERAGE(E38:E41)</f>
        <v>10542821.716828847</v>
      </c>
      <c r="F42" s="79">
        <f>AVERAGE(F38:F41)</f>
        <v>11119374.666666666</v>
      </c>
      <c r="G42" s="80">
        <f>AVERAGE(G38:G41)</f>
        <v>10713991.512602625</v>
      </c>
    </row>
    <row r="43" spans="1:14" ht="26.25" customHeight="1" x14ac:dyDescent="0.45">
      <c r="A43" s="70" t="s">
        <v>64</v>
      </c>
      <c r="B43" s="153">
        <v>1</v>
      </c>
      <c r="C43" s="140" t="s">
        <v>65</v>
      </c>
      <c r="D43" s="161">
        <v>24.55</v>
      </c>
      <c r="E43" s="76"/>
      <c r="F43" s="160">
        <v>25.74</v>
      </c>
      <c r="G43" s="117"/>
    </row>
    <row r="44" spans="1:14" ht="26.25" customHeight="1" x14ac:dyDescent="0.45">
      <c r="A44" s="70" t="s">
        <v>66</v>
      </c>
      <c r="B44" s="153">
        <v>1</v>
      </c>
      <c r="C44" s="141" t="s">
        <v>67</v>
      </c>
      <c r="D44" s="142">
        <f>D43*$B$34</f>
        <v>24.55</v>
      </c>
      <c r="E44" s="82"/>
      <c r="F44" s="81">
        <f>F43*$B$34</f>
        <v>25.74</v>
      </c>
      <c r="G44" s="84"/>
    </row>
    <row r="45" spans="1:14" ht="19.5" customHeight="1" x14ac:dyDescent="0.35">
      <c r="A45" s="70" t="s">
        <v>68</v>
      </c>
      <c r="B45" s="138">
        <f>(B44/B43)*(B42/B41)*(B40/B39)*(B38/B37)*B36</f>
        <v>250</v>
      </c>
      <c r="C45" s="141" t="s">
        <v>69</v>
      </c>
      <c r="D45" s="143">
        <f>D44*$B$30/100</f>
        <v>24.746399999999998</v>
      </c>
      <c r="E45" s="84"/>
      <c r="F45" s="83">
        <f>F44*$B$30/100</f>
        <v>25.945919999999997</v>
      </c>
      <c r="G45" s="84"/>
    </row>
    <row r="46" spans="1:14" ht="19.5" customHeight="1" x14ac:dyDescent="0.35">
      <c r="A46" s="244" t="s">
        <v>70</v>
      </c>
      <c r="B46" s="250"/>
      <c r="C46" s="141" t="s">
        <v>71</v>
      </c>
      <c r="D46" s="142">
        <f>D45/$B$45</f>
        <v>9.8985599999999993E-2</v>
      </c>
      <c r="E46" s="84"/>
      <c r="F46" s="85">
        <f>F45/$B$45</f>
        <v>0.10378367999999999</v>
      </c>
      <c r="G46" s="84"/>
    </row>
    <row r="47" spans="1:14" ht="27" customHeight="1" x14ac:dyDescent="0.45">
      <c r="A47" s="246"/>
      <c r="B47" s="251"/>
      <c r="C47" s="141" t="s">
        <v>72</v>
      </c>
      <c r="D47" s="162">
        <v>0.1</v>
      </c>
      <c r="E47" s="117"/>
      <c r="F47" s="117"/>
      <c r="G47" s="117"/>
    </row>
    <row r="48" spans="1:14" ht="18" x14ac:dyDescent="0.35">
      <c r="C48" s="141" t="s">
        <v>73</v>
      </c>
      <c r="D48" s="143">
        <f>D47*$B$45</f>
        <v>25</v>
      </c>
      <c r="E48" s="84"/>
      <c r="F48" s="84"/>
      <c r="G48" s="84"/>
    </row>
    <row r="49" spans="1:12" ht="19.5" customHeight="1" x14ac:dyDescent="0.35">
      <c r="C49" s="144" t="s">
        <v>74</v>
      </c>
      <c r="D49" s="145">
        <f>D48/B34</f>
        <v>25</v>
      </c>
      <c r="E49" s="103"/>
      <c r="F49" s="103"/>
      <c r="G49" s="103"/>
    </row>
    <row r="50" spans="1:12" ht="18" x14ac:dyDescent="0.35">
      <c r="C50" s="146" t="s">
        <v>75</v>
      </c>
      <c r="D50" s="147">
        <f>AVERAGE(E38:E41,G38:G41)</f>
        <v>10628406.614715736</v>
      </c>
      <c r="E50" s="102"/>
      <c r="F50" s="102"/>
      <c r="G50" s="102"/>
    </row>
    <row r="51" spans="1:12" ht="18" x14ac:dyDescent="0.35">
      <c r="C51" s="86" t="s">
        <v>76</v>
      </c>
      <c r="D51" s="89">
        <f>STDEV(E38:E41,G38:G41)/D50</f>
        <v>1.0116572237642087E-2</v>
      </c>
      <c r="E51" s="82"/>
      <c r="F51" s="82"/>
      <c r="G51" s="82"/>
    </row>
    <row r="52" spans="1:12" ht="19.5" customHeight="1" x14ac:dyDescent="0.35">
      <c r="C52" s="87" t="s">
        <v>20</v>
      </c>
      <c r="D52" s="90">
        <f>COUNT(E38:E41,G38:G41)</f>
        <v>6</v>
      </c>
      <c r="E52" s="82"/>
      <c r="F52" s="82"/>
      <c r="G52" s="82"/>
    </row>
    <row r="54" spans="1:12" ht="18" x14ac:dyDescent="0.35">
      <c r="A54" s="52" t="s">
        <v>1</v>
      </c>
      <c r="B54" s="91" t="s">
        <v>77</v>
      </c>
    </row>
    <row r="55" spans="1:12" ht="18" x14ac:dyDescent="0.35">
      <c r="A55" s="53" t="s">
        <v>78</v>
      </c>
      <c r="B55" s="55" t="str">
        <f>B21</f>
        <v>Each 5 ml contains Zidovudine USP 50 mg.</v>
      </c>
    </row>
    <row r="56" spans="1:12" ht="26.25" customHeight="1" x14ac:dyDescent="0.45">
      <c r="A56" s="149" t="s">
        <v>79</v>
      </c>
      <c r="B56" s="163">
        <v>5</v>
      </c>
      <c r="C56" s="130" t="s">
        <v>80</v>
      </c>
      <c r="D56" s="164">
        <v>50</v>
      </c>
      <c r="E56" s="130" t="str">
        <f>B20</f>
        <v>ZIDOVUDINE</v>
      </c>
    </row>
    <row r="57" spans="1:12" ht="18" x14ac:dyDescent="0.35">
      <c r="A57" s="55" t="s">
        <v>81</v>
      </c>
      <c r="B57" s="174">
        <f>'ZIDOVUDINE 1'!C39</f>
        <v>1.2068162422394644</v>
      </c>
    </row>
    <row r="58" spans="1:12" s="77" customFormat="1" ht="18" x14ac:dyDescent="0.35">
      <c r="A58" s="128" t="s">
        <v>82</v>
      </c>
      <c r="B58" s="129">
        <f>B56</f>
        <v>5</v>
      </c>
      <c r="C58" s="130" t="s">
        <v>83</v>
      </c>
      <c r="D58" s="150">
        <f>B57*B56</f>
        <v>6.0340812111973214</v>
      </c>
    </row>
    <row r="59" spans="1:12" ht="19.5" customHeight="1" x14ac:dyDescent="0.3"/>
    <row r="60" spans="1:12" s="9" customFormat="1" ht="27" customHeight="1" x14ac:dyDescent="0.45">
      <c r="A60" s="69" t="s">
        <v>84</v>
      </c>
      <c r="B60" s="233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5">
      <c r="A61" s="70" t="s">
        <v>89</v>
      </c>
      <c r="B61" s="234">
        <v>4</v>
      </c>
      <c r="C61" s="258" t="s">
        <v>90</v>
      </c>
      <c r="D61" s="271">
        <v>6.0925599999999998</v>
      </c>
      <c r="E61" s="123">
        <v>1</v>
      </c>
      <c r="F61" s="165">
        <v>10621950</v>
      </c>
      <c r="G61" s="134">
        <f>IF(ISBLANK(F61),"-",(F61/$D$50*$D$47*$B$69)*$D$58/$D$61)</f>
        <v>49.489997535118619</v>
      </c>
      <c r="H61" s="131">
        <f t="shared" ref="H61:H72" si="0">IF(ISBLANK(F61),"-",G61/$D$56)</f>
        <v>0.98979995070237237</v>
      </c>
      <c r="L61" s="61"/>
    </row>
    <row r="62" spans="1:12" s="9" customFormat="1" ht="26.25" customHeight="1" x14ac:dyDescent="0.45">
      <c r="A62" s="70" t="s">
        <v>91</v>
      </c>
      <c r="B62" s="234">
        <v>20</v>
      </c>
      <c r="C62" s="259"/>
      <c r="D62" s="272"/>
      <c r="E62" s="124">
        <v>2</v>
      </c>
      <c r="F62" s="158">
        <v>10412555</v>
      </c>
      <c r="G62" s="135">
        <f>IF(ISBLANK(F62),"-",(F62/$D$50*$D$47*$B$69)*$D$58/$D$61)</f>
        <v>48.514380248851396</v>
      </c>
      <c r="H62" s="132">
        <f t="shared" si="0"/>
        <v>0.97028760497702793</v>
      </c>
      <c r="L62" s="61"/>
    </row>
    <row r="63" spans="1:12" s="9" customFormat="1" ht="24.75" customHeight="1" x14ac:dyDescent="0.45">
      <c r="A63" s="70" t="s">
        <v>92</v>
      </c>
      <c r="B63" s="157">
        <v>1</v>
      </c>
      <c r="C63" s="259"/>
      <c r="D63" s="272"/>
      <c r="E63" s="124">
        <v>3</v>
      </c>
      <c r="F63" s="158">
        <v>10580758</v>
      </c>
      <c r="G63" s="135">
        <f>IF(ISBLANK(F63),"-",(F63/$D$50*$D$47*$B$69)*$D$58/$D$61)</f>
        <v>49.298074961724225</v>
      </c>
      <c r="H63" s="132">
        <f t="shared" si="0"/>
        <v>0.98596149923448451</v>
      </c>
      <c r="L63" s="61"/>
    </row>
    <row r="64" spans="1:12" ht="27" customHeight="1" x14ac:dyDescent="0.45">
      <c r="A64" s="70" t="s">
        <v>93</v>
      </c>
      <c r="B64" s="157">
        <v>1</v>
      </c>
      <c r="C64" s="260"/>
      <c r="D64" s="273"/>
      <c r="E64" s="125">
        <v>4</v>
      </c>
      <c r="F64" s="166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5">
      <c r="A65" s="70" t="s">
        <v>94</v>
      </c>
      <c r="B65" s="157">
        <v>1</v>
      </c>
      <c r="C65" s="258" t="s">
        <v>95</v>
      </c>
      <c r="D65" s="271">
        <v>6.1207000000000003</v>
      </c>
      <c r="E65" s="94">
        <v>1</v>
      </c>
      <c r="F65" s="158">
        <v>10814524</v>
      </c>
      <c r="G65" s="134">
        <f>IF(ISBLANK(F65),"-",(F65/$D$50*$D$47*$B$69)*$D$58/$D$65)</f>
        <v>50.155586070154399</v>
      </c>
      <c r="H65" s="131">
        <f t="shared" si="0"/>
        <v>1.003111721403088</v>
      </c>
    </row>
    <row r="66" spans="1:11" ht="23.25" customHeight="1" x14ac:dyDescent="0.45">
      <c r="A66" s="70" t="s">
        <v>96</v>
      </c>
      <c r="B66" s="157">
        <v>1</v>
      </c>
      <c r="C66" s="259"/>
      <c r="D66" s="272"/>
      <c r="E66" s="95">
        <v>2</v>
      </c>
      <c r="F66" s="158">
        <v>10754965</v>
      </c>
      <c r="G66" s="135">
        <f>IF(ISBLANK(F66),"-",(F66/$D$50*$D$47*$B$69)*$D$58/$D$65)</f>
        <v>49.879363413405734</v>
      </c>
      <c r="H66" s="132">
        <f t="shared" si="0"/>
        <v>0.99758726826811472</v>
      </c>
    </row>
    <row r="67" spans="1:11" ht="24.75" customHeight="1" x14ac:dyDescent="0.45">
      <c r="A67" s="70" t="s">
        <v>97</v>
      </c>
      <c r="B67" s="157">
        <v>1</v>
      </c>
      <c r="C67" s="259"/>
      <c r="D67" s="272"/>
      <c r="E67" s="95">
        <v>3</v>
      </c>
      <c r="F67" s="158">
        <v>10748029</v>
      </c>
      <c r="G67" s="135">
        <f>IF(ISBLANK(F67),"-",(F67/$D$50*$D$47*$B$69)*$D$58/$D$65)</f>
        <v>49.847195641159573</v>
      </c>
      <c r="H67" s="132">
        <f t="shared" si="0"/>
        <v>0.9969439128231915</v>
      </c>
    </row>
    <row r="68" spans="1:11" ht="27" customHeight="1" x14ac:dyDescent="0.45">
      <c r="A68" s="70" t="s">
        <v>98</v>
      </c>
      <c r="B68" s="157">
        <v>1</v>
      </c>
      <c r="C68" s="260"/>
      <c r="D68" s="273"/>
      <c r="E68" s="96">
        <v>4</v>
      </c>
      <c r="F68" s="166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5">
      <c r="A69" s="70" t="s">
        <v>99</v>
      </c>
      <c r="B69" s="137">
        <f>(B68/B67)*(B66/B65)*(B64/B63)*(B62/B61)*B60</f>
        <v>500</v>
      </c>
      <c r="C69" s="258" t="s">
        <v>100</v>
      </c>
      <c r="D69" s="271">
        <v>6.1905400000000004</v>
      </c>
      <c r="E69" s="94">
        <v>1</v>
      </c>
      <c r="F69" s="165">
        <v>10821063</v>
      </c>
      <c r="G69" s="134">
        <f>IF(ISBLANK(F69),"-",(F69/$D$50*$D$47*$B$69)*$D$58/$D$69)</f>
        <v>49.619728726886699</v>
      </c>
      <c r="H69" s="132">
        <f t="shared" si="0"/>
        <v>0.99239457453773394</v>
      </c>
    </row>
    <row r="70" spans="1:11" ht="22.5" customHeight="1" x14ac:dyDescent="0.5">
      <c r="A70" s="148" t="s">
        <v>101</v>
      </c>
      <c r="B70" s="167">
        <f>(D47*B69)/D56*D58</f>
        <v>6.0340812111973214</v>
      </c>
      <c r="C70" s="259"/>
      <c r="D70" s="272"/>
      <c r="E70" s="95">
        <v>2</v>
      </c>
      <c r="F70" s="158">
        <v>10811561</v>
      </c>
      <c r="G70" s="135">
        <f>IF(ISBLANK(F70),"-",(F70/$D$50*$D$47*$B$69)*$D$58/$D$69)</f>
        <v>49.576157530381991</v>
      </c>
      <c r="H70" s="132">
        <f t="shared" si="0"/>
        <v>0.99152315060763985</v>
      </c>
    </row>
    <row r="71" spans="1:11" ht="23.25" customHeight="1" x14ac:dyDescent="0.45">
      <c r="A71" s="244" t="s">
        <v>70</v>
      </c>
      <c r="B71" s="245"/>
      <c r="C71" s="259"/>
      <c r="D71" s="272"/>
      <c r="E71" s="95">
        <v>3</v>
      </c>
      <c r="F71" s="158">
        <v>10823945</v>
      </c>
      <c r="G71" s="135">
        <f>IF(ISBLANK(F71),"-",(F71/$D$50*$D$47*$B$69)*$D$58/$D$69)</f>
        <v>49.63294406979626</v>
      </c>
      <c r="H71" s="132">
        <f t="shared" si="0"/>
        <v>0.99265888139592517</v>
      </c>
    </row>
    <row r="72" spans="1:11" ht="23.25" customHeight="1" x14ac:dyDescent="0.45">
      <c r="A72" s="246"/>
      <c r="B72" s="247"/>
      <c r="C72" s="261"/>
      <c r="D72" s="273"/>
      <c r="E72" s="96">
        <v>4</v>
      </c>
      <c r="F72" s="166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5">
      <c r="A73" s="97"/>
      <c r="B73" s="97"/>
      <c r="C73" s="97"/>
      <c r="D73" s="97"/>
      <c r="E73" s="97"/>
      <c r="F73" s="98"/>
      <c r="G73" s="88" t="s">
        <v>63</v>
      </c>
      <c r="H73" s="168">
        <f>AVERAGE(H61:H72)</f>
        <v>0.99114095154995319</v>
      </c>
    </row>
    <row r="74" spans="1:11" ht="26.25" customHeight="1" x14ac:dyDescent="0.45">
      <c r="C74" s="97"/>
      <c r="D74" s="97"/>
      <c r="E74" s="97"/>
      <c r="F74" s="98"/>
      <c r="G74" s="86" t="s">
        <v>76</v>
      </c>
      <c r="H74" s="169">
        <f>STDEV(H61:H72)/H73</f>
        <v>9.3431542794555605E-3</v>
      </c>
    </row>
    <row r="75" spans="1:11" ht="27" customHeight="1" x14ac:dyDescent="0.45">
      <c r="A75" s="97"/>
      <c r="B75" s="97"/>
      <c r="C75" s="98"/>
      <c r="D75" s="99"/>
      <c r="E75" s="99"/>
      <c r="F75" s="98"/>
      <c r="G75" s="87" t="s">
        <v>20</v>
      </c>
      <c r="H75" s="170">
        <f>COUNT(H61:H72)</f>
        <v>9</v>
      </c>
    </row>
    <row r="76" spans="1:11" ht="18" x14ac:dyDescent="0.35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5">
      <c r="A77" s="57" t="s">
        <v>102</v>
      </c>
      <c r="B77" s="172" t="s">
        <v>103</v>
      </c>
      <c r="C77" s="241" t="str">
        <f>B20</f>
        <v>ZIDOVUDINE</v>
      </c>
      <c r="D77" s="241"/>
      <c r="E77" s="122" t="s">
        <v>104</v>
      </c>
      <c r="F77" s="122"/>
      <c r="G77" s="173">
        <f>H73</f>
        <v>0.99114095154995319</v>
      </c>
      <c r="H77" s="98"/>
      <c r="I77" s="100"/>
      <c r="J77" s="104"/>
      <c r="K77" s="118"/>
    </row>
    <row r="78" spans="1:11" ht="19.5" customHeight="1" x14ac:dyDescent="0.35">
      <c r="A78" s="108"/>
      <c r="B78" s="109"/>
      <c r="C78" s="110"/>
      <c r="D78" s="110"/>
      <c r="E78" s="109"/>
      <c r="F78" s="109"/>
      <c r="G78" s="109"/>
      <c r="H78" s="109"/>
    </row>
    <row r="79" spans="1:11" ht="18" x14ac:dyDescent="0.35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5">
      <c r="A80" s="104" t="s">
        <v>29</v>
      </c>
      <c r="B80" s="238" t="s">
        <v>114</v>
      </c>
      <c r="C80" s="238" t="s">
        <v>115</v>
      </c>
      <c r="D80" s="97"/>
      <c r="E80" s="106"/>
      <c r="F80" s="100"/>
      <c r="G80" s="126"/>
      <c r="H80" s="126"/>
      <c r="I80" s="100"/>
    </row>
    <row r="81" spans="1:9" ht="83.1" customHeight="1" x14ac:dyDescent="0.35">
      <c r="A81" s="104" t="s">
        <v>30</v>
      </c>
      <c r="B81" s="151"/>
      <c r="C81" s="151"/>
      <c r="D81" s="114"/>
      <c r="E81" s="107"/>
      <c r="F81" s="100"/>
      <c r="G81" s="127"/>
      <c r="H81" s="127"/>
      <c r="I81" s="122"/>
    </row>
    <row r="82" spans="1:9" ht="18" x14ac:dyDescent="0.35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" x14ac:dyDescent="0.35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" x14ac:dyDescent="0.35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" x14ac:dyDescent="0.35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" x14ac:dyDescent="0.35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" x14ac:dyDescent="0.35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" x14ac:dyDescent="0.35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" x14ac:dyDescent="0.35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" x14ac:dyDescent="0.35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3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5:D68"/>
    <mergeCell ref="D69:D72"/>
    <mergeCell ref="C61:C64"/>
    <mergeCell ref="C69:C72"/>
    <mergeCell ref="C65:C68"/>
    <mergeCell ref="B27:C27"/>
    <mergeCell ref="D61:D64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fitToHeight="0" orientation="portrait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B19" zoomScale="110" zoomScaleSheetLayoutView="110" workbookViewId="0">
      <selection activeCell="B30" sqref="B30"/>
    </sheetView>
  </sheetViews>
  <sheetFormatPr defaultColWidth="9"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16384" width="9" style="1"/>
  </cols>
  <sheetData>
    <row r="1" spans="1:7" ht="12.75" customHeight="1" x14ac:dyDescent="0.3">
      <c r="A1" s="270" t="s">
        <v>31</v>
      </c>
      <c r="B1" s="270"/>
      <c r="C1" s="270"/>
      <c r="D1" s="270"/>
      <c r="E1" s="270"/>
      <c r="F1" s="270"/>
      <c r="G1" s="229"/>
    </row>
    <row r="2" spans="1:7" ht="12.75" customHeight="1" x14ac:dyDescent="0.3">
      <c r="A2" s="270"/>
      <c r="B2" s="270"/>
      <c r="C2" s="270"/>
      <c r="D2" s="270"/>
      <c r="E2" s="270"/>
      <c r="F2" s="270"/>
      <c r="G2" s="229"/>
    </row>
    <row r="3" spans="1:7" ht="12.75" customHeight="1" x14ac:dyDescent="0.3">
      <c r="A3" s="270"/>
      <c r="B3" s="270"/>
      <c r="C3" s="270"/>
      <c r="D3" s="270"/>
      <c r="E3" s="270"/>
      <c r="F3" s="270"/>
      <c r="G3" s="229"/>
    </row>
    <row r="4" spans="1:7" ht="12.75" customHeight="1" x14ac:dyDescent="0.3">
      <c r="A4" s="270"/>
      <c r="B4" s="270"/>
      <c r="C4" s="270"/>
      <c r="D4" s="270"/>
      <c r="E4" s="270"/>
      <c r="F4" s="270"/>
      <c r="G4" s="229"/>
    </row>
    <row r="5" spans="1:7" ht="12.75" customHeight="1" x14ac:dyDescent="0.3">
      <c r="A5" s="270"/>
      <c r="B5" s="270"/>
      <c r="C5" s="270"/>
      <c r="D5" s="270"/>
      <c r="E5" s="270"/>
      <c r="F5" s="270"/>
      <c r="G5" s="229"/>
    </row>
    <row r="6" spans="1:7" ht="12.75" customHeight="1" x14ac:dyDescent="0.3">
      <c r="A6" s="270"/>
      <c r="B6" s="270"/>
      <c r="C6" s="270"/>
      <c r="D6" s="270"/>
      <c r="E6" s="270"/>
      <c r="F6" s="270"/>
      <c r="G6" s="229"/>
    </row>
    <row r="7" spans="1:7" ht="12.75" customHeight="1" x14ac:dyDescent="0.3">
      <c r="A7" s="270"/>
      <c r="B7" s="270"/>
      <c r="C7" s="270"/>
      <c r="D7" s="270"/>
      <c r="E7" s="270"/>
      <c r="F7" s="270"/>
      <c r="G7" s="229"/>
    </row>
    <row r="8" spans="1:7" ht="15" customHeight="1" x14ac:dyDescent="0.3">
      <c r="A8" s="269" t="s">
        <v>32</v>
      </c>
      <c r="B8" s="269"/>
      <c r="C8" s="269"/>
      <c r="D8" s="269"/>
      <c r="E8" s="269"/>
      <c r="F8" s="269"/>
      <c r="G8" s="230"/>
    </row>
    <row r="9" spans="1:7" ht="12.75" customHeight="1" x14ac:dyDescent="0.3">
      <c r="A9" s="269"/>
      <c r="B9" s="269"/>
      <c r="C9" s="269"/>
      <c r="D9" s="269"/>
      <c r="E9" s="269"/>
      <c r="F9" s="269"/>
      <c r="G9" s="230"/>
    </row>
    <row r="10" spans="1:7" ht="12.75" customHeight="1" x14ac:dyDescent="0.3">
      <c r="A10" s="269"/>
      <c r="B10" s="269"/>
      <c r="C10" s="269"/>
      <c r="D10" s="269"/>
      <c r="E10" s="269"/>
      <c r="F10" s="269"/>
      <c r="G10" s="230"/>
    </row>
    <row r="11" spans="1:7" ht="12.75" customHeight="1" x14ac:dyDescent="0.3">
      <c r="A11" s="269"/>
      <c r="B11" s="269"/>
      <c r="C11" s="269"/>
      <c r="D11" s="269"/>
      <c r="E11" s="269"/>
      <c r="F11" s="269"/>
      <c r="G11" s="230"/>
    </row>
    <row r="12" spans="1:7" ht="12.75" customHeight="1" x14ac:dyDescent="0.3">
      <c r="A12" s="269"/>
      <c r="B12" s="269"/>
      <c r="C12" s="269"/>
      <c r="D12" s="269"/>
      <c r="E12" s="269"/>
      <c r="F12" s="269"/>
      <c r="G12" s="230"/>
    </row>
    <row r="13" spans="1:7" ht="12.75" customHeight="1" x14ac:dyDescent="0.3">
      <c r="A13" s="269"/>
      <c r="B13" s="269"/>
      <c r="C13" s="269"/>
      <c r="D13" s="269"/>
      <c r="E13" s="269"/>
      <c r="F13" s="269"/>
      <c r="G13" s="230"/>
    </row>
    <row r="14" spans="1:7" ht="12.75" customHeight="1" x14ac:dyDescent="0.3">
      <c r="A14" s="269"/>
      <c r="B14" s="269"/>
      <c r="C14" s="269"/>
      <c r="D14" s="269"/>
      <c r="E14" s="269"/>
      <c r="F14" s="269"/>
      <c r="G14" s="230"/>
    </row>
    <row r="15" spans="1:7" ht="13.5" customHeight="1" x14ac:dyDescent="0.3"/>
    <row r="16" spans="1:7" ht="19.5" customHeight="1" x14ac:dyDescent="0.35">
      <c r="A16" s="265" t="s">
        <v>33</v>
      </c>
      <c r="B16" s="266"/>
      <c r="C16" s="266"/>
      <c r="D16" s="266"/>
      <c r="E16" s="266"/>
      <c r="F16" s="267"/>
    </row>
    <row r="17" spans="1:13" ht="18.75" customHeight="1" x14ac:dyDescent="0.3">
      <c r="A17" s="268" t="s">
        <v>105</v>
      </c>
      <c r="B17" s="268"/>
      <c r="C17" s="268"/>
      <c r="D17" s="268"/>
      <c r="E17" s="268"/>
      <c r="F17" s="268"/>
    </row>
    <row r="18" spans="1:13" x14ac:dyDescent="0.3">
      <c r="B18" s="1" t="e">
        <f>[1]Relative!B13</f>
        <v>#REF!</v>
      </c>
    </row>
    <row r="20" spans="1:13" ht="16.5" customHeight="1" x14ac:dyDescent="0.3">
      <c r="A20" s="176" t="s">
        <v>35</v>
      </c>
      <c r="B20" s="231" t="s">
        <v>116</v>
      </c>
    </row>
    <row r="21" spans="1:13" ht="16.5" customHeight="1" x14ac:dyDescent="0.3">
      <c r="A21" s="176" t="s">
        <v>36</v>
      </c>
      <c r="B21" s="231" t="s">
        <v>7</v>
      </c>
    </row>
    <row r="22" spans="1:13" ht="16.5" customHeight="1" x14ac:dyDescent="0.3">
      <c r="A22" s="176" t="s">
        <v>37</v>
      </c>
      <c r="B22" s="231" t="s">
        <v>9</v>
      </c>
    </row>
    <row r="23" spans="1:13" ht="16.5" customHeight="1" x14ac:dyDescent="0.3">
      <c r="A23" s="176" t="s">
        <v>38</v>
      </c>
      <c r="B23" s="231" t="s">
        <v>117</v>
      </c>
    </row>
    <row r="24" spans="1:13" ht="16.5" customHeight="1" x14ac:dyDescent="0.3">
      <c r="A24" s="176" t="s">
        <v>39</v>
      </c>
      <c r="B24" s="232" t="s">
        <v>12</v>
      </c>
    </row>
    <row r="25" spans="1:13" ht="16.5" customHeight="1" x14ac:dyDescent="0.3">
      <c r="A25" s="176" t="s">
        <v>40</v>
      </c>
      <c r="B25" s="232">
        <v>0</v>
      </c>
    </row>
    <row r="27" spans="1:13" ht="13.5" customHeight="1" x14ac:dyDescent="0.3"/>
    <row r="28" spans="1:13" ht="17.25" customHeight="1" x14ac:dyDescent="0.3">
      <c r="B28" s="178" t="s">
        <v>106</v>
      </c>
      <c r="C28" s="179" t="s">
        <v>107</v>
      </c>
      <c r="D28" s="179" t="s">
        <v>108</v>
      </c>
      <c r="E28" s="180"/>
      <c r="F28" s="180"/>
      <c r="G28" s="180"/>
      <c r="H28" s="181"/>
      <c r="I28" s="180"/>
      <c r="J28" s="180"/>
      <c r="K28" s="180"/>
      <c r="L28" s="182"/>
      <c r="M28" s="182"/>
    </row>
    <row r="29" spans="1:13" ht="16.5" customHeight="1" x14ac:dyDescent="0.3">
      <c r="B29" s="183">
        <v>10.414479999999999</v>
      </c>
      <c r="C29" s="184">
        <v>16.57602</v>
      </c>
      <c r="D29" s="184">
        <v>17.829650000000001</v>
      </c>
      <c r="E29" s="185"/>
      <c r="F29" s="185"/>
      <c r="G29" s="185"/>
      <c r="H29" s="181"/>
      <c r="I29" s="185"/>
      <c r="J29" s="185"/>
      <c r="K29" s="185"/>
      <c r="L29" s="182"/>
      <c r="M29" s="182"/>
    </row>
    <row r="30" spans="1:13" ht="15.75" customHeight="1" x14ac:dyDescent="0.3">
      <c r="B30" s="186"/>
      <c r="C30" s="184">
        <v>16.573830000000001</v>
      </c>
      <c r="D30" s="184">
        <v>17.821809999999999</v>
      </c>
      <c r="E30" s="185"/>
      <c r="F30" s="185"/>
      <c r="G30" s="185"/>
      <c r="H30" s="181"/>
      <c r="I30" s="185"/>
      <c r="J30" s="185"/>
      <c r="K30" s="185"/>
      <c r="L30" s="182"/>
      <c r="M30" s="182"/>
    </row>
    <row r="31" spans="1:13" ht="16.5" customHeight="1" x14ac:dyDescent="0.3">
      <c r="B31" s="186"/>
      <c r="C31" s="187">
        <v>16.51371</v>
      </c>
      <c r="D31" s="187">
        <v>17.821680000000001</v>
      </c>
      <c r="E31" s="185"/>
      <c r="F31" s="185"/>
      <c r="G31" s="185"/>
      <c r="H31" s="181"/>
      <c r="I31" s="185"/>
      <c r="J31" s="185"/>
      <c r="K31" s="185"/>
      <c r="L31" s="182"/>
      <c r="M31" s="182"/>
    </row>
    <row r="32" spans="1:13" ht="16.5" customHeight="1" x14ac:dyDescent="0.3">
      <c r="B32" s="186"/>
      <c r="C32" s="188"/>
      <c r="D32" s="189"/>
      <c r="E32" s="185"/>
      <c r="F32" s="185"/>
      <c r="G32" s="185"/>
      <c r="H32" s="181"/>
      <c r="I32" s="185"/>
      <c r="J32" s="185"/>
      <c r="K32" s="185"/>
      <c r="L32" s="182"/>
      <c r="M32" s="182"/>
    </row>
    <row r="33" spans="1:13" ht="17.25" customHeight="1" x14ac:dyDescent="0.3">
      <c r="B33" s="190">
        <f>AVERAGE(B29:B32)</f>
        <v>10.414479999999999</v>
      </c>
      <c r="C33" s="190">
        <f>AVERAGE(C29:C32)</f>
        <v>16.55452</v>
      </c>
      <c r="D33" s="190">
        <f>AVERAGE(D29:D32)</f>
        <v>17.824380000000001</v>
      </c>
      <c r="E33" s="191"/>
      <c r="F33" s="191"/>
      <c r="G33" s="191"/>
      <c r="H33" s="181"/>
      <c r="I33" s="191"/>
      <c r="J33" s="191"/>
      <c r="K33" s="191"/>
      <c r="L33" s="182"/>
      <c r="M33" s="182"/>
    </row>
    <row r="34" spans="1:13" ht="16.5" customHeight="1" x14ac:dyDescent="0.3">
      <c r="B34" s="192"/>
      <c r="C34" s="192"/>
      <c r="D34" s="192"/>
      <c r="E34" s="181"/>
      <c r="F34" s="181"/>
      <c r="G34" s="181"/>
      <c r="H34" s="181"/>
      <c r="I34" s="181"/>
      <c r="J34" s="181"/>
      <c r="K34" s="181"/>
      <c r="L34" s="182"/>
      <c r="M34" s="182"/>
    </row>
    <row r="35" spans="1:13" ht="16.5" customHeight="1" x14ac:dyDescent="0.3">
      <c r="B35" s="193" t="s">
        <v>109</v>
      </c>
      <c r="C35" s="194">
        <f>C33-B33</f>
        <v>6.1400400000000008</v>
      </c>
      <c r="D35" s="192"/>
      <c r="E35" s="181"/>
      <c r="F35" s="195"/>
      <c r="G35" s="181"/>
      <c r="H35" s="181"/>
      <c r="I35" s="181"/>
      <c r="J35" s="195"/>
      <c r="K35" s="181"/>
      <c r="L35" s="182"/>
      <c r="M35" s="182"/>
    </row>
    <row r="36" spans="1:13" ht="16.5" customHeight="1" x14ac:dyDescent="0.3">
      <c r="B36" s="192"/>
      <c r="C36" s="196"/>
      <c r="D36" s="192"/>
      <c r="E36" s="181"/>
      <c r="F36" s="195"/>
      <c r="G36" s="181"/>
      <c r="H36" s="181"/>
      <c r="I36" s="181"/>
      <c r="J36" s="195"/>
      <c r="K36" s="181"/>
      <c r="L36" s="182"/>
      <c r="M36" s="182"/>
    </row>
    <row r="37" spans="1:13" ht="16.5" customHeight="1" x14ac:dyDescent="0.3">
      <c r="B37" s="193" t="s">
        <v>110</v>
      </c>
      <c r="C37" s="194">
        <f>D33-B33</f>
        <v>7.4099000000000022</v>
      </c>
      <c r="D37" s="192"/>
      <c r="E37" s="181"/>
      <c r="F37" s="195"/>
      <c r="G37" s="181"/>
      <c r="H37" s="181"/>
      <c r="I37" s="181"/>
      <c r="J37" s="195"/>
      <c r="K37" s="181"/>
      <c r="L37" s="182"/>
      <c r="M37" s="182"/>
    </row>
    <row r="38" spans="1:13" ht="16.5" customHeight="1" x14ac:dyDescent="0.3">
      <c r="B38" s="192"/>
      <c r="C38" s="196"/>
      <c r="D38" s="192"/>
      <c r="E38" s="181"/>
      <c r="F38" s="197"/>
      <c r="G38" s="198"/>
      <c r="H38" s="198"/>
      <c r="I38" s="198"/>
      <c r="J38" s="197"/>
      <c r="K38" s="181"/>
      <c r="L38" s="182"/>
      <c r="M38" s="182"/>
    </row>
    <row r="39" spans="1:13" ht="32.25" customHeight="1" x14ac:dyDescent="0.3">
      <c r="B39" s="199" t="s">
        <v>111</v>
      </c>
      <c r="C39" s="200">
        <f>C37/C35</f>
        <v>1.2068162422394644</v>
      </c>
      <c r="D39" s="192"/>
      <c r="E39" s="201"/>
      <c r="F39" s="202"/>
      <c r="G39" s="198"/>
      <c r="H39" s="198"/>
      <c r="I39" s="203"/>
      <c r="J39" s="202"/>
      <c r="K39" s="181"/>
      <c r="L39" s="182"/>
      <c r="M39" s="182"/>
    </row>
    <row r="40" spans="1:13" ht="14.25" customHeight="1" x14ac:dyDescent="0.3">
      <c r="A40" s="204"/>
      <c r="B40" s="205"/>
      <c r="C40" s="206"/>
      <c r="D40" s="207"/>
      <c r="E40" s="206"/>
      <c r="G40" s="208"/>
      <c r="H40" s="208"/>
      <c r="I40" s="209"/>
      <c r="J40" s="210"/>
    </row>
    <row r="41" spans="1:13" ht="16.5" customHeight="1" x14ac:dyDescent="0.3">
      <c r="A41" s="177"/>
      <c r="B41" s="211" t="s">
        <v>26</v>
      </c>
      <c r="C41" s="211"/>
      <c r="D41" s="212" t="s">
        <v>27</v>
      </c>
      <c r="E41" s="213"/>
      <c r="F41" s="212" t="s">
        <v>28</v>
      </c>
      <c r="G41" s="208"/>
      <c r="H41" s="208"/>
      <c r="I41" s="209"/>
      <c r="J41" s="210"/>
    </row>
    <row r="42" spans="1:13" ht="59.25" customHeight="1" x14ac:dyDescent="0.3">
      <c r="A42" s="214" t="s">
        <v>29</v>
      </c>
      <c r="B42" s="215"/>
      <c r="C42" s="216"/>
      <c r="D42" s="215"/>
      <c r="E42" s="217"/>
      <c r="F42" s="218"/>
      <c r="G42" s="208"/>
      <c r="H42" s="208"/>
      <c r="I42" s="209"/>
      <c r="J42" s="210"/>
    </row>
    <row r="43" spans="1:13" ht="59.25" customHeight="1" x14ac:dyDescent="0.3">
      <c r="A43" s="214" t="s">
        <v>30</v>
      </c>
      <c r="B43" s="219"/>
      <c r="C43" s="220"/>
      <c r="D43" s="219"/>
      <c r="E43" s="217"/>
      <c r="F43" s="221"/>
      <c r="G43" s="222"/>
      <c r="H43" s="222"/>
      <c r="I43" s="223"/>
    </row>
    <row r="44" spans="1:13" ht="13.5" customHeight="1" x14ac:dyDescent="0.3">
      <c r="A44" s="222"/>
      <c r="B44" s="222"/>
      <c r="C44" s="222"/>
      <c r="D44" s="223"/>
      <c r="F44" s="222"/>
      <c r="G44" s="222"/>
      <c r="H44" s="222"/>
      <c r="I44" s="223"/>
    </row>
    <row r="45" spans="1:13" ht="13.5" customHeight="1" x14ac:dyDescent="0.3">
      <c r="A45" s="222"/>
      <c r="B45" s="222"/>
      <c r="C45" s="222"/>
      <c r="D45" s="223"/>
      <c r="F45" s="222"/>
      <c r="G45" s="222"/>
      <c r="H45" s="222"/>
      <c r="I45" s="223"/>
    </row>
    <row r="47" spans="1:13" ht="13.5" customHeight="1" x14ac:dyDescent="0.3">
      <c r="A47" s="224"/>
      <c r="B47" s="224"/>
      <c r="C47" s="224"/>
      <c r="F47" s="224"/>
      <c r="G47" s="224"/>
      <c r="H47" s="224"/>
    </row>
    <row r="48" spans="1:13" ht="13.5" customHeight="1" x14ac:dyDescent="0.3">
      <c r="A48" s="225"/>
      <c r="B48" s="225"/>
      <c r="C48" s="225"/>
      <c r="F48" s="225"/>
      <c r="G48" s="225"/>
      <c r="H48" s="225"/>
    </row>
    <row r="49" spans="1:8" x14ac:dyDescent="0.3">
      <c r="B49" s="226"/>
      <c r="C49" s="226"/>
      <c r="G49" s="226"/>
      <c r="H49" s="226"/>
    </row>
    <row r="50" spans="1:8" x14ac:dyDescent="0.3">
      <c r="A50" s="227"/>
      <c r="F50" s="227"/>
    </row>
    <row r="51" spans="1:8" x14ac:dyDescent="0.3">
      <c r="C51" s="228"/>
    </row>
    <row r="52" spans="1:8" x14ac:dyDescent="0.3">
      <c r="C52" s="228"/>
    </row>
    <row r="57" spans="1:8" ht="13.5" customHeight="1" x14ac:dyDescent="0.3">
      <c r="C57" s="222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fitToHeight="0" orientation="portrait" r:id="rId1"/>
  <headerFooter alignWithMargins="0">
    <oddHeader>&amp;LVer 1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ZIDOVUDINE</vt:lpstr>
      <vt:lpstr>ZIDOVUDINE 1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2017-10-23T09:29:49Z</cp:lastPrinted>
  <dcterms:created xsi:type="dcterms:W3CDTF">2005-07-05T10:19:27Z</dcterms:created>
  <dcterms:modified xsi:type="dcterms:W3CDTF">2017-11-10T11:46:13Z</dcterms:modified>
</cp:coreProperties>
</file>