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6" yWindow="552" windowWidth="15012" windowHeight="7620" activeTab="2"/>
  </bookViews>
  <sheets>
    <sheet name="SST" sheetId="1" r:id="rId1"/>
    <sheet name="ZIDOVUDINE" sheetId="2" r:id="rId2"/>
    <sheet name="ZIDOVUDINE 1" sheetId="3" r:id="rId3"/>
  </sheets>
  <definedNames>
    <definedName name="_xlnm.Print_Area" localSheetId="2">'ZIDOVUDINE 1'!$A$1:$H$81</definedName>
  </definedNames>
  <calcPr calcId="145621"/>
</workbook>
</file>

<file path=xl/calcChain.xml><?xml version="1.0" encoding="utf-8"?>
<calcChain xmlns="http://schemas.openxmlformats.org/spreadsheetml/2006/main">
  <c r="C77" i="3" l="1"/>
  <c r="H72" i="3"/>
  <c r="G72" i="3"/>
  <c r="B69" i="3"/>
  <c r="H68" i="3"/>
  <c r="G68" i="3"/>
  <c r="H64" i="3"/>
  <c r="G64" i="3"/>
  <c r="D58" i="3"/>
  <c r="B58" i="3"/>
  <c r="E56" i="3"/>
  <c r="B55" i="3"/>
  <c r="B45" i="3"/>
  <c r="D48" i="3"/>
  <c r="F44" i="3"/>
  <c r="F45" i="3"/>
  <c r="F46" i="3"/>
  <c r="D44" i="3"/>
  <c r="D45" i="3"/>
  <c r="F42" i="3"/>
  <c r="D42" i="3"/>
  <c r="G41" i="3"/>
  <c r="E41" i="3"/>
  <c r="B34" i="3"/>
  <c r="B30" i="3"/>
  <c r="D33" i="2"/>
  <c r="C33" i="2"/>
  <c r="C35" i="2"/>
  <c r="B33" i="2"/>
  <c r="B53" i="1"/>
  <c r="E51" i="1"/>
  <c r="D51" i="1"/>
  <c r="C51" i="1"/>
  <c r="B51" i="1"/>
  <c r="B52" i="1"/>
  <c r="B32" i="1"/>
  <c r="E30" i="1"/>
  <c r="D30" i="1"/>
  <c r="C30" i="1"/>
  <c r="B30" i="1"/>
  <c r="B31" i="1"/>
  <c r="B70" i="3"/>
  <c r="C37" i="2"/>
  <c r="C39" i="2"/>
  <c r="D49" i="3"/>
  <c r="E40" i="3"/>
  <c r="E38" i="3"/>
  <c r="G39" i="3"/>
  <c r="E39" i="3"/>
  <c r="G40" i="3"/>
  <c r="G38" i="3"/>
  <c r="D46" i="3"/>
  <c r="D52" i="3"/>
  <c r="D50" i="3"/>
  <c r="D51" i="3"/>
  <c r="G42" i="3"/>
  <c r="E42" i="3"/>
  <c r="G63" i="3"/>
  <c r="H63" i="3"/>
  <c r="G71" i="3"/>
  <c r="H71" i="3"/>
  <c r="G70" i="3"/>
  <c r="H70" i="3"/>
  <c r="G69" i="3"/>
  <c r="H69" i="3"/>
  <c r="G62" i="3"/>
  <c r="H62" i="3"/>
  <c r="G67" i="3"/>
  <c r="H67" i="3"/>
  <c r="G66" i="3"/>
  <c r="H66" i="3"/>
  <c r="H75" i="3"/>
  <c r="G65" i="3"/>
  <c r="H65" i="3"/>
  <c r="G61" i="3"/>
  <c r="H61" i="3"/>
  <c r="H73" i="3"/>
  <c r="G77" i="3"/>
  <c r="H74" i="3"/>
</calcChain>
</file>

<file path=xl/sharedStrings.xml><?xml version="1.0" encoding="utf-8"?>
<sst xmlns="http://schemas.openxmlformats.org/spreadsheetml/2006/main" count="173" uniqueCount="119">
  <si>
    <t>HPLC System Suitability Report</t>
  </si>
  <si>
    <t>Analysis Data</t>
  </si>
  <si>
    <t>Assay</t>
  </si>
  <si>
    <t>Sample(s)</t>
  </si>
  <si>
    <t>Reference Substance:</t>
  </si>
  <si>
    <t>ZIDOVUDINE ORAL SOLUTION 50 mg/ 5 mL</t>
  </si>
  <si>
    <t>% age Purity:</t>
  </si>
  <si>
    <t>NDQB201709175</t>
  </si>
  <si>
    <t>Weight (mg):</t>
  </si>
  <si>
    <t>ZIDOVUDINE USP 50 MG</t>
  </si>
  <si>
    <t>Standard Conc (mg/mL):</t>
  </si>
  <si>
    <t>Each 5 ml contains zidovudine USP 50 mg.</t>
  </si>
  <si>
    <t>2017-09-26 15:26:16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</si>
  <si>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</si>
  <si>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</si>
  <si>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</si>
  <si>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</si>
  <si>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</si>
  <si>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</si>
  <si>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</si>
  <si>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</si>
  <si>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</si>
  <si>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indexed="8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</si>
  <si>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  <family val="1"/>
      </rPr>
      <t>greater than 2000</t>
    </r>
  </si>
  <si>
    <r>
      <t>The Assymetry of all peaks were below</t>
    </r>
    <r>
      <rPr>
        <b/>
        <sz val="12"/>
        <color indexed="8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</si>
  <si>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</si>
  <si>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</si>
  <si>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</si>
  <si>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</si>
  <si>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</si>
  <si>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</si>
  <si>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</si>
  <si>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</si>
  <si>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</si>
  <si>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</si>
  <si>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</si>
  <si>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</si>
  <si>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</si>
  <si>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</si>
  <si>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</si>
  <si>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</si>
  <si>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</si>
  <si>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</si>
  <si>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</si>
  <si>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</si>
  <si>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</si>
  <si>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</si>
  <si>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</si>
  <si>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</si>
  <si>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</si>
  <si>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</si>
  <si>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</si>
  <si>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</si>
  <si>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</si>
  <si>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</si>
  <si>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</si>
  <si>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</si>
  <si>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</si>
  <si>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</si>
  <si>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</si>
  <si>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</si>
  <si>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</si>
  <si>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</si>
  <si>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</si>
  <si>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</si>
  <si>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</si>
  <si>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</si>
  <si>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</si>
  <si>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</si>
  <si>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</si>
  <si>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</si>
  <si>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</si>
  <si>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</si>
  <si>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</si>
  <si>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</si>
  <si>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</si>
  <si>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</si>
  <si>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</si>
  <si>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</si>
  <si>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</si>
  <si>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</si>
  <si>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</si>
  <si>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</si>
  <si>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</si>
  <si>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</si>
  <si>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</si>
  <si>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</si>
  <si>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</si>
  <si>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</si>
  <si>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</si>
  <si>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</si>
  <si>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</si>
  <si>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</si>
  <si>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</si>
  <si>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</si>
  <si>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</si>
  <si>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</si>
  <si>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</si>
  <si>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</si>
  <si>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</si>
  <si>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</si>
  <si>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</si>
  <si>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</si>
  <si>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</si>
  <si>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</si>
  <si>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</si>
  <si>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</si>
  <si>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</si>
  <si>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</si>
  <si>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</si>
  <si>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</si>
  <si>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Zidovudine</t>
  </si>
  <si>
    <t>DR.</t>
  </si>
  <si>
    <t>PETER NGUMO</t>
  </si>
  <si>
    <t>Each 5 ml contains Zidovudine USP 50 mg.</t>
  </si>
  <si>
    <t>2017-09-26 15:20:03</t>
  </si>
  <si>
    <t>Z1-4</t>
  </si>
  <si>
    <t>ZIDOVUDINE USP</t>
  </si>
  <si>
    <t>ZIDOVUDINE ORAL SOLUTION 50 mg/5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</si>
</sst>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  <numFmt numFmtId="176" formatCode="0.0"/>
  </numFmts>
  <fonts count="25" x14ac:knownFonts="1">
    <font>
      <sz val="10"/>
      <color rgb="FF000000"/>
      <name val="Arial"/>
      <family val="2"/>
    </font>
    <font>
      <b/>
      <sz val="12"/>
      <color indexed="8"/>
      <name val="Book Antiqua"/>
      <family val="1"/>
    </font>
    <font>
      <sz val="14"/>
      <color indexed="8"/>
      <name val="Book Antiqua"/>
      <family val="1"/>
    </font>
    <font>
      <vertAlign val="superscript"/>
      <sz val="14"/>
      <color indexed="8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b/>
      <u/>
      <sz val="16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79"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2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2" borderId="3" xfId="0" applyFont="1" applyFill="1" applyBorder="1" applyAlignment="1" applyProtection="1">
      <alignment horizontal="center"/>
      <protection locked="0"/>
    </xf>
    <xf numFmtId="2" fontId="9" fillId="2" borderId="3" xfId="0" applyNumberFormat="1" applyFont="1" applyFill="1" applyBorder="1" applyAlignment="1" applyProtection="1">
      <alignment horizontal="center"/>
      <protection locked="0"/>
    </xf>
    <xf numFmtId="2" fontId="9" fillId="2" borderId="4" xfId="0" applyNumberFormat="1" applyFont="1" applyFill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/>
      <protection locked="0"/>
    </xf>
    <xf numFmtId="2" fontId="9" fillId="2" borderId="5" xfId="0" applyNumberFormat="1" applyFont="1" applyFill="1" applyBorder="1" applyAlignment="1" applyProtection="1">
      <alignment horizontal="center"/>
      <protection locked="0"/>
    </xf>
    <xf numFmtId="0" fontId="8" fillId="0" borderId="4" xfId="0" applyFont="1" applyFill="1" applyBorder="1"/>
    <xf numFmtId="1" fontId="7" fillId="3" borderId="2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8" fillId="0" borderId="3" xfId="0" applyFont="1" applyFill="1" applyBorder="1"/>
    <xf numFmtId="10" fontId="7" fillId="4" borderId="1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8" fillId="0" borderId="6" xfId="0" applyFont="1" applyFill="1" applyBorder="1"/>
    <xf numFmtId="0" fontId="8" fillId="0" borderId="5" xfId="0" applyFont="1" applyFill="1" applyBorder="1"/>
    <xf numFmtId="0" fontId="7" fillId="3" borderId="1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8" xfId="0" applyFont="1" applyFill="1" applyBorder="1"/>
    <xf numFmtId="0" fontId="8" fillId="0" borderId="0" xfId="0" applyFont="1" applyFill="1"/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10" fontId="5" fillId="0" borderId="9" xfId="0" applyNumberFormat="1" applyFont="1" applyFill="1" applyBorder="1"/>
    <xf numFmtId="0" fontId="0" fillId="0" borderId="0" xfId="0" applyFill="1"/>
    <xf numFmtId="0" fontId="4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7" xfId="0" applyFont="1" applyFill="1" applyBorder="1"/>
    <xf numFmtId="0" fontId="5" fillId="0" borderId="7" xfId="0" applyFont="1" applyFill="1" applyBorder="1"/>
    <xf numFmtId="0" fontId="4" fillId="0" borderId="11" xfId="0" applyFont="1" applyFill="1" applyBorder="1"/>
    <xf numFmtId="0" fontId="5" fillId="0" borderId="11" xfId="0" applyFont="1" applyFill="1" applyBorder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2" fontId="7" fillId="0" borderId="12" xfId="0" applyNumberFormat="1" applyFont="1" applyFill="1" applyBorder="1" applyAlignment="1">
      <alignment horizontal="center" wrapText="1"/>
    </xf>
    <xf numFmtId="2" fontId="7" fillId="0" borderId="13" xfId="0" applyNumberFormat="1" applyFont="1" applyFill="1" applyBorder="1" applyAlignment="1">
      <alignment horizontal="center" wrapText="1"/>
    </xf>
    <xf numFmtId="2" fontId="4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0" fillId="0" borderId="0" xfId="0" applyFill="1"/>
    <xf numFmtId="164" fontId="8" fillId="2" borderId="14" xfId="0" applyNumberFormat="1" applyFont="1" applyFill="1" applyBorder="1" applyAlignment="1" applyProtection="1">
      <alignment horizontal="center"/>
      <protection locked="0"/>
    </xf>
    <xf numFmtId="164" fontId="8" fillId="2" borderId="15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Alignment="1">
      <alignment horizontal="center"/>
    </xf>
    <xf numFmtId="164" fontId="8" fillId="0" borderId="16" xfId="0" applyNumberFormat="1" applyFont="1" applyFill="1" applyBorder="1" applyAlignment="1">
      <alignment horizontal="center"/>
    </xf>
    <xf numFmtId="164" fontId="8" fillId="2" borderId="17" xfId="0" applyNumberFormat="1" applyFont="1" applyFill="1" applyBorder="1" applyAlignment="1" applyProtection="1">
      <alignment horizontal="center"/>
      <protection locked="0"/>
    </xf>
    <xf numFmtId="164" fontId="8" fillId="0" borderId="0" xfId="0" applyNumberFormat="1" applyFont="1" applyFill="1" applyAlignment="1">
      <alignment horizontal="center"/>
    </xf>
    <xf numFmtId="164" fontId="8" fillId="0" borderId="18" xfId="0" applyNumberFormat="1" applyFont="1" applyFill="1" applyBorder="1" applyAlignment="1">
      <alignment horizontal="center"/>
    </xf>
    <xf numFmtId="166" fontId="7" fillId="4" borderId="14" xfId="0" applyNumberFormat="1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2" fontId="8" fillId="0" borderId="14" xfId="0" applyNumberFormat="1" applyFont="1" applyFill="1" applyBorder="1" applyAlignment="1">
      <alignment horizontal="center"/>
    </xf>
    <xf numFmtId="166" fontId="8" fillId="0" borderId="14" xfId="0" applyNumberFormat="1" applyFont="1" applyFill="1" applyBorder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6" fontId="8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8" fillId="0" borderId="14" xfId="0" applyNumberFormat="1" applyFont="1" applyFill="1" applyBorder="1" applyAlignment="1">
      <alignment horizontal="center" wrapText="1"/>
    </xf>
    <xf numFmtId="167" fontId="7" fillId="4" borderId="19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wrapText="1"/>
    </xf>
    <xf numFmtId="167" fontId="4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wrapText="1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10" fontId="5" fillId="0" borderId="9" xfId="0" applyNumberFormat="1" applyFont="1" applyFill="1" applyBorder="1"/>
    <xf numFmtId="2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0" fillId="0" borderId="0" xfId="0" applyFill="1"/>
    <xf numFmtId="0" fontId="7" fillId="0" borderId="10" xfId="0" applyFont="1" applyFill="1" applyBorder="1"/>
    <xf numFmtId="0" fontId="7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7" xfId="0" applyFont="1" applyFill="1" applyBorder="1"/>
    <xf numFmtId="0" fontId="8" fillId="0" borderId="0" xfId="0" applyFont="1" applyFill="1"/>
    <xf numFmtId="0" fontId="8" fillId="0" borderId="0" xfId="0" applyFont="1" applyFill="1"/>
    <xf numFmtId="0" fontId="8" fillId="0" borderId="7" xfId="0" applyFont="1" applyFill="1" applyBorder="1"/>
    <xf numFmtId="0" fontId="7" fillId="0" borderId="11" xfId="0" applyFont="1" applyFill="1" applyBorder="1"/>
    <xf numFmtId="0" fontId="7" fillId="0" borderId="0" xfId="0" applyFont="1" applyFill="1"/>
    <xf numFmtId="0" fontId="8" fillId="0" borderId="11" xfId="0" applyFont="1" applyFill="1" applyBorder="1"/>
    <xf numFmtId="2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168" fontId="5" fillId="0" borderId="0" xfId="0" applyNumberFormat="1" applyFont="1" applyFill="1" applyAlignment="1">
      <alignment horizontal="center"/>
    </xf>
    <xf numFmtId="167" fontId="5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0" fontId="0" fillId="0" borderId="0" xfId="0" applyFill="1" applyAlignment="1">
      <alignment horizontal="right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8" fillId="0" borderId="0" xfId="0" applyFont="1" applyFill="1" applyProtection="1">
      <protection locked="0"/>
    </xf>
    <xf numFmtId="169" fontId="8" fillId="0" borderId="0" xfId="0" applyNumberFormat="1" applyFont="1" applyFill="1" applyProtection="1">
      <protection locked="0"/>
    </xf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3" fillId="0" borderId="0" xfId="0" applyFont="1" applyFill="1" applyAlignment="1">
      <alignment horizontal="left"/>
    </xf>
    <xf numFmtId="170" fontId="13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0" fontId="14" fillId="0" borderId="0" xfId="0" applyFont="1" applyFill="1" applyAlignment="1">
      <alignment horizontal="center"/>
    </xf>
    <xf numFmtId="0" fontId="13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vertical="center" wrapText="1"/>
    </xf>
    <xf numFmtId="0" fontId="16" fillId="0" borderId="0" xfId="0" applyFont="1" applyFill="1"/>
    <xf numFmtId="0" fontId="17" fillId="0" borderId="0" xfId="0" applyFont="1" applyFill="1"/>
    <xf numFmtId="2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vertical="center" wrapText="1"/>
    </xf>
    <xf numFmtId="0" fontId="18" fillId="0" borderId="0" xfId="0" applyFont="1" applyFill="1"/>
    <xf numFmtId="0" fontId="19" fillId="0" borderId="0" xfId="0" applyFont="1" applyFill="1" applyAlignment="1">
      <alignment horizontal="left" vertical="center" wrapText="1"/>
    </xf>
    <xf numFmtId="171" fontId="14" fillId="0" borderId="0" xfId="0" applyNumberFormat="1" applyFont="1" applyFill="1" applyAlignment="1">
      <alignment horizontal="center"/>
    </xf>
    <xf numFmtId="0" fontId="13" fillId="0" borderId="20" xfId="0" applyFont="1" applyFill="1" applyBorder="1" applyAlignment="1">
      <alignment horizontal="right"/>
    </xf>
    <xf numFmtId="0" fontId="13" fillId="0" borderId="16" xfId="0" applyFont="1" applyFill="1" applyBorder="1" applyAlignment="1">
      <alignment horizontal="right"/>
    </xf>
    <xf numFmtId="0" fontId="13" fillId="0" borderId="18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13" fillId="0" borderId="0" xfId="0" applyFont="1" applyFill="1"/>
    <xf numFmtId="0" fontId="13" fillId="0" borderId="25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right"/>
    </xf>
    <xf numFmtId="1" fontId="14" fillId="5" borderId="26" xfId="0" applyNumberFormat="1" applyFont="1" applyFill="1" applyBorder="1" applyAlignment="1">
      <alignment horizontal="center"/>
    </xf>
    <xf numFmtId="168" fontId="14" fillId="5" borderId="27" xfId="0" applyNumberFormat="1" applyFont="1" applyFill="1" applyBorder="1" applyAlignment="1">
      <alignment horizontal="center"/>
    </xf>
    <xf numFmtId="2" fontId="13" fillId="5" borderId="15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2" fontId="13" fillId="6" borderId="15" xfId="0" applyNumberFormat="1" applyFont="1" applyFill="1" applyBorder="1" applyAlignment="1">
      <alignment horizontal="center"/>
    </xf>
    <xf numFmtId="2" fontId="13" fillId="0" borderId="0" xfId="0" applyNumberFormat="1" applyFont="1" applyFill="1" applyAlignment="1">
      <alignment horizontal="center"/>
    </xf>
    <xf numFmtId="2" fontId="13" fillId="5" borderId="17" xfId="0" applyNumberFormat="1" applyFont="1" applyFill="1" applyBorder="1" applyAlignment="1">
      <alignment horizontal="center"/>
    </xf>
    <xf numFmtId="0" fontId="13" fillId="0" borderId="15" xfId="0" applyFont="1" applyFill="1" applyBorder="1" applyAlignment="1">
      <alignment horizontal="right"/>
    </xf>
    <xf numFmtId="0" fontId="13" fillId="0" borderId="17" xfId="0" applyFont="1" applyFill="1" applyBorder="1" applyAlignment="1">
      <alignment horizontal="right"/>
    </xf>
    <xf numFmtId="0" fontId="13" fillId="0" borderId="28" xfId="0" applyFont="1" applyFill="1" applyBorder="1" applyAlignment="1">
      <alignment horizontal="right"/>
    </xf>
    <xf numFmtId="10" fontId="13" fillId="5" borderId="15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29" xfId="0" applyFont="1" applyFill="1" applyBorder="1" applyAlignment="1">
      <alignment horizontal="center"/>
    </xf>
    <xf numFmtId="2" fontId="14" fillId="0" borderId="29" xfId="0" applyNumberFormat="1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3" fillId="0" borderId="31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168" fontId="14" fillId="5" borderId="32" xfId="0" applyNumberFormat="1" applyFont="1" applyFill="1" applyBorder="1" applyAlignment="1">
      <alignment horizontal="center"/>
    </xf>
    <xf numFmtId="10" fontId="13" fillId="0" borderId="0" xfId="0" applyNumberFormat="1" applyFont="1" applyFill="1" applyAlignment="1">
      <alignment horizontal="center"/>
    </xf>
    <xf numFmtId="168" fontId="14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right"/>
    </xf>
    <xf numFmtId="0" fontId="14" fillId="0" borderId="33" xfId="0" applyFont="1" applyFill="1" applyBorder="1" applyAlignment="1">
      <alignment horizontal="center"/>
    </xf>
    <xf numFmtId="0" fontId="13" fillId="0" borderId="7" xfId="0" applyFont="1" applyFill="1" applyBorder="1"/>
    <xf numFmtId="0" fontId="13" fillId="0" borderId="11" xfId="0" applyFont="1" applyFill="1" applyBorder="1"/>
    <xf numFmtId="0" fontId="19" fillId="0" borderId="9" xfId="0" applyFont="1" applyFill="1" applyBorder="1" applyAlignment="1">
      <alignment horizontal="left" vertical="center" wrapText="1"/>
    </xf>
    <xf numFmtId="0" fontId="13" fillId="0" borderId="9" xfId="0" applyFont="1" applyFill="1" applyBorder="1"/>
    <xf numFmtId="0" fontId="13" fillId="0" borderId="9" xfId="0" applyFont="1" applyFill="1" applyBorder="1" applyAlignment="1">
      <alignment horizontal="center"/>
    </xf>
    <xf numFmtId="168" fontId="13" fillId="0" borderId="23" xfId="0" applyNumberFormat="1" applyFont="1" applyFill="1" applyBorder="1" applyAlignment="1">
      <alignment horizontal="center"/>
    </xf>
    <xf numFmtId="168" fontId="13" fillId="0" borderId="34" xfId="0" applyNumberFormat="1" applyFont="1" applyFill="1" applyBorder="1" applyAlignment="1">
      <alignment horizontal="center"/>
    </xf>
    <xf numFmtId="168" fontId="13" fillId="0" borderId="35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36" xfId="0" applyFont="1" applyFill="1" applyBorder="1"/>
    <xf numFmtId="0" fontId="14" fillId="0" borderId="37" xfId="0" applyFont="1" applyFill="1" applyBorder="1"/>
    <xf numFmtId="0" fontId="13" fillId="0" borderId="0" xfId="0" applyFont="1" applyFill="1" applyAlignment="1" applyProtection="1">
      <alignment horizontal="center"/>
      <protection locked="0"/>
    </xf>
    <xf numFmtId="0" fontId="14" fillId="0" borderId="0" xfId="0" applyFont="1" applyFill="1" applyAlignment="1">
      <alignment horizontal="center"/>
    </xf>
    <xf numFmtId="168" fontId="13" fillId="0" borderId="33" xfId="0" applyNumberFormat="1" applyFont="1" applyFill="1" applyBorder="1" applyAlignment="1">
      <alignment horizontal="center"/>
    </xf>
    <xf numFmtId="168" fontId="13" fillId="0" borderId="38" xfId="0" applyNumberFormat="1" applyFont="1" applyFill="1" applyBorder="1" applyAlignment="1">
      <alignment horizontal="center"/>
    </xf>
    <xf numFmtId="168" fontId="13" fillId="0" borderId="39" xfId="0" applyNumberFormat="1" applyFont="1" applyFill="1" applyBorder="1" applyAlignment="1">
      <alignment horizontal="center"/>
    </xf>
    <xf numFmtId="0" fontId="13" fillId="0" borderId="0" xfId="0" applyFont="1" applyFill="1"/>
    <xf numFmtId="0" fontId="13" fillId="0" borderId="20" xfId="0" applyFont="1" applyFill="1" applyBorder="1" applyAlignment="1">
      <alignment horizontal="center"/>
    </xf>
    <xf numFmtId="0" fontId="13" fillId="0" borderId="16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3" fillId="0" borderId="7" xfId="0" applyFont="1" applyFill="1" applyBorder="1"/>
    <xf numFmtId="0" fontId="13" fillId="0" borderId="11" xfId="0" applyFont="1" applyFill="1" applyBorder="1"/>
    <xf numFmtId="0" fontId="13" fillId="0" borderId="0" xfId="0" applyFont="1" applyFill="1" applyAlignment="1">
      <alignment horizontal="right"/>
    </xf>
    <xf numFmtId="172" fontId="14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0" fontId="13" fillId="0" borderId="21" xfId="0" applyNumberFormat="1" applyFont="1" applyFill="1" applyBorder="1" applyAlignment="1">
      <alignment horizontal="center" vertical="center"/>
    </xf>
    <xf numFmtId="10" fontId="13" fillId="0" borderId="18" xfId="0" applyNumberFormat="1" applyFont="1" applyFill="1" applyBorder="1" applyAlignment="1">
      <alignment horizontal="center" vertical="center"/>
    </xf>
    <xf numFmtId="10" fontId="13" fillId="0" borderId="41" xfId="0" applyNumberFormat="1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/>
    </xf>
    <xf numFmtId="2" fontId="13" fillId="0" borderId="30" xfId="0" applyNumberFormat="1" applyFont="1" applyFill="1" applyBorder="1" applyAlignment="1">
      <alignment horizontal="center"/>
    </xf>
    <xf numFmtId="2" fontId="13" fillId="0" borderId="31" xfId="0" applyNumberFormat="1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1" fontId="14" fillId="5" borderId="42" xfId="0" applyNumberFormat="1" applyFont="1" applyFill="1" applyBorder="1" applyAlignment="1">
      <alignment horizontal="center"/>
    </xf>
    <xf numFmtId="0" fontId="13" fillId="0" borderId="43" xfId="0" applyFont="1" applyFill="1" applyBorder="1" applyAlignment="1">
      <alignment horizontal="right"/>
    </xf>
    <xf numFmtId="0" fontId="13" fillId="0" borderId="22" xfId="0" applyFont="1" applyFill="1" applyBorder="1" applyAlignment="1">
      <alignment horizontal="right"/>
    </xf>
    <xf numFmtId="2" fontId="13" fillId="5" borderId="44" xfId="0" applyNumberFormat="1" applyFont="1" applyFill="1" applyBorder="1" applyAlignment="1">
      <alignment horizontal="center"/>
    </xf>
    <xf numFmtId="2" fontId="13" fillId="6" borderId="44" xfId="0" applyNumberFormat="1" applyFont="1" applyFill="1" applyBorder="1" applyAlignment="1">
      <alignment horizontal="center"/>
    </xf>
    <xf numFmtId="0" fontId="13" fillId="0" borderId="42" xfId="0" applyFont="1" applyFill="1" applyBorder="1" applyAlignment="1">
      <alignment horizontal="right"/>
    </xf>
    <xf numFmtId="2" fontId="13" fillId="5" borderId="23" xfId="0" applyNumberFormat="1" applyFont="1" applyFill="1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168" fontId="14" fillId="6" borderId="13" xfId="0" applyNumberFormat="1" applyFont="1" applyFill="1" applyBorder="1" applyAlignment="1">
      <alignment horizontal="center"/>
    </xf>
    <xf numFmtId="0" fontId="13" fillId="0" borderId="40" xfId="0" applyFont="1" applyFill="1" applyBorder="1" applyAlignment="1">
      <alignment horizontal="right"/>
    </xf>
    <xf numFmtId="0" fontId="13" fillId="0" borderId="0" xfId="0" applyFont="1" applyFill="1" applyAlignment="1">
      <alignment horizontal="right"/>
    </xf>
    <xf numFmtId="173" fontId="14" fillId="0" borderId="0" xfId="0" applyNumberFormat="1" applyFont="1" applyFill="1" applyAlignment="1">
      <alignment horizontal="center"/>
    </xf>
    <xf numFmtId="0" fontId="14" fillId="0" borderId="11" xfId="0" applyFont="1" applyFill="1" applyBorder="1" applyProtection="1">
      <protection locked="0"/>
    </xf>
    <xf numFmtId="0" fontId="20" fillId="2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 applyProtection="1">
      <alignment horizontal="center"/>
      <protection locked="0"/>
    </xf>
    <xf numFmtId="0" fontId="20" fillId="0" borderId="0" xfId="0" applyFont="1" applyFill="1"/>
    <xf numFmtId="170" fontId="20" fillId="2" borderId="0" xfId="0" applyNumberFormat="1" applyFont="1" applyFill="1" applyAlignment="1" applyProtection="1">
      <alignment horizontal="left"/>
      <protection locked="0"/>
    </xf>
    <xf numFmtId="0" fontId="21" fillId="2" borderId="18" xfId="0" applyFont="1" applyFill="1" applyBorder="1" applyAlignment="1" applyProtection="1">
      <alignment horizontal="center"/>
      <protection locked="0"/>
    </xf>
    <xf numFmtId="0" fontId="21" fillId="2" borderId="16" xfId="0" applyFont="1" applyFill="1" applyBorder="1" applyAlignment="1" applyProtection="1">
      <alignment horizontal="center"/>
      <protection locked="0"/>
    </xf>
    <xf numFmtId="0" fontId="21" fillId="2" borderId="45" xfId="0" applyFont="1" applyFill="1" applyBorder="1" applyAlignment="1" applyProtection="1">
      <alignment horizontal="center"/>
      <protection locked="0"/>
    </xf>
    <xf numFmtId="0" fontId="21" fillId="2" borderId="13" xfId="0" applyFont="1" applyFill="1" applyBorder="1" applyAlignment="1" applyProtection="1">
      <alignment horizontal="center"/>
      <protection locked="0"/>
    </xf>
    <xf numFmtId="0" fontId="21" fillId="2" borderId="46" xfId="0" applyFont="1" applyFill="1" applyBorder="1" applyAlignment="1" applyProtection="1">
      <alignment horizontal="center"/>
      <protection locked="0"/>
    </xf>
    <xf numFmtId="0" fontId="21" fillId="2" borderId="44" xfId="0" applyFont="1" applyFill="1" applyBorder="1" applyAlignment="1" applyProtection="1">
      <alignment horizontal="center"/>
      <protection locked="0"/>
    </xf>
    <xf numFmtId="172" fontId="21" fillId="2" borderId="0" xfId="0" applyNumberFormat="1" applyFont="1" applyFill="1" applyAlignment="1" applyProtection="1">
      <alignment horizontal="center"/>
      <protection locked="0"/>
    </xf>
    <xf numFmtId="174" fontId="21" fillId="2" borderId="0" xfId="0" applyNumberFormat="1" applyFont="1" applyFill="1" applyAlignment="1" applyProtection="1">
      <alignment horizontal="center"/>
      <protection locked="0"/>
    </xf>
    <xf numFmtId="0" fontId="21" fillId="2" borderId="20" xfId="0" applyFont="1" applyFill="1" applyBorder="1" applyAlignment="1" applyProtection="1">
      <alignment horizontal="center"/>
      <protection locked="0"/>
    </xf>
    <xf numFmtId="0" fontId="21" fillId="2" borderId="40" xfId="0" applyFont="1" applyFill="1" applyBorder="1" applyAlignment="1" applyProtection="1">
      <alignment horizontal="center"/>
      <protection locked="0"/>
    </xf>
    <xf numFmtId="2" fontId="20" fillId="0" borderId="41" xfId="0" applyNumberFormat="1" applyFont="1" applyFill="1" applyBorder="1" applyAlignment="1">
      <alignment horizontal="center"/>
    </xf>
    <xf numFmtId="10" fontId="21" fillId="6" borderId="25" xfId="0" applyNumberFormat="1" applyFont="1" applyFill="1" applyBorder="1" applyAlignment="1">
      <alignment horizontal="center"/>
    </xf>
    <xf numFmtId="10" fontId="21" fillId="5" borderId="47" xfId="0" applyNumberFormat="1" applyFont="1" applyFill="1" applyBorder="1" applyAlignment="1">
      <alignment horizontal="center"/>
    </xf>
    <xf numFmtId="0" fontId="21" fillId="6" borderId="48" xfId="0" applyFont="1" applyFill="1" applyBorder="1" applyAlignment="1">
      <alignment horizontal="center"/>
    </xf>
    <xf numFmtId="2" fontId="21" fillId="2" borderId="0" xfId="0" applyNumberFormat="1" applyFont="1" applyFill="1" applyAlignment="1" applyProtection="1">
      <alignment horizontal="center"/>
      <protection locked="0"/>
    </xf>
    <xf numFmtId="0" fontId="13" fillId="0" borderId="0" xfId="0" applyFont="1" applyFill="1" applyAlignment="1">
      <alignment horizontal="right"/>
    </xf>
    <xf numFmtId="165" fontId="21" fillId="0" borderId="0" xfId="0" applyNumberFormat="1" applyFont="1" applyFill="1" applyAlignment="1">
      <alignment horizontal="center"/>
    </xf>
    <xf numFmtId="167" fontId="14" fillId="0" borderId="0" xfId="0" applyNumberFormat="1" applyFont="1" applyFill="1" applyAlignment="1" applyProtection="1">
      <alignment horizontal="center"/>
      <protection locked="0"/>
    </xf>
    <xf numFmtId="0" fontId="20" fillId="0" borderId="0" xfId="0" applyFont="1" applyFill="1" applyProtection="1">
      <protection locked="0"/>
    </xf>
    <xf numFmtId="0" fontId="4" fillId="0" borderId="0" xfId="0" applyFont="1" applyFill="1" applyAlignment="1">
      <alignment horizontal="center"/>
    </xf>
    <xf numFmtId="0" fontId="21" fillId="2" borderId="21" xfId="0" applyFont="1" applyFill="1" applyBorder="1" applyAlignment="1" applyProtection="1">
      <alignment horizontal="center"/>
      <protection locked="0"/>
    </xf>
    <xf numFmtId="0" fontId="21" fillId="2" borderId="18" xfId="0" applyFont="1" applyFill="1" applyBorder="1" applyAlignment="1" applyProtection="1">
      <alignment horizontal="center"/>
      <protection locked="0"/>
    </xf>
    <xf numFmtId="0" fontId="21" fillId="2" borderId="51" xfId="0" applyFont="1" applyFill="1" applyBorder="1" applyAlignment="1" applyProtection="1">
      <alignment horizontal="center"/>
      <protection locked="0"/>
    </xf>
    <xf numFmtId="0" fontId="21" fillId="2" borderId="1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Protection="1">
      <protection locked="0"/>
    </xf>
    <xf numFmtId="0" fontId="5" fillId="0" borderId="7" xfId="0" applyFont="1" applyFill="1" applyBorder="1"/>
    <xf numFmtId="0" fontId="20" fillId="2" borderId="0" xfId="0" applyFont="1" applyFill="1" applyAlignment="1" applyProtection="1">
      <alignment horizontal="left"/>
      <protection locked="0"/>
    </xf>
    <xf numFmtId="170" fontId="20" fillId="2" borderId="0" xfId="0" applyNumberFormat="1" applyFont="1" applyFill="1" applyAlignment="1" applyProtection="1">
      <alignment horizontal="left"/>
      <protection locked="0"/>
    </xf>
    <xf numFmtId="0" fontId="12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49" xfId="0" applyFont="1" applyFill="1" applyBorder="1" applyAlignment="1">
      <alignment horizontal="center"/>
    </xf>
    <xf numFmtId="0" fontId="19" fillId="0" borderId="19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2" borderId="0" xfId="0" applyFont="1" applyFill="1" applyAlignment="1" applyProtection="1">
      <alignment horizontal="left"/>
      <protection locked="0"/>
    </xf>
    <xf numFmtId="0" fontId="14" fillId="0" borderId="0" xfId="0" applyFont="1" applyFill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4" fillId="0" borderId="50" xfId="0" applyFont="1" applyFill="1" applyBorder="1" applyAlignment="1">
      <alignment horizontal="center"/>
    </xf>
    <xf numFmtId="0" fontId="19" fillId="0" borderId="20" xfId="0" applyFont="1" applyFill="1" applyBorder="1" applyAlignment="1">
      <alignment horizontal="left" vertical="center" wrapText="1"/>
    </xf>
    <xf numFmtId="0" fontId="19" fillId="0" borderId="21" xfId="0" applyFont="1" applyFill="1" applyBorder="1" applyAlignment="1">
      <alignment horizontal="left" vertical="center" wrapText="1"/>
    </xf>
    <xf numFmtId="0" fontId="19" fillId="0" borderId="40" xfId="0" applyFont="1" applyFill="1" applyBorder="1" applyAlignment="1">
      <alignment horizontal="left" vertical="center" wrapText="1"/>
    </xf>
    <xf numFmtId="0" fontId="19" fillId="0" borderId="41" xfId="0" applyFont="1" applyFill="1" applyBorder="1" applyAlignment="1">
      <alignment horizontal="left" vertical="center" wrapText="1"/>
    </xf>
    <xf numFmtId="0" fontId="21" fillId="2" borderId="0" xfId="0" applyFont="1" applyFill="1" applyAlignment="1" applyProtection="1">
      <alignment horizontal="left"/>
      <protection locked="0"/>
    </xf>
    <xf numFmtId="0" fontId="19" fillId="0" borderId="10" xfId="0" applyFont="1" applyFill="1" applyBorder="1" applyAlignment="1">
      <alignment horizontal="left" vertical="center" wrapText="1"/>
    </xf>
    <xf numFmtId="0" fontId="19" fillId="0" borderId="9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justify" vertical="center" wrapText="1"/>
    </xf>
    <xf numFmtId="0" fontId="19" fillId="0" borderId="49" xfId="0" applyFont="1" applyFill="1" applyBorder="1" applyAlignment="1">
      <alignment horizontal="justify" vertical="center" wrapText="1"/>
    </xf>
    <xf numFmtId="0" fontId="19" fillId="0" borderId="19" xfId="0" applyFont="1" applyFill="1" applyBorder="1" applyAlignment="1">
      <alignment horizontal="justify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0" borderId="49" xfId="0" applyFont="1" applyFill="1" applyBorder="1" applyAlignment="1">
      <alignment horizontal="left" vertical="center" wrapText="1"/>
    </xf>
    <xf numFmtId="0" fontId="19" fillId="0" borderId="19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4" fontId="21" fillId="2" borderId="29" xfId="0" applyNumberFormat="1" applyFont="1" applyFill="1" applyBorder="1" applyAlignment="1" applyProtection="1">
      <alignment horizontal="center" vertical="center"/>
      <protection locked="0"/>
    </xf>
    <xf numFmtId="164" fontId="21" fillId="2" borderId="30" xfId="0" applyNumberFormat="1" applyFont="1" applyFill="1" applyBorder="1" applyAlignment="1" applyProtection="1">
      <alignment horizontal="center" vertical="center"/>
      <protection locked="0"/>
    </xf>
    <xf numFmtId="164" fontId="21" fillId="2" borderId="31" xfId="0" applyNumberFormat="1" applyFont="1" applyFill="1" applyBorder="1" applyAlignment="1" applyProtection="1">
      <alignment horizontal="center" vertical="center"/>
      <protection locked="0"/>
    </xf>
    <xf numFmtId="2" fontId="8" fillId="0" borderId="0" xfId="0" applyNumberFormat="1" applyFont="1" applyFill="1" applyBorder="1" applyAlignment="1">
      <alignment horizontal="center" wrapText="1"/>
    </xf>
    <xf numFmtId="176" fontId="7" fillId="3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24" sqref="B24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41" t="s">
        <v>0</v>
      </c>
      <c r="B15" s="241"/>
      <c r="C15" s="241"/>
      <c r="D15" s="241"/>
      <c r="E15" s="241"/>
    </row>
    <row r="16" spans="1:6" ht="16.5" customHeight="1" x14ac:dyDescent="0.3">
      <c r="A16" s="5" t="s">
        <v>1</v>
      </c>
      <c r="B16" s="278" t="s">
        <v>2</v>
      </c>
    </row>
    <row r="17" spans="1:6" ht="16.5" customHeight="1" x14ac:dyDescent="0.3">
      <c r="A17" s="7" t="s">
        <v>3</v>
      </c>
      <c r="B17" s="8" t="s">
        <v>118</v>
      </c>
      <c r="D17" s="9"/>
      <c r="E17" s="10"/>
    </row>
    <row r="18" spans="1:6" ht="16.5" customHeight="1" x14ac:dyDescent="0.3">
      <c r="A18" s="11" t="s">
        <v>4</v>
      </c>
      <c r="B18" s="9" t="s">
        <v>111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100.8</v>
      </c>
      <c r="C19" s="10"/>
      <c r="D19" s="10"/>
      <c r="E19" s="10"/>
    </row>
    <row r="20" spans="1:6" ht="16.5" customHeight="1" x14ac:dyDescent="0.3">
      <c r="A20" s="7" t="s">
        <v>8</v>
      </c>
      <c r="B20" s="232">
        <v>24.55</v>
      </c>
      <c r="C20" s="10"/>
      <c r="D20" s="10"/>
      <c r="E20" s="10"/>
    </row>
    <row r="21" spans="1:6" ht="16.5" customHeight="1" x14ac:dyDescent="0.3">
      <c r="A21" s="7" t="s">
        <v>10</v>
      </c>
      <c r="B21" s="12">
        <v>0.1</v>
      </c>
      <c r="C21" s="10"/>
      <c r="D21" s="10"/>
      <c r="E21" s="10"/>
    </row>
    <row r="22" spans="1:6" ht="15.75" customHeight="1" x14ac:dyDescent="0.3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10521786</v>
      </c>
      <c r="C24" s="18">
        <v>8311.5</v>
      </c>
      <c r="D24" s="19">
        <v>1</v>
      </c>
      <c r="E24" s="20">
        <v>16.8</v>
      </c>
    </row>
    <row r="25" spans="1:6" ht="16.5" customHeight="1" x14ac:dyDescent="0.3">
      <c r="A25" s="17">
        <v>2</v>
      </c>
      <c r="B25" s="18">
        <v>10467085</v>
      </c>
      <c r="C25" s="18">
        <v>8304.6</v>
      </c>
      <c r="D25" s="19">
        <v>1</v>
      </c>
      <c r="E25" s="19">
        <v>16.8</v>
      </c>
    </row>
    <row r="26" spans="1:6" ht="16.5" customHeight="1" x14ac:dyDescent="0.3">
      <c r="A26" s="17">
        <v>3</v>
      </c>
      <c r="B26" s="18">
        <v>10480151</v>
      </c>
      <c r="C26" s="18">
        <v>8287.2000000000007</v>
      </c>
      <c r="D26" s="19">
        <v>1</v>
      </c>
      <c r="E26" s="19">
        <v>16.8</v>
      </c>
    </row>
    <row r="27" spans="1:6" ht="16.5" customHeight="1" x14ac:dyDescent="0.3">
      <c r="A27" s="17">
        <v>4</v>
      </c>
      <c r="B27" s="18">
        <v>10465826</v>
      </c>
      <c r="C27" s="18">
        <v>8291.7000000000007</v>
      </c>
      <c r="D27" s="19">
        <v>1</v>
      </c>
      <c r="E27" s="19">
        <v>16.8</v>
      </c>
    </row>
    <row r="28" spans="1:6" ht="16.5" customHeight="1" x14ac:dyDescent="0.3">
      <c r="A28" s="17">
        <v>5</v>
      </c>
      <c r="B28" s="18">
        <v>10469615</v>
      </c>
      <c r="C28" s="18">
        <v>8260.7000000000007</v>
      </c>
      <c r="D28" s="19">
        <v>1</v>
      </c>
      <c r="E28" s="19">
        <v>16.8</v>
      </c>
    </row>
    <row r="29" spans="1:6" ht="16.5" customHeight="1" x14ac:dyDescent="0.3">
      <c r="A29" s="17">
        <v>6</v>
      </c>
      <c r="B29" s="21">
        <v>10455014</v>
      </c>
      <c r="C29" s="21">
        <v>8251.1</v>
      </c>
      <c r="D29" s="22">
        <v>1</v>
      </c>
      <c r="E29" s="22">
        <v>16.8</v>
      </c>
    </row>
    <row r="30" spans="1:6" ht="16.5" customHeight="1" x14ac:dyDescent="0.3">
      <c r="A30" s="23" t="s">
        <v>18</v>
      </c>
      <c r="B30" s="24">
        <f>AVERAGE(B24:B29)</f>
        <v>10476579.5</v>
      </c>
      <c r="C30" s="277">
        <f>AVERAGE(C24:C29)</f>
        <v>8284.4666666666653</v>
      </c>
      <c r="D30" s="26">
        <f>AVERAGE(D24:D29)</f>
        <v>1</v>
      </c>
      <c r="E30" s="26">
        <f>AVERAGE(E24:E29)</f>
        <v>16.8</v>
      </c>
    </row>
    <row r="31" spans="1:6" ht="16.5" customHeight="1" x14ac:dyDescent="0.3">
      <c r="A31" s="27" t="s">
        <v>19</v>
      </c>
      <c r="B31" s="28">
        <f>(STDEV(B24:B29)/B30)</f>
        <v>2.2489769370401696E-3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42" t="s">
        <v>26</v>
      </c>
      <c r="C59" s="24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238" t="s">
        <v>112</v>
      </c>
      <c r="C60" s="238" t="s">
        <v>113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24" zoomScale="90" zoomScaleSheetLayoutView="90" workbookViewId="0">
      <selection activeCell="C35" sqref="C35"/>
    </sheetView>
  </sheetViews>
  <sheetFormatPr defaultColWidth="9" defaultRowHeight="13.8" x14ac:dyDescent="0.3"/>
  <cols>
    <col min="1" max="1" width="25.109375" style="1" customWidth="1"/>
    <col min="2" max="2" width="20.44140625" style="1" customWidth="1"/>
    <col min="3" max="3" width="23" style="1" customWidth="1"/>
    <col min="4" max="4" width="24.44140625" style="1" customWidth="1"/>
    <col min="5" max="5" width="6.6640625" style="1" customWidth="1"/>
    <col min="6" max="6" width="18.88671875" style="1" customWidth="1"/>
    <col min="7" max="7" width="20.109375" style="1" customWidth="1"/>
    <col min="8" max="8" width="9" style="1" customWidth="1"/>
    <col min="9" max="9" width="26.44140625" style="1" customWidth="1"/>
    <col min="10" max="10" width="18.88671875" style="1" customWidth="1"/>
    <col min="11" max="11" width="20.109375" style="1" customWidth="1"/>
    <col min="12" max="16384" width="9" style="1"/>
  </cols>
  <sheetData>
    <row r="1" spans="1:7" ht="12.75" customHeight="1" x14ac:dyDescent="0.3">
      <c r="A1" s="248" t="s">
        <v>31</v>
      </c>
      <c r="B1" s="248"/>
      <c r="C1" s="248"/>
      <c r="D1" s="248"/>
      <c r="E1" s="248"/>
      <c r="F1" s="248"/>
      <c r="G1" s="105"/>
    </row>
    <row r="2" spans="1:7" ht="12.75" customHeight="1" x14ac:dyDescent="0.3">
      <c r="A2" s="248"/>
      <c r="B2" s="248"/>
      <c r="C2" s="248"/>
      <c r="D2" s="248"/>
      <c r="E2" s="248"/>
      <c r="F2" s="248"/>
      <c r="G2" s="105"/>
    </row>
    <row r="3" spans="1:7" ht="12.75" customHeight="1" x14ac:dyDescent="0.3">
      <c r="A3" s="248"/>
      <c r="B3" s="248"/>
      <c r="C3" s="248"/>
      <c r="D3" s="248"/>
      <c r="E3" s="248"/>
      <c r="F3" s="248"/>
      <c r="G3" s="105"/>
    </row>
    <row r="4" spans="1:7" ht="12.75" customHeight="1" x14ac:dyDescent="0.3">
      <c r="A4" s="248"/>
      <c r="B4" s="248"/>
      <c r="C4" s="248"/>
      <c r="D4" s="248"/>
      <c r="E4" s="248"/>
      <c r="F4" s="248"/>
      <c r="G4" s="105"/>
    </row>
    <row r="5" spans="1:7" ht="12.75" customHeight="1" x14ac:dyDescent="0.3">
      <c r="A5" s="248"/>
      <c r="B5" s="248"/>
      <c r="C5" s="248"/>
      <c r="D5" s="248"/>
      <c r="E5" s="248"/>
      <c r="F5" s="248"/>
      <c r="G5" s="105"/>
    </row>
    <row r="6" spans="1:7" ht="12.75" customHeight="1" x14ac:dyDescent="0.3">
      <c r="A6" s="248"/>
      <c r="B6" s="248"/>
      <c r="C6" s="248"/>
      <c r="D6" s="248"/>
      <c r="E6" s="248"/>
      <c r="F6" s="248"/>
      <c r="G6" s="105"/>
    </row>
    <row r="7" spans="1:7" ht="12.75" customHeight="1" x14ac:dyDescent="0.3">
      <c r="A7" s="248"/>
      <c r="B7" s="248"/>
      <c r="C7" s="248"/>
      <c r="D7" s="248"/>
      <c r="E7" s="248"/>
      <c r="F7" s="248"/>
      <c r="G7" s="105"/>
    </row>
    <row r="8" spans="1:7" ht="15" customHeight="1" x14ac:dyDescent="0.3">
      <c r="A8" s="247" t="s">
        <v>32</v>
      </c>
      <c r="B8" s="247"/>
      <c r="C8" s="247"/>
      <c r="D8" s="247"/>
      <c r="E8" s="247"/>
      <c r="F8" s="247"/>
      <c r="G8" s="106"/>
    </row>
    <row r="9" spans="1:7" ht="12.75" customHeight="1" x14ac:dyDescent="0.3">
      <c r="A9" s="247"/>
      <c r="B9" s="247"/>
      <c r="C9" s="247"/>
      <c r="D9" s="247"/>
      <c r="E9" s="247"/>
      <c r="F9" s="247"/>
      <c r="G9" s="106"/>
    </row>
    <row r="10" spans="1:7" ht="12.75" customHeight="1" x14ac:dyDescent="0.3">
      <c r="A10" s="247"/>
      <c r="B10" s="247"/>
      <c r="C10" s="247"/>
      <c r="D10" s="247"/>
      <c r="E10" s="247"/>
      <c r="F10" s="247"/>
      <c r="G10" s="106"/>
    </row>
    <row r="11" spans="1:7" ht="12.75" customHeight="1" x14ac:dyDescent="0.3">
      <c r="A11" s="247"/>
      <c r="B11" s="247"/>
      <c r="C11" s="247"/>
      <c r="D11" s="247"/>
      <c r="E11" s="247"/>
      <c r="F11" s="247"/>
      <c r="G11" s="106"/>
    </row>
    <row r="12" spans="1:7" ht="12.75" customHeight="1" x14ac:dyDescent="0.3">
      <c r="A12" s="247"/>
      <c r="B12" s="247"/>
      <c r="C12" s="247"/>
      <c r="D12" s="247"/>
      <c r="E12" s="247"/>
      <c r="F12" s="247"/>
      <c r="G12" s="106"/>
    </row>
    <row r="13" spans="1:7" ht="12.75" customHeight="1" x14ac:dyDescent="0.3">
      <c r="A13" s="247"/>
      <c r="B13" s="247"/>
      <c r="C13" s="247"/>
      <c r="D13" s="247"/>
      <c r="E13" s="247"/>
      <c r="F13" s="247"/>
      <c r="G13" s="106"/>
    </row>
    <row r="14" spans="1:7" ht="12.75" customHeight="1" x14ac:dyDescent="0.3">
      <c r="A14" s="247"/>
      <c r="B14" s="247"/>
      <c r="C14" s="247"/>
      <c r="D14" s="247"/>
      <c r="E14" s="247"/>
      <c r="F14" s="247"/>
      <c r="G14" s="106"/>
    </row>
    <row r="15" spans="1:7" ht="13.5" customHeight="1" x14ac:dyDescent="0.3"/>
    <row r="16" spans="1:7" ht="19.5" customHeight="1" x14ac:dyDescent="0.35">
      <c r="A16" s="243" t="s">
        <v>33</v>
      </c>
      <c r="B16" s="244"/>
      <c r="C16" s="244"/>
      <c r="D16" s="244"/>
      <c r="E16" s="244"/>
      <c r="F16" s="245"/>
    </row>
    <row r="17" spans="1:13" ht="18.75" customHeight="1" x14ac:dyDescent="0.3">
      <c r="A17" s="246" t="s">
        <v>34</v>
      </c>
      <c r="B17" s="246"/>
      <c r="C17" s="246"/>
      <c r="D17" s="246"/>
      <c r="E17" s="246"/>
      <c r="F17" s="246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10.359349999999999</v>
      </c>
      <c r="C29" s="60">
        <v>16.452929999999999</v>
      </c>
      <c r="D29" s="60">
        <v>17.69933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16.450990000000001</v>
      </c>
      <c r="D30" s="60">
        <v>17.699539999999999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16.45168</v>
      </c>
      <c r="D31" s="63">
        <v>17.69697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10.359349999999999</v>
      </c>
      <c r="C33" s="66">
        <f>AVERAGE(C29:C32)</f>
        <v>16.451866666666664</v>
      </c>
      <c r="D33" s="66">
        <f>AVERAGE(D29:D32)</f>
        <v>17.698613333333334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6.0925166666666648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7.339263333333335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1.204635741661219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61" zoomScale="55" zoomScaleNormal="75" workbookViewId="0">
      <selection activeCell="D80" sqref="D80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5.44140625" style="2" customWidth="1"/>
    <col min="6" max="6" width="30.6640625" style="2" customWidth="1"/>
    <col min="7" max="7" width="35.44140625" style="2" customWidth="1"/>
    <col min="8" max="9" width="30.33203125" style="2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8" x14ac:dyDescent="0.3">
      <c r="A1" s="270" t="s">
        <v>31</v>
      </c>
      <c r="B1" s="270"/>
      <c r="C1" s="270"/>
      <c r="D1" s="270"/>
      <c r="E1" s="270"/>
      <c r="F1" s="270"/>
      <c r="G1" s="270"/>
      <c r="H1" s="270"/>
    </row>
    <row r="2" spans="1:8" x14ac:dyDescent="0.3">
      <c r="A2" s="270"/>
      <c r="B2" s="270"/>
      <c r="C2" s="270"/>
      <c r="D2" s="270"/>
      <c r="E2" s="270"/>
      <c r="F2" s="270"/>
      <c r="G2" s="270"/>
      <c r="H2" s="270"/>
    </row>
    <row r="3" spans="1:8" x14ac:dyDescent="0.3">
      <c r="A3" s="270"/>
      <c r="B3" s="270"/>
      <c r="C3" s="270"/>
      <c r="D3" s="270"/>
      <c r="E3" s="270"/>
      <c r="F3" s="270"/>
      <c r="G3" s="270"/>
      <c r="H3" s="270"/>
    </row>
    <row r="4" spans="1:8" x14ac:dyDescent="0.3">
      <c r="A4" s="270"/>
      <c r="B4" s="270"/>
      <c r="C4" s="270"/>
      <c r="D4" s="270"/>
      <c r="E4" s="270"/>
      <c r="F4" s="270"/>
      <c r="G4" s="270"/>
      <c r="H4" s="270"/>
    </row>
    <row r="5" spans="1:8" x14ac:dyDescent="0.3">
      <c r="A5" s="270"/>
      <c r="B5" s="270"/>
      <c r="C5" s="270"/>
      <c r="D5" s="270"/>
      <c r="E5" s="270"/>
      <c r="F5" s="270"/>
      <c r="G5" s="270"/>
      <c r="H5" s="270"/>
    </row>
    <row r="6" spans="1:8" x14ac:dyDescent="0.3">
      <c r="A6" s="270"/>
      <c r="B6" s="270"/>
      <c r="C6" s="270"/>
      <c r="D6" s="270"/>
      <c r="E6" s="270"/>
      <c r="F6" s="270"/>
      <c r="G6" s="270"/>
      <c r="H6" s="270"/>
    </row>
    <row r="7" spans="1:8" x14ac:dyDescent="0.3">
      <c r="A7" s="270"/>
      <c r="B7" s="270"/>
      <c r="C7" s="270"/>
      <c r="D7" s="270"/>
      <c r="E7" s="270"/>
      <c r="F7" s="270"/>
      <c r="G7" s="270"/>
      <c r="H7" s="270"/>
    </row>
    <row r="8" spans="1:8" x14ac:dyDescent="0.3">
      <c r="A8" s="271" t="s">
        <v>32</v>
      </c>
      <c r="B8" s="271"/>
      <c r="C8" s="271"/>
      <c r="D8" s="271"/>
      <c r="E8" s="271"/>
      <c r="F8" s="271"/>
      <c r="G8" s="271"/>
      <c r="H8" s="271"/>
    </row>
    <row r="9" spans="1:8" x14ac:dyDescent="0.3">
      <c r="A9" s="271"/>
      <c r="B9" s="271"/>
      <c r="C9" s="271"/>
      <c r="D9" s="271"/>
      <c r="E9" s="271"/>
      <c r="F9" s="271"/>
      <c r="G9" s="271"/>
      <c r="H9" s="271"/>
    </row>
    <row r="10" spans="1:8" x14ac:dyDescent="0.3">
      <c r="A10" s="271"/>
      <c r="B10" s="271"/>
      <c r="C10" s="271"/>
      <c r="D10" s="271"/>
      <c r="E10" s="271"/>
      <c r="F10" s="271"/>
      <c r="G10" s="271"/>
      <c r="H10" s="271"/>
    </row>
    <row r="11" spans="1:8" x14ac:dyDescent="0.3">
      <c r="A11" s="271"/>
      <c r="B11" s="271"/>
      <c r="C11" s="271"/>
      <c r="D11" s="271"/>
      <c r="E11" s="271"/>
      <c r="F11" s="271"/>
      <c r="G11" s="271"/>
      <c r="H11" s="271"/>
    </row>
    <row r="12" spans="1:8" x14ac:dyDescent="0.3">
      <c r="A12" s="271"/>
      <c r="B12" s="271"/>
      <c r="C12" s="271"/>
      <c r="D12" s="271"/>
      <c r="E12" s="271"/>
      <c r="F12" s="271"/>
      <c r="G12" s="271"/>
      <c r="H12" s="271"/>
    </row>
    <row r="13" spans="1:8" x14ac:dyDescent="0.3">
      <c r="A13" s="271"/>
      <c r="B13" s="271"/>
      <c r="C13" s="271"/>
      <c r="D13" s="271"/>
      <c r="E13" s="271"/>
      <c r="F13" s="271"/>
      <c r="G13" s="271"/>
      <c r="H13" s="271"/>
    </row>
    <row r="14" spans="1:8" x14ac:dyDescent="0.3">
      <c r="A14" s="271"/>
      <c r="B14" s="271"/>
      <c r="C14" s="271"/>
      <c r="D14" s="271"/>
      <c r="E14" s="271"/>
      <c r="F14" s="271"/>
      <c r="G14" s="271"/>
      <c r="H14" s="271"/>
    </row>
    <row r="15" spans="1:8" ht="19.5" customHeight="1" x14ac:dyDescent="0.3"/>
    <row r="16" spans="1:8" ht="19.5" customHeight="1" x14ac:dyDescent="0.35">
      <c r="A16" s="243" t="s">
        <v>33</v>
      </c>
      <c r="B16" s="244"/>
      <c r="C16" s="244"/>
      <c r="D16" s="244"/>
      <c r="E16" s="244"/>
      <c r="F16" s="244"/>
      <c r="G16" s="244"/>
      <c r="H16" s="245"/>
    </row>
    <row r="17" spans="1:14" ht="20.25" customHeight="1" x14ac:dyDescent="0.3">
      <c r="A17" s="272" t="s">
        <v>46</v>
      </c>
      <c r="B17" s="272"/>
      <c r="C17" s="272"/>
      <c r="D17" s="272"/>
      <c r="E17" s="272"/>
      <c r="F17" s="272"/>
      <c r="G17" s="272"/>
      <c r="H17" s="272"/>
    </row>
    <row r="18" spans="1:14" ht="26.25" customHeight="1" x14ac:dyDescent="0.45">
      <c r="A18" s="111" t="s">
        <v>35</v>
      </c>
      <c r="B18" s="257" t="s">
        <v>5</v>
      </c>
      <c r="C18" s="257"/>
    </row>
    <row r="19" spans="1:14" ht="26.25" customHeight="1" x14ac:dyDescent="0.5">
      <c r="A19" s="111" t="s">
        <v>36</v>
      </c>
      <c r="B19" s="239" t="s">
        <v>7</v>
      </c>
      <c r="C19" s="231">
        <v>25</v>
      </c>
    </row>
    <row r="20" spans="1:14" ht="26.25" customHeight="1" x14ac:dyDescent="0.5">
      <c r="A20" s="111" t="s">
        <v>37</v>
      </c>
      <c r="B20" s="239" t="s">
        <v>117</v>
      </c>
      <c r="C20" s="211"/>
    </row>
    <row r="21" spans="1:14" ht="26.25" customHeight="1" x14ac:dyDescent="0.5">
      <c r="A21" s="111" t="s">
        <v>38</v>
      </c>
      <c r="B21" s="249" t="s">
        <v>114</v>
      </c>
      <c r="C21" s="249"/>
      <c r="D21" s="249"/>
      <c r="E21" s="249"/>
      <c r="F21" s="249"/>
      <c r="G21" s="249"/>
      <c r="H21" s="249"/>
      <c r="I21" s="249"/>
    </row>
    <row r="22" spans="1:14" ht="26.25" customHeight="1" x14ac:dyDescent="0.5">
      <c r="A22" s="111" t="s">
        <v>39</v>
      </c>
      <c r="B22" s="240" t="s">
        <v>115</v>
      </c>
      <c r="C22" s="211"/>
      <c r="D22" s="211"/>
      <c r="E22" s="211"/>
      <c r="F22" s="211"/>
      <c r="G22" s="211"/>
      <c r="H22" s="211"/>
      <c r="I22" s="211"/>
    </row>
    <row r="23" spans="1:14" ht="26.25" customHeight="1" x14ac:dyDescent="0.5">
      <c r="A23" s="111" t="s">
        <v>40</v>
      </c>
      <c r="B23" s="212"/>
      <c r="C23" s="211"/>
      <c r="D23" s="211"/>
      <c r="E23" s="211"/>
      <c r="F23" s="211"/>
      <c r="G23" s="211"/>
      <c r="H23" s="211"/>
      <c r="I23" s="211"/>
    </row>
    <row r="24" spans="1:14" ht="18" x14ac:dyDescent="0.35">
      <c r="A24" s="111"/>
      <c r="B24" s="113"/>
    </row>
    <row r="25" spans="1:14" ht="18" x14ac:dyDescent="0.35">
      <c r="A25" s="109" t="s">
        <v>1</v>
      </c>
      <c r="B25" s="113"/>
    </row>
    <row r="26" spans="1:14" ht="26.25" customHeight="1" x14ac:dyDescent="0.45">
      <c r="A26" s="114" t="s">
        <v>4</v>
      </c>
      <c r="B26" s="257" t="s">
        <v>111</v>
      </c>
      <c r="C26" s="257"/>
    </row>
    <row r="27" spans="1:14" ht="26.25" customHeight="1" x14ac:dyDescent="0.5">
      <c r="A27" s="116" t="s">
        <v>47</v>
      </c>
      <c r="B27" s="249" t="s">
        <v>116</v>
      </c>
      <c r="C27" s="249"/>
    </row>
    <row r="28" spans="1:14" ht="27" customHeight="1" thickBot="1" x14ac:dyDescent="0.5">
      <c r="A28" s="116" t="s">
        <v>6</v>
      </c>
      <c r="B28" s="210">
        <v>100.8</v>
      </c>
    </row>
    <row r="29" spans="1:14" s="9" customFormat="1" ht="27" customHeight="1" x14ac:dyDescent="0.5">
      <c r="A29" s="116" t="s">
        <v>48</v>
      </c>
      <c r="B29" s="209">
        <v>0</v>
      </c>
      <c r="C29" s="260" t="s">
        <v>49</v>
      </c>
      <c r="D29" s="261"/>
      <c r="E29" s="261"/>
      <c r="F29" s="261"/>
      <c r="G29" s="261"/>
      <c r="H29" s="262"/>
      <c r="I29" s="118"/>
      <c r="J29" s="118"/>
      <c r="K29" s="118"/>
      <c r="L29" s="118"/>
    </row>
    <row r="30" spans="1:14" s="9" customFormat="1" ht="19.5" customHeight="1" x14ac:dyDescent="0.35">
      <c r="A30" s="116" t="s">
        <v>50</v>
      </c>
      <c r="B30" s="115">
        <f>B28-B29</f>
        <v>100.8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5">
      <c r="A31" s="116" t="s">
        <v>51</v>
      </c>
      <c r="B31" s="227">
        <v>1</v>
      </c>
      <c r="C31" s="263" t="s">
        <v>52</v>
      </c>
      <c r="D31" s="264"/>
      <c r="E31" s="264"/>
      <c r="F31" s="264"/>
      <c r="G31" s="264"/>
      <c r="H31" s="265"/>
      <c r="I31" s="118"/>
      <c r="J31" s="118"/>
      <c r="K31" s="118"/>
      <c r="L31" s="118"/>
    </row>
    <row r="32" spans="1:14" s="9" customFormat="1" ht="27" customHeight="1" x14ac:dyDescent="0.45">
      <c r="A32" s="116" t="s">
        <v>53</v>
      </c>
      <c r="B32" s="227">
        <v>1</v>
      </c>
      <c r="C32" s="263" t="s">
        <v>54</v>
      </c>
      <c r="D32" s="264"/>
      <c r="E32" s="264"/>
      <c r="F32" s="264"/>
      <c r="G32" s="264"/>
      <c r="H32" s="265"/>
      <c r="I32" s="118"/>
      <c r="J32" s="118"/>
      <c r="K32" s="118"/>
      <c r="L32" s="122"/>
      <c r="M32" s="122"/>
      <c r="N32" s="123"/>
    </row>
    <row r="33" spans="1:14" s="9" customFormat="1" ht="17.25" customHeight="1" x14ac:dyDescent="0.35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" x14ac:dyDescent="0.35">
      <c r="A34" s="116" t="s">
        <v>55</v>
      </c>
      <c r="B34" s="125">
        <f>B31/B32</f>
        <v>1</v>
      </c>
      <c r="C34" s="110" t="s">
        <v>56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5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5">
      <c r="A36" s="126" t="s">
        <v>57</v>
      </c>
      <c r="B36" s="233">
        <v>50</v>
      </c>
      <c r="C36" s="110"/>
      <c r="D36" s="251" t="s">
        <v>58</v>
      </c>
      <c r="E36" s="252"/>
      <c r="F36" s="172" t="s">
        <v>59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5">
      <c r="A37" s="127" t="s">
        <v>60</v>
      </c>
      <c r="B37" s="234">
        <v>4</v>
      </c>
      <c r="C37" s="129" t="s">
        <v>61</v>
      </c>
      <c r="D37" s="130" t="s">
        <v>62</v>
      </c>
      <c r="E37" s="162" t="s">
        <v>63</v>
      </c>
      <c r="F37" s="130" t="s">
        <v>62</v>
      </c>
      <c r="G37" s="131" t="s">
        <v>63</v>
      </c>
      <c r="J37" s="118"/>
      <c r="K37" s="118"/>
      <c r="L37" s="122"/>
      <c r="M37" s="122"/>
      <c r="N37" s="123"/>
    </row>
    <row r="38" spans="1:14" s="9" customFormat="1" ht="26.25" customHeight="1" x14ac:dyDescent="0.45">
      <c r="A38" s="127" t="s">
        <v>64</v>
      </c>
      <c r="B38" s="234">
        <v>20</v>
      </c>
      <c r="C38" s="132">
        <v>1</v>
      </c>
      <c r="D38" s="235">
        <v>10414840</v>
      </c>
      <c r="E38" s="176">
        <f>IF(ISBLANK(D38),"-",$D$48/$D$45*D38)</f>
        <v>10521570.814340673</v>
      </c>
      <c r="F38" s="235">
        <v>11208689</v>
      </c>
      <c r="G38" s="168">
        <f>IF(ISBLANK(F38),"-",$D$48/$F$45*F38)</f>
        <v>10800049.680258015</v>
      </c>
      <c r="J38" s="118"/>
      <c r="K38" s="118"/>
      <c r="L38" s="122"/>
      <c r="M38" s="122"/>
      <c r="N38" s="123"/>
    </row>
    <row r="39" spans="1:14" s="9" customFormat="1" ht="26.25" customHeight="1" x14ac:dyDescent="0.45">
      <c r="A39" s="127" t="s">
        <v>65</v>
      </c>
      <c r="B39" s="213">
        <v>1</v>
      </c>
      <c r="C39" s="128">
        <v>2</v>
      </c>
      <c r="D39" s="236">
        <v>10427709</v>
      </c>
      <c r="E39" s="177">
        <f>IF(ISBLANK(D39),"-",$D$48/$D$45*D39)</f>
        <v>10534571.69527689</v>
      </c>
      <c r="F39" s="236">
        <v>11047670</v>
      </c>
      <c r="G39" s="169">
        <f>IF(ISBLANK(F39),"-",$D$48/$F$45*F39)</f>
        <v>10644901.009484343</v>
      </c>
      <c r="J39" s="118"/>
      <c r="K39" s="118"/>
      <c r="L39" s="122"/>
      <c r="M39" s="122"/>
      <c r="N39" s="123"/>
    </row>
    <row r="40" spans="1:14" ht="26.25" customHeight="1" x14ac:dyDescent="0.45">
      <c r="A40" s="127" t="s">
        <v>66</v>
      </c>
      <c r="B40" s="213">
        <v>1</v>
      </c>
      <c r="C40" s="128">
        <v>3</v>
      </c>
      <c r="D40" s="236">
        <v>10465077</v>
      </c>
      <c r="E40" s="177">
        <f>IF(ISBLANK(D40),"-",$D$48/$D$45*D40)</f>
        <v>10572322.640868977</v>
      </c>
      <c r="F40" s="236">
        <v>11101765</v>
      </c>
      <c r="G40" s="169">
        <f>IF(ISBLANK(F40),"-",$D$48/$F$45*F40)</f>
        <v>10697023.848065516</v>
      </c>
      <c r="L40" s="122"/>
      <c r="M40" s="122"/>
      <c r="N40" s="133"/>
    </row>
    <row r="41" spans="1:14" ht="26.25" customHeight="1" x14ac:dyDescent="0.45">
      <c r="A41" s="127" t="s">
        <v>67</v>
      </c>
      <c r="B41" s="213">
        <v>1</v>
      </c>
      <c r="C41" s="134">
        <v>4</v>
      </c>
      <c r="D41" s="215"/>
      <c r="E41" s="178" t="str">
        <f>IF(ISBLANK(D41),"-",$D$48/$D$45*D41)</f>
        <v>-</v>
      </c>
      <c r="F41" s="215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5">
      <c r="A42" s="127" t="s">
        <v>68</v>
      </c>
      <c r="B42" s="213">
        <v>1</v>
      </c>
      <c r="C42" s="135" t="s">
        <v>69</v>
      </c>
      <c r="D42" s="196">
        <f>AVERAGE(D38:D41)</f>
        <v>10435875.333333334</v>
      </c>
      <c r="E42" s="158">
        <f>AVERAGE(E38:E41)</f>
        <v>10542821.716828847</v>
      </c>
      <c r="F42" s="136">
        <f>AVERAGE(F38:F41)</f>
        <v>11119374.666666666</v>
      </c>
      <c r="G42" s="137">
        <f>AVERAGE(G38:G41)</f>
        <v>10713991.512602625</v>
      </c>
    </row>
    <row r="43" spans="1:14" ht="26.25" customHeight="1" x14ac:dyDescent="0.45">
      <c r="A43" s="127" t="s">
        <v>70</v>
      </c>
      <c r="B43" s="210">
        <v>1</v>
      </c>
      <c r="C43" s="197" t="s">
        <v>71</v>
      </c>
      <c r="D43" s="217">
        <v>24.55</v>
      </c>
      <c r="E43" s="133"/>
      <c r="F43" s="216">
        <v>25.74</v>
      </c>
      <c r="G43" s="174"/>
    </row>
    <row r="44" spans="1:14" ht="26.25" customHeight="1" x14ac:dyDescent="0.45">
      <c r="A44" s="127" t="s">
        <v>72</v>
      </c>
      <c r="B44" s="210">
        <v>1</v>
      </c>
      <c r="C44" s="198" t="s">
        <v>73</v>
      </c>
      <c r="D44" s="199">
        <f>D43*$B$34</f>
        <v>24.55</v>
      </c>
      <c r="E44" s="139"/>
      <c r="F44" s="138">
        <f>F43*$B$34</f>
        <v>25.74</v>
      </c>
      <c r="G44" s="141"/>
    </row>
    <row r="45" spans="1:14" ht="19.5" customHeight="1" x14ac:dyDescent="0.35">
      <c r="A45" s="127" t="s">
        <v>74</v>
      </c>
      <c r="B45" s="195">
        <f>(B44/B43)*(B42/B41)*(B40/B39)*(B38/B37)*B36</f>
        <v>250</v>
      </c>
      <c r="C45" s="198" t="s">
        <v>75</v>
      </c>
      <c r="D45" s="200">
        <f>D44*$B$30/100</f>
        <v>24.746399999999998</v>
      </c>
      <c r="E45" s="141"/>
      <c r="F45" s="140">
        <f>F44*$B$30/100</f>
        <v>25.945919999999997</v>
      </c>
      <c r="G45" s="141"/>
    </row>
    <row r="46" spans="1:14" ht="19.5" customHeight="1" x14ac:dyDescent="0.35">
      <c r="A46" s="253" t="s">
        <v>76</v>
      </c>
      <c r="B46" s="258"/>
      <c r="C46" s="198" t="s">
        <v>77</v>
      </c>
      <c r="D46" s="199">
        <f>D45/$B$45</f>
        <v>9.8985599999999993E-2</v>
      </c>
      <c r="E46" s="141"/>
      <c r="F46" s="142">
        <f>F45/$B$45</f>
        <v>0.10378367999999999</v>
      </c>
      <c r="G46" s="141"/>
    </row>
    <row r="47" spans="1:14" ht="27" customHeight="1" x14ac:dyDescent="0.45">
      <c r="A47" s="255"/>
      <c r="B47" s="259"/>
      <c r="C47" s="198" t="s">
        <v>78</v>
      </c>
      <c r="D47" s="218">
        <v>0.1</v>
      </c>
      <c r="E47" s="174"/>
      <c r="F47" s="174"/>
      <c r="G47" s="174"/>
    </row>
    <row r="48" spans="1:14" ht="18" x14ac:dyDescent="0.35">
      <c r="C48" s="198" t="s">
        <v>79</v>
      </c>
      <c r="D48" s="200">
        <f>D47*$B$45</f>
        <v>25</v>
      </c>
      <c r="E48" s="141"/>
      <c r="F48" s="141"/>
      <c r="G48" s="141"/>
    </row>
    <row r="49" spans="1:12" ht="19.5" customHeight="1" x14ac:dyDescent="0.35">
      <c r="C49" s="201" t="s">
        <v>80</v>
      </c>
      <c r="D49" s="202">
        <f>D48/B34</f>
        <v>25</v>
      </c>
      <c r="E49" s="160"/>
      <c r="F49" s="160"/>
      <c r="G49" s="160"/>
    </row>
    <row r="50" spans="1:12" ht="18" x14ac:dyDescent="0.35">
      <c r="C50" s="203" t="s">
        <v>81</v>
      </c>
      <c r="D50" s="204">
        <f>AVERAGE(E38:E41,G38:G41)</f>
        <v>10628406.614715736</v>
      </c>
      <c r="E50" s="159"/>
      <c r="F50" s="159"/>
      <c r="G50" s="159"/>
    </row>
    <row r="51" spans="1:12" ht="18" x14ac:dyDescent="0.35">
      <c r="C51" s="143" t="s">
        <v>82</v>
      </c>
      <c r="D51" s="146">
        <f>STDEV(E38:E41,G38:G41)/D50</f>
        <v>1.0116572237642087E-2</v>
      </c>
      <c r="E51" s="139"/>
      <c r="F51" s="139"/>
      <c r="G51" s="139"/>
    </row>
    <row r="52" spans="1:12" ht="19.5" customHeight="1" x14ac:dyDescent="0.35">
      <c r="C52" s="144" t="s">
        <v>20</v>
      </c>
      <c r="D52" s="147">
        <f>COUNT(E38:E41,G38:G41)</f>
        <v>6</v>
      </c>
      <c r="E52" s="139"/>
      <c r="F52" s="139"/>
      <c r="G52" s="139"/>
    </row>
    <row r="54" spans="1:12" ht="18" x14ac:dyDescent="0.35">
      <c r="A54" s="109" t="s">
        <v>1</v>
      </c>
      <c r="B54" s="148" t="s">
        <v>83</v>
      </c>
    </row>
    <row r="55" spans="1:12" ht="18" x14ac:dyDescent="0.35">
      <c r="A55" s="110" t="s">
        <v>84</v>
      </c>
      <c r="B55" s="112" t="str">
        <f>B21</f>
        <v>Each 5 ml contains Zidovudine USP 50 mg.</v>
      </c>
    </row>
    <row r="56" spans="1:12" ht="26.25" customHeight="1" x14ac:dyDescent="0.45">
      <c r="A56" s="206" t="s">
        <v>85</v>
      </c>
      <c r="B56" s="219">
        <v>5</v>
      </c>
      <c r="C56" s="187" t="s">
        <v>86</v>
      </c>
      <c r="D56" s="220">
        <v>50</v>
      </c>
      <c r="E56" s="187" t="str">
        <f>B20</f>
        <v>ZIDOVUDINE USP</v>
      </c>
    </row>
    <row r="57" spans="1:12" ht="18" x14ac:dyDescent="0.35">
      <c r="A57" s="112" t="s">
        <v>87</v>
      </c>
      <c r="B57" s="230">
        <v>1.204635741661219</v>
      </c>
    </row>
    <row r="58" spans="1:12" s="276" customFormat="1" ht="18" x14ac:dyDescent="0.35">
      <c r="A58" s="185" t="s">
        <v>88</v>
      </c>
      <c r="B58" s="186">
        <f>B56</f>
        <v>5</v>
      </c>
      <c r="C58" s="187" t="s">
        <v>89</v>
      </c>
      <c r="D58" s="207">
        <f>B57*B56</f>
        <v>6.0231787083060953</v>
      </c>
    </row>
    <row r="59" spans="1:12" ht="19.5" customHeight="1" thickBot="1" x14ac:dyDescent="0.35"/>
    <row r="60" spans="1:12" s="9" customFormat="1" ht="27" customHeight="1" x14ac:dyDescent="0.45">
      <c r="A60" s="126" t="s">
        <v>90</v>
      </c>
      <c r="B60" s="233">
        <v>100</v>
      </c>
      <c r="C60" s="110"/>
      <c r="D60" s="150" t="s">
        <v>91</v>
      </c>
      <c r="E60" s="149" t="s">
        <v>92</v>
      </c>
      <c r="F60" s="149" t="s">
        <v>62</v>
      </c>
      <c r="G60" s="149" t="s">
        <v>93</v>
      </c>
      <c r="H60" s="129" t="s">
        <v>94</v>
      </c>
      <c r="L60" s="118"/>
    </row>
    <row r="61" spans="1:12" s="9" customFormat="1" ht="24" customHeight="1" x14ac:dyDescent="0.45">
      <c r="A61" s="127" t="s">
        <v>95</v>
      </c>
      <c r="B61" s="234">
        <v>4</v>
      </c>
      <c r="C61" s="266" t="s">
        <v>96</v>
      </c>
      <c r="D61" s="273">
        <v>6.2397600000000004</v>
      </c>
      <c r="E61" s="180">
        <v>1</v>
      </c>
      <c r="F61" s="221">
        <v>10993223</v>
      </c>
      <c r="G61" s="191">
        <f>IF(ISBLANK(F61),"-",(F61/$D$50*$D$47*$B$69)*$D$58/$D$61)</f>
        <v>49.921168736121487</v>
      </c>
      <c r="H61" s="188">
        <f t="shared" ref="H61:H72" si="0">IF(ISBLANK(F61),"-",G61/$D$56)</f>
        <v>0.9984233747224297</v>
      </c>
      <c r="L61" s="118"/>
    </row>
    <row r="62" spans="1:12" s="9" customFormat="1" ht="26.25" customHeight="1" x14ac:dyDescent="0.45">
      <c r="A62" s="127" t="s">
        <v>97</v>
      </c>
      <c r="B62" s="234">
        <v>20</v>
      </c>
      <c r="C62" s="267"/>
      <c r="D62" s="274"/>
      <c r="E62" s="181">
        <v>2</v>
      </c>
      <c r="F62" s="214">
        <v>11019920</v>
      </c>
      <c r="G62" s="192">
        <f>IF(ISBLANK(F62),"-",(F62/$D$50*$D$47*$B$69)*$D$58/$D$61)</f>
        <v>50.042402103419548</v>
      </c>
      <c r="H62" s="189">
        <f t="shared" si="0"/>
        <v>1.000848042068391</v>
      </c>
      <c r="L62" s="118"/>
    </row>
    <row r="63" spans="1:12" s="9" customFormat="1" ht="24.75" customHeight="1" x14ac:dyDescent="0.45">
      <c r="A63" s="127" t="s">
        <v>98</v>
      </c>
      <c r="B63" s="213">
        <v>1</v>
      </c>
      <c r="C63" s="267"/>
      <c r="D63" s="274"/>
      <c r="E63" s="181">
        <v>3</v>
      </c>
      <c r="F63" s="214">
        <v>10964426</v>
      </c>
      <c r="G63" s="192">
        <f>IF(ISBLANK(F63),"-",(F63/$D$50*$D$47*$B$69)*$D$58/$D$61)</f>
        <v>49.790399088667414</v>
      </c>
      <c r="H63" s="189">
        <f t="shared" si="0"/>
        <v>0.99580798177334828</v>
      </c>
      <c r="L63" s="118"/>
    </row>
    <row r="64" spans="1:12" ht="27" customHeight="1" x14ac:dyDescent="0.45">
      <c r="A64" s="127" t="s">
        <v>99</v>
      </c>
      <c r="B64" s="213">
        <v>1</v>
      </c>
      <c r="C64" s="268"/>
      <c r="D64" s="275"/>
      <c r="E64" s="182">
        <v>4</v>
      </c>
      <c r="F64" s="222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5">
      <c r="A65" s="127" t="s">
        <v>100</v>
      </c>
      <c r="B65" s="213">
        <v>1</v>
      </c>
      <c r="C65" s="266" t="s">
        <v>101</v>
      </c>
      <c r="D65" s="273">
        <v>6.20214</v>
      </c>
      <c r="E65" s="151">
        <v>1</v>
      </c>
      <c r="F65" s="214">
        <v>10889031</v>
      </c>
      <c r="G65" s="191">
        <f>IF(ISBLANK(F65),"-",(F65/$D$50*$D$47*$B$69)*$D$58/$D$65)</f>
        <v>49.747958248319101</v>
      </c>
      <c r="H65" s="188">
        <f t="shared" si="0"/>
        <v>0.99495916496638204</v>
      </c>
    </row>
    <row r="66" spans="1:11" ht="23.25" customHeight="1" x14ac:dyDescent="0.45">
      <c r="A66" s="127" t="s">
        <v>102</v>
      </c>
      <c r="B66" s="213">
        <v>1</v>
      </c>
      <c r="C66" s="267"/>
      <c r="D66" s="274"/>
      <c r="E66" s="152">
        <v>2</v>
      </c>
      <c r="F66" s="214">
        <v>10836886</v>
      </c>
      <c r="G66" s="192">
        <f>IF(ISBLANK(F66),"-",(F66/$D$50*$D$47*$B$69)*$D$58/$D$65)</f>
        <v>49.509727015176438</v>
      </c>
      <c r="H66" s="189">
        <f t="shared" si="0"/>
        <v>0.99019454030352871</v>
      </c>
    </row>
    <row r="67" spans="1:11" ht="24.75" customHeight="1" x14ac:dyDescent="0.45">
      <c r="A67" s="127" t="s">
        <v>103</v>
      </c>
      <c r="B67" s="213">
        <v>1</v>
      </c>
      <c r="C67" s="267"/>
      <c r="D67" s="274"/>
      <c r="E67" s="152">
        <v>3</v>
      </c>
      <c r="F67" s="214">
        <v>10839511</v>
      </c>
      <c r="G67" s="192">
        <f>IF(ISBLANK(F67),"-",(F67/$D$50*$D$47*$B$69)*$D$58/$D$65)</f>
        <v>49.521719670023508</v>
      </c>
      <c r="H67" s="189">
        <f t="shared" si="0"/>
        <v>0.99043439340047013</v>
      </c>
    </row>
    <row r="68" spans="1:11" ht="27" customHeight="1" x14ac:dyDescent="0.45">
      <c r="A68" s="127" t="s">
        <v>104</v>
      </c>
      <c r="B68" s="213">
        <v>1</v>
      </c>
      <c r="C68" s="268"/>
      <c r="D68" s="275"/>
      <c r="E68" s="153">
        <v>4</v>
      </c>
      <c r="F68" s="222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5">
      <c r="A69" s="127" t="s">
        <v>105</v>
      </c>
      <c r="B69" s="194">
        <f>(B68/B67)*(B66/B65)*(B64/B63)*(B62/B61)*B60</f>
        <v>500</v>
      </c>
      <c r="C69" s="266" t="s">
        <v>106</v>
      </c>
      <c r="D69" s="273">
        <v>6.27644</v>
      </c>
      <c r="E69" s="151">
        <v>1</v>
      </c>
      <c r="F69" s="221">
        <v>11067868</v>
      </c>
      <c r="G69" s="191">
        <f>IF(ISBLANK(F69),"-",(F69/$D$50*$D$47*$B$69)*$D$58/$D$69)</f>
        <v>49.966413956969234</v>
      </c>
      <c r="H69" s="189">
        <f t="shared" si="0"/>
        <v>0.99932827913938471</v>
      </c>
    </row>
    <row r="70" spans="1:11" ht="22.5" customHeight="1" x14ac:dyDescent="0.5">
      <c r="A70" s="205" t="s">
        <v>107</v>
      </c>
      <c r="B70" s="223">
        <f>(D47*B69)/D56*D58</f>
        <v>6.0231787083060953</v>
      </c>
      <c r="C70" s="267"/>
      <c r="D70" s="274"/>
      <c r="E70" s="152">
        <v>2</v>
      </c>
      <c r="F70" s="214">
        <v>11002494</v>
      </c>
      <c r="G70" s="192">
        <f>IF(ISBLANK(F70),"-",(F70/$D$50*$D$47*$B$69)*$D$58/$D$69)</f>
        <v>49.671279939647832</v>
      </c>
      <c r="H70" s="189">
        <f t="shared" si="0"/>
        <v>0.99342559879295667</v>
      </c>
    </row>
    <row r="71" spans="1:11" ht="23.25" customHeight="1" x14ac:dyDescent="0.45">
      <c r="A71" s="253" t="s">
        <v>76</v>
      </c>
      <c r="B71" s="254"/>
      <c r="C71" s="267"/>
      <c r="D71" s="274"/>
      <c r="E71" s="152">
        <v>3</v>
      </c>
      <c r="F71" s="214">
        <v>10910413</v>
      </c>
      <c r="G71" s="192">
        <f>IF(ISBLANK(F71),"-",(F71/$D$50*$D$47*$B$69)*$D$58/$D$69)</f>
        <v>49.255575906714682</v>
      </c>
      <c r="H71" s="189">
        <f t="shared" si="0"/>
        <v>0.98511151813429365</v>
      </c>
    </row>
    <row r="72" spans="1:11" ht="23.25" customHeight="1" x14ac:dyDescent="0.45">
      <c r="A72" s="255"/>
      <c r="B72" s="256"/>
      <c r="C72" s="269"/>
      <c r="D72" s="275"/>
      <c r="E72" s="153">
        <v>4</v>
      </c>
      <c r="F72" s="222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5">
      <c r="A73" s="154"/>
      <c r="B73" s="154"/>
      <c r="C73" s="154"/>
      <c r="D73" s="154"/>
      <c r="E73" s="154"/>
      <c r="F73" s="155"/>
      <c r="G73" s="145" t="s">
        <v>69</v>
      </c>
      <c r="H73" s="224">
        <f>AVERAGE(H61:H72)</f>
        <v>0.99428143258902046</v>
      </c>
    </row>
    <row r="74" spans="1:11" ht="26.25" customHeight="1" x14ac:dyDescent="0.45">
      <c r="C74" s="154"/>
      <c r="D74" s="154"/>
      <c r="E74" s="154"/>
      <c r="F74" s="155"/>
      <c r="G74" s="143" t="s">
        <v>82</v>
      </c>
      <c r="H74" s="225">
        <f>STDEV(H61:H72)/H73</f>
        <v>5.0894720652467657E-3</v>
      </c>
    </row>
    <row r="75" spans="1:11" ht="27" customHeight="1" x14ac:dyDescent="0.45">
      <c r="A75" s="154"/>
      <c r="B75" s="154"/>
      <c r="C75" s="155"/>
      <c r="D75" s="156"/>
      <c r="E75" s="156"/>
      <c r="F75" s="155"/>
      <c r="G75" s="144" t="s">
        <v>20</v>
      </c>
      <c r="H75" s="226">
        <f>COUNT(H61:H72)</f>
        <v>9</v>
      </c>
    </row>
    <row r="76" spans="1:11" ht="18" x14ac:dyDescent="0.35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5">
      <c r="A77" s="114" t="s">
        <v>108</v>
      </c>
      <c r="B77" s="228" t="s">
        <v>109</v>
      </c>
      <c r="C77" s="250" t="str">
        <f>B20</f>
        <v>ZIDOVUDINE USP</v>
      </c>
      <c r="D77" s="250"/>
      <c r="E77" s="179" t="s">
        <v>110</v>
      </c>
      <c r="F77" s="179"/>
      <c r="G77" s="229">
        <f>H73</f>
        <v>0.99428143258902046</v>
      </c>
      <c r="H77" s="155"/>
      <c r="I77" s="157"/>
      <c r="J77" s="161"/>
      <c r="K77" s="175"/>
    </row>
    <row r="78" spans="1:11" ht="19.5" customHeight="1" x14ac:dyDescent="0.35">
      <c r="A78" s="165"/>
      <c r="B78" s="166"/>
      <c r="C78" s="167"/>
      <c r="D78" s="167"/>
      <c r="E78" s="166"/>
      <c r="F78" s="166"/>
      <c r="G78" s="166"/>
      <c r="H78" s="166"/>
    </row>
    <row r="79" spans="1:11" ht="18" x14ac:dyDescent="0.35">
      <c r="B79" s="117" t="s">
        <v>26</v>
      </c>
      <c r="E79" s="155" t="s">
        <v>27</v>
      </c>
      <c r="F79" s="155"/>
      <c r="G79" s="155" t="s">
        <v>28</v>
      </c>
    </row>
    <row r="80" spans="1:11" ht="83.1" customHeight="1" x14ac:dyDescent="0.35">
      <c r="A80" s="161" t="s">
        <v>29</v>
      </c>
      <c r="B80" s="237" t="s">
        <v>112</v>
      </c>
      <c r="C80" s="237" t="s">
        <v>113</v>
      </c>
      <c r="D80" s="154"/>
      <c r="E80" s="163"/>
      <c r="F80" s="157"/>
      <c r="G80" s="183"/>
      <c r="H80" s="183"/>
      <c r="I80" s="157"/>
    </row>
    <row r="81" spans="1:9" ht="83.1" customHeight="1" x14ac:dyDescent="0.35">
      <c r="A81" s="161" t="s">
        <v>30</v>
      </c>
      <c r="B81" s="208"/>
      <c r="C81" s="208"/>
      <c r="D81" s="171"/>
      <c r="E81" s="164"/>
      <c r="F81" s="157"/>
      <c r="G81" s="184"/>
      <c r="H81" s="184"/>
      <c r="I81" s="179"/>
    </row>
    <row r="82" spans="1:9" ht="18" x14ac:dyDescent="0.35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" x14ac:dyDescent="0.35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" x14ac:dyDescent="0.35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" x14ac:dyDescent="0.35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" x14ac:dyDescent="0.35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" x14ac:dyDescent="0.35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" x14ac:dyDescent="0.35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" x14ac:dyDescent="0.35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" x14ac:dyDescent="0.35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3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D61:D64"/>
    <mergeCell ref="D65:D68"/>
    <mergeCell ref="D69:D72"/>
    <mergeCell ref="C61:C64"/>
    <mergeCell ref="C69:C72"/>
    <mergeCell ref="C65:C68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ZIDOVUDINE</vt:lpstr>
      <vt:lpstr>ZIDOVUDINE 1</vt:lpstr>
      <vt:lpstr>'ZIDOVUDINE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dcterms:created xsi:type="dcterms:W3CDTF">2005-07-05T10:19:27Z</dcterms:created>
  <dcterms:modified xsi:type="dcterms:W3CDTF">2017-11-13T08:59:12Z</dcterms:modified>
</cp:coreProperties>
</file>