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NDQD201709205 " sheetId="1" r:id="rId1"/>
  </sheets>
  <definedNames>
    <definedName name="_xlnm.Print_Area" localSheetId="0">'NDQD201709205 '!$A$1:$G$145</definedName>
  </definedNames>
  <calcPr calcId="125725"/>
</workbook>
</file>

<file path=xl/calcChain.xml><?xml version="1.0" encoding="utf-8"?>
<calcChain xmlns="http://schemas.openxmlformats.org/spreadsheetml/2006/main">
  <c r="B116" i="1"/>
  <c r="D113"/>
  <c r="G110"/>
  <c r="F110"/>
  <c r="E110"/>
  <c r="E120" s="1"/>
  <c r="E122" s="1"/>
  <c r="E123" s="1"/>
  <c r="E124" s="1"/>
  <c r="C136" s="1"/>
  <c r="D110"/>
  <c r="E119" s="1"/>
  <c r="E121" s="1"/>
  <c r="C110"/>
  <c r="B110"/>
  <c r="G104"/>
  <c r="C120" s="1"/>
  <c r="F104"/>
  <c r="E104"/>
  <c r="D104"/>
  <c r="C119" s="1"/>
  <c r="C121" s="1"/>
  <c r="C104"/>
  <c r="B104"/>
  <c r="B85"/>
  <c r="D82"/>
  <c r="G75"/>
  <c r="F75"/>
  <c r="E75"/>
  <c r="E89" s="1"/>
  <c r="D75"/>
  <c r="E88" s="1"/>
  <c r="E90" s="1"/>
  <c r="C75"/>
  <c r="B75"/>
  <c r="G69"/>
  <c r="C89" s="1"/>
  <c r="F69"/>
  <c r="E69"/>
  <c r="D69"/>
  <c r="C88" s="1"/>
  <c r="C90" s="1"/>
  <c r="C69"/>
  <c r="B69"/>
  <c r="B50"/>
  <c r="D47"/>
  <c r="G44"/>
  <c r="F44"/>
  <c r="E44"/>
  <c r="E54" s="1"/>
  <c r="E56" s="1"/>
  <c r="E57" s="1"/>
  <c r="E58" s="1"/>
  <c r="C132" s="1"/>
  <c r="D44"/>
  <c r="E53" s="1"/>
  <c r="E55" s="1"/>
  <c r="C44"/>
  <c r="B44"/>
  <c r="G38"/>
  <c r="C54" s="1"/>
  <c r="F38"/>
  <c r="E38"/>
  <c r="D38"/>
  <c r="C53" s="1"/>
  <c r="C55" s="1"/>
  <c r="C38"/>
  <c r="B38"/>
  <c r="C30"/>
  <c r="C96" s="1"/>
  <c r="E26"/>
  <c r="E24"/>
  <c r="B47" s="1"/>
  <c r="C56" l="1"/>
  <c r="C57" s="1"/>
  <c r="C58" s="1"/>
  <c r="C131" s="1"/>
  <c r="C122"/>
  <c r="C123" s="1"/>
  <c r="C91"/>
  <c r="C92" s="1"/>
  <c r="E91"/>
  <c r="E92" s="1"/>
  <c r="E93" s="1"/>
  <c r="C134" s="1"/>
  <c r="B82"/>
  <c r="B113"/>
  <c r="C61"/>
  <c r="C124" l="1"/>
  <c r="C135" s="1"/>
  <c r="C93"/>
  <c r="C133" s="1"/>
  <c r="C138" s="1"/>
  <c r="D141" s="1"/>
  <c r="C139" l="1"/>
</calcChain>
</file>

<file path=xl/sharedStrings.xml><?xml version="1.0" encoding="utf-8"?>
<sst xmlns="http://schemas.openxmlformats.org/spreadsheetml/2006/main" count="149" uniqueCount="71">
  <si>
    <t>Analysis Report</t>
  </si>
  <si>
    <t xml:space="preserve">Kanamycin Sulfate Microbial Assay </t>
  </si>
  <si>
    <t>Sample Name:</t>
  </si>
  <si>
    <t xml:space="preserve">PAN-KANAMYCIN </t>
  </si>
  <si>
    <t>Lab Ref No:</t>
  </si>
  <si>
    <t>NDQA201709205</t>
  </si>
  <si>
    <t>Active Ingredient:</t>
  </si>
  <si>
    <t>Kanamycin Sulfate</t>
  </si>
  <si>
    <t>Label Claim:</t>
  </si>
  <si>
    <t>Kanamycin Sulfate 1g/vial</t>
  </si>
  <si>
    <t>Date Test Set:</t>
  </si>
  <si>
    <t>Date of Results:</t>
  </si>
  <si>
    <t>Kanamycin Sulfate 1g /vial</t>
  </si>
  <si>
    <t>Standard Information:</t>
  </si>
  <si>
    <t>Standard  Weights (mg):</t>
  </si>
  <si>
    <t>Kanamycin Sulfate (mg)</t>
  </si>
  <si>
    <t>A</t>
  </si>
  <si>
    <t xml:space="preserve">Source: </t>
  </si>
  <si>
    <t>NQCL</t>
  </si>
  <si>
    <t>% age Potency:</t>
  </si>
  <si>
    <t>B</t>
  </si>
  <si>
    <t>Average weight of powder(mg)</t>
  </si>
  <si>
    <t>Sample A Volume (mg):</t>
  </si>
  <si>
    <t>Equivalent to Kanamycin Sulfate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</si>
  <si>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</si>
  <si>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</si>
  <si>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</si>
  <si>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rFont val="Book Antiqua"/>
        <family val="1"/>
      </rPr>
      <t>1</t>
    </r>
  </si>
  <si>
    <r>
      <t>S</t>
    </r>
    <r>
      <rPr>
        <b/>
        <vertAlign val="subscript"/>
        <sz val="12"/>
        <rFont val="Book Antiqua"/>
        <family val="1"/>
      </rPr>
      <t>2</t>
    </r>
  </si>
  <si>
    <r>
      <t>S</t>
    </r>
    <r>
      <rPr>
        <b/>
        <vertAlign val="subscript"/>
        <sz val="12"/>
        <rFont val="Book Antiqua"/>
        <family val="1"/>
      </rPr>
      <t>3</t>
    </r>
  </si>
  <si>
    <r>
      <t>T</t>
    </r>
    <r>
      <rPr>
        <b/>
        <vertAlign val="subscript"/>
        <sz val="12"/>
        <rFont val="Book Antiqua"/>
        <family val="1"/>
      </rPr>
      <t>1</t>
    </r>
  </si>
  <si>
    <r>
      <t>T</t>
    </r>
    <r>
      <rPr>
        <b/>
        <vertAlign val="subscript"/>
        <sz val="12"/>
        <rFont val="Book Antiqua"/>
        <family val="1"/>
      </rPr>
      <t>2</t>
    </r>
  </si>
  <si>
    <r>
      <t>T</t>
    </r>
    <r>
      <rPr>
        <b/>
        <vertAlign val="subscript"/>
        <sz val="12"/>
        <rFont val="Book Antiqua"/>
        <family val="1"/>
      </rPr>
      <t>3</t>
    </r>
  </si>
  <si>
    <t>Average</t>
  </si>
  <si>
    <r>
      <t xml:space="preserve">Sample A / Standard </t>
    </r>
    <r>
      <rPr>
        <b/>
        <sz val="12"/>
        <rFont val="Book Antiqua"/>
        <family val="1"/>
      </rPr>
      <t>B</t>
    </r>
  </si>
  <si>
    <t>Final Concentration of Kanamycin Sulfate in Standard:</t>
  </si>
  <si>
    <r>
      <t xml:space="preserve">Std A Stock mg/mL </t>
    </r>
    <r>
      <rPr>
        <b/>
        <sz val="12"/>
        <rFont val="Book Antiqua"/>
        <family val="1"/>
      </rPr>
      <t>[Std A]</t>
    </r>
  </si>
  <si>
    <r>
      <t xml:space="preserve">Std B Stock mg/mL </t>
    </r>
    <r>
      <rPr>
        <b/>
        <sz val="12"/>
        <rFont val="Book Antiqua"/>
        <family val="1"/>
      </rPr>
      <t>[Std B]</t>
    </r>
  </si>
  <si>
    <t>Expected Concentration of Kanamycin Sulfate in Sample:</t>
  </si>
  <si>
    <r>
      <t xml:space="preserve">Smp Stock mg/mL </t>
    </r>
    <r>
      <rPr>
        <b/>
        <sz val="12"/>
        <rFont val="Book Antiqua"/>
        <family val="1"/>
      </rPr>
      <t>[Smp]</t>
    </r>
  </si>
  <si>
    <t>Formulae</t>
  </si>
  <si>
    <t>Sample A / Standard B</t>
  </si>
  <si>
    <r>
      <t>E = ¼[(S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</si>
  <si>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r>
      <t xml:space="preserve">F = </t>
    </r>
    <r>
      <rPr>
        <vertAlign val="superscript"/>
        <sz val="12"/>
        <rFont val="Book Antiqua"/>
        <family val="1"/>
      </rPr>
      <t>1</t>
    </r>
    <r>
      <rPr>
        <sz val="12"/>
        <rFont val="Book Antiqua"/>
        <family val="1"/>
      </rPr>
      <t>/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[(T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</si>
  <si>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t>b = E/log Dose Ratio</t>
  </si>
  <si>
    <t>m = F/b</t>
  </si>
  <si>
    <t>Antilog m = Factor</t>
  </si>
  <si>
    <t>% Label Claim =(Factor X [Std])/[Smp] X 100</t>
  </si>
  <si>
    <t>Sample B Volume (mg):</t>
  </si>
  <si>
    <t>Sample B / Standard A</t>
  </si>
  <si>
    <t>S1</t>
  </si>
  <si>
    <t>Sample B / Standard B</t>
  </si>
  <si>
    <t>PRODUCT NAME</t>
  </si>
  <si>
    <t>NQCL NUMBER</t>
  </si>
  <si>
    <t>MICROBIOLOGY LAB NO.</t>
  </si>
  <si>
    <t>PAGE</t>
  </si>
  <si>
    <t>5 OF 5</t>
  </si>
  <si>
    <t>Sample C Volume (mg):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</si>
  <si>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</si>
  <si>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</si>
  <si>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</si>
  <si>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</si>
  <si>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</si>
  <si>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</si>
  <si>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</si>
  <si>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Kanamycin Sulfate in the sample is:</t>
  </si>
  <si>
    <t>Analysed by: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</si>
  <si>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</si>
  <si>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</si>
  <si>
    <t>Francis</t>
  </si>
  <si>
    <t>Director</t>
  </si>
</sst>
</file>

<file path=xl/styles.xml><?xml version="1.0" encoding="utf-8"?>
<styleSheet xmlns="http://schemas.openxmlformats.org/spreadsheetml/2006/main">
  <numFmts count="7">
    <numFmt numFmtId="164" formatCode="dd\-mmm\-yy"/>
    <numFmt numFmtId="165" formatCode="0.0000\ &quot;mg&quot;\ "/>
    <numFmt numFmtId="166" formatCode="0.000"/>
    <numFmt numFmtId="167" formatCode="0.0000"/>
    <numFmt numFmtId="168" formatCode="0.00000000"/>
    <numFmt numFmtId="169" formatCode="0.000000000"/>
    <numFmt numFmtId="170" formatCode="0.000000"/>
  </numFmts>
  <fonts count="8">
    <font>
      <sz val="10"/>
      <name val="Arial"/>
    </font>
    <font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vertAlign val="subscript"/>
      <sz val="12"/>
      <name val="Book Antiqua"/>
      <family val="1"/>
    </font>
    <font>
      <vertAlign val="subscript"/>
      <sz val="12"/>
      <name val="Book Antiqua"/>
      <family val="1"/>
    </font>
    <font>
      <vertAlign val="superscript"/>
      <sz val="1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center"/>
    </xf>
    <xf numFmtId="0" fontId="4" fillId="0" borderId="3" xfId="0" applyFont="1" applyBorder="1"/>
    <xf numFmtId="164" fontId="1" fillId="0" borderId="4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8" xfId="0" quotePrefix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166" fontId="4" fillId="0" borderId="9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vertical="top"/>
    </xf>
    <xf numFmtId="2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vertical="top"/>
    </xf>
    <xf numFmtId="2" fontId="1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horizontal="left" vertical="top" indent="4"/>
    </xf>
    <xf numFmtId="0" fontId="4" fillId="0" borderId="6" xfId="0" applyFont="1" applyBorder="1" applyAlignment="1">
      <alignment horizontal="left" vertical="top" indent="4"/>
    </xf>
    <xf numFmtId="0" fontId="1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2" fontId="1" fillId="0" borderId="6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2" fontId="4" fillId="0" borderId="11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2" fontId="4" fillId="0" borderId="6" xfId="0" applyNumberFormat="1" applyFont="1" applyBorder="1" applyAlignment="1">
      <alignment horizontal="center" vertical="top"/>
    </xf>
    <xf numFmtId="0" fontId="1" fillId="0" borderId="0" xfId="0" applyFont="1" applyAlignment="1"/>
    <xf numFmtId="167" fontId="4" fillId="0" borderId="0" xfId="0" applyNumberFormat="1" applyFont="1" applyBorder="1" applyAlignment="1">
      <alignment horizontal="center" vertical="top"/>
    </xf>
    <xf numFmtId="167" fontId="1" fillId="0" borderId="0" xfId="0" applyNumberFormat="1" applyFont="1" applyBorder="1" applyAlignment="1">
      <alignment horizontal="center" vertical="top"/>
    </xf>
    <xf numFmtId="2" fontId="1" fillId="0" borderId="0" xfId="0" applyNumberFormat="1" applyFont="1" applyBorder="1" applyAlignment="1">
      <alignment vertical="top"/>
    </xf>
    <xf numFmtId="168" fontId="1" fillId="0" borderId="0" xfId="0" applyNumberFormat="1" applyFont="1" applyBorder="1" applyAlignment="1">
      <alignment vertical="top"/>
    </xf>
    <xf numFmtId="169" fontId="1" fillId="0" borderId="0" xfId="0" applyNumberFormat="1" applyFont="1" applyBorder="1" applyAlignment="1">
      <alignment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0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10" fontId="4" fillId="0" borderId="11" xfId="0" applyNumberFormat="1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3" fillId="0" borderId="0" xfId="0" applyFont="1"/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1" fillId="0" borderId="8" xfId="0" applyFont="1" applyBorder="1"/>
    <xf numFmtId="0" fontId="1" fillId="0" borderId="11" xfId="0" applyFont="1" applyBorder="1"/>
    <xf numFmtId="10" fontId="1" fillId="2" borderId="2" xfId="0" applyNumberFormat="1" applyFont="1" applyFill="1" applyBorder="1" applyAlignment="1">
      <alignment horizontal="center"/>
    </xf>
    <xf numFmtId="10" fontId="1" fillId="2" borderId="1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10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934700" cy="2143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"/>
  <sheetViews>
    <sheetView tabSelected="1" zoomScaleSheetLayoutView="75" workbookViewId="0">
      <selection activeCell="E127" sqref="E127"/>
    </sheetView>
  </sheetViews>
  <sheetFormatPr defaultRowHeight="15.75"/>
  <cols>
    <col min="1" max="1" width="31.7109375" style="1" customWidth="1"/>
    <col min="2" max="2" width="20" style="1" customWidth="1"/>
    <col min="3" max="3" width="32.7109375" style="1" customWidth="1"/>
    <col min="4" max="4" width="16.28515625" style="1" customWidth="1"/>
    <col min="5" max="5" width="29" style="1" customWidth="1"/>
    <col min="6" max="6" width="15.7109375" style="1" customWidth="1"/>
    <col min="7" max="7" width="18.42578125" style="1" customWidth="1"/>
    <col min="8" max="16384" width="9.140625" style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2" t="s">
        <v>0</v>
      </c>
      <c r="B13" s="2" t="s">
        <v>1</v>
      </c>
      <c r="G13" s="3"/>
    </row>
    <row r="14" spans="1:7" ht="15.95" customHeight="1">
      <c r="A14" s="4" t="s">
        <v>2</v>
      </c>
      <c r="B14" s="4" t="s">
        <v>3</v>
      </c>
      <c r="G14" s="5"/>
    </row>
    <row r="15" spans="1:7" ht="15.95" customHeight="1">
      <c r="A15" s="4" t="s">
        <v>4</v>
      </c>
      <c r="B15" s="6" t="s">
        <v>5</v>
      </c>
    </row>
    <row r="16" spans="1:7" ht="15.95" customHeight="1">
      <c r="A16" s="4" t="s">
        <v>6</v>
      </c>
      <c r="B16" s="7" t="s">
        <v>7</v>
      </c>
    </row>
    <row r="17" spans="1:10" ht="15.95" customHeight="1">
      <c r="A17" s="4" t="s">
        <v>8</v>
      </c>
      <c r="B17" s="1" t="s">
        <v>9</v>
      </c>
    </row>
    <row r="18" spans="1:10" ht="15.95" customHeight="1">
      <c r="A18" s="4" t="s">
        <v>10</v>
      </c>
      <c r="B18" s="8">
        <v>43187</v>
      </c>
    </row>
    <row r="19" spans="1:10" ht="15.95" customHeight="1">
      <c r="A19" s="4" t="s">
        <v>11</v>
      </c>
      <c r="B19" s="8">
        <v>43188</v>
      </c>
    </row>
    <row r="20" spans="1:10" ht="15.95" customHeight="1">
      <c r="A20" s="4" t="s">
        <v>12</v>
      </c>
      <c r="C20" s="9"/>
      <c r="D20" s="4"/>
    </row>
    <row r="21" spans="1:10" ht="15.95" customHeight="1">
      <c r="A21" s="4"/>
      <c r="C21" s="9"/>
      <c r="D21" s="4"/>
    </row>
    <row r="22" spans="1:10" ht="15.95" customHeight="1">
      <c r="A22" s="10"/>
      <c r="B22" s="11"/>
      <c r="C22" s="12"/>
      <c r="D22" s="13"/>
      <c r="E22" s="14"/>
    </row>
    <row r="23" spans="1:10" ht="15.95" customHeight="1">
      <c r="A23" s="15" t="s">
        <v>13</v>
      </c>
      <c r="B23" s="16"/>
      <c r="C23" s="15" t="s">
        <v>14</v>
      </c>
      <c r="D23" s="16"/>
      <c r="E23" s="17" t="s">
        <v>15</v>
      </c>
    </row>
    <row r="24" spans="1:10" ht="15.95" customHeight="1">
      <c r="A24" s="12" t="s">
        <v>7</v>
      </c>
      <c r="B24" s="18"/>
      <c r="C24" s="19" t="s">
        <v>16</v>
      </c>
      <c r="D24" s="20">
        <v>34.01</v>
      </c>
      <c r="E24" s="20">
        <f>D24*B26/100</f>
        <v>27.378049999999998</v>
      </c>
      <c r="F24" s="21"/>
      <c r="G24" s="21"/>
      <c r="H24" s="21"/>
    </row>
    <row r="25" spans="1:10" ht="15.95" customHeight="1">
      <c r="A25" s="22" t="s">
        <v>17</v>
      </c>
      <c r="B25" s="23" t="s">
        <v>18</v>
      </c>
      <c r="C25" s="21"/>
      <c r="D25" s="24"/>
      <c r="E25" s="24"/>
      <c r="F25" s="21"/>
      <c r="G25" s="21"/>
      <c r="H25" s="21"/>
    </row>
    <row r="26" spans="1:10" ht="15.95" customHeight="1">
      <c r="A26" s="25" t="s">
        <v>19</v>
      </c>
      <c r="B26" s="26">
        <v>80.5</v>
      </c>
      <c r="C26" s="27" t="s">
        <v>20</v>
      </c>
      <c r="D26" s="20">
        <v>32.75</v>
      </c>
      <c r="E26" s="20">
        <f>D26*B26/100</f>
        <v>26.36375</v>
      </c>
      <c r="F26" s="21"/>
      <c r="G26" s="21"/>
      <c r="H26" s="21"/>
      <c r="I26" s="21"/>
      <c r="J26" s="21"/>
    </row>
    <row r="27" spans="1:10" ht="15.95" customHeight="1">
      <c r="A27" s="28"/>
      <c r="B27" s="29"/>
      <c r="C27" s="30"/>
      <c r="D27" s="31"/>
      <c r="E27" s="31"/>
      <c r="F27" s="32"/>
      <c r="G27" s="32"/>
      <c r="H27" s="21"/>
      <c r="I27" s="21"/>
      <c r="J27" s="21"/>
    </row>
    <row r="28" spans="1:10" ht="15.95" customHeight="1">
      <c r="A28" s="4" t="s">
        <v>21</v>
      </c>
      <c r="B28" s="33">
        <v>1289.8565000000001</v>
      </c>
      <c r="E28" s="32"/>
      <c r="F28" s="32"/>
      <c r="G28" s="32"/>
      <c r="H28" s="21"/>
      <c r="I28" s="21"/>
      <c r="J28" s="21"/>
    </row>
    <row r="29" spans="1:10" s="21" customFormat="1" ht="15.95" customHeight="1">
      <c r="A29" s="34" t="s">
        <v>22</v>
      </c>
      <c r="B29" s="35">
        <v>649.16999999999996</v>
      </c>
      <c r="C29" s="32"/>
    </row>
    <row r="30" spans="1:10" s="21" customFormat="1" ht="15.95" customHeight="1">
      <c r="A30" s="36" t="s">
        <v>23</v>
      </c>
      <c r="B30" s="32"/>
      <c r="C30" s="35">
        <f>B28*500/1000</f>
        <v>644.92825000000005</v>
      </c>
    </row>
    <row r="31" spans="1:10" s="21" customFormat="1" ht="15.95" customHeight="1">
      <c r="A31" s="32"/>
      <c r="B31" s="32"/>
      <c r="C31" s="32"/>
    </row>
    <row r="32" spans="1:10" ht="15.95" customHeight="1">
      <c r="A32" s="37" t="s">
        <v>24</v>
      </c>
      <c r="B32" s="38"/>
      <c r="C32" s="38"/>
      <c r="D32" s="38"/>
      <c r="E32" s="38"/>
      <c r="F32" s="38"/>
      <c r="G32" s="38"/>
      <c r="H32" s="21"/>
      <c r="I32" s="21"/>
      <c r="J32" s="21"/>
    </row>
    <row r="33" spans="1:10" ht="24.95" customHeight="1">
      <c r="A33" s="39" t="s">
        <v>25</v>
      </c>
      <c r="B33" s="40"/>
      <c r="C33" s="40"/>
      <c r="D33" s="40"/>
      <c r="E33" s="40"/>
      <c r="F33" s="40"/>
      <c r="G33" s="41"/>
      <c r="H33" s="21"/>
      <c r="I33" s="21"/>
      <c r="J33" s="21"/>
    </row>
    <row r="34" spans="1:10" ht="15.95" customHeight="1">
      <c r="A34" s="42" t="s">
        <v>26</v>
      </c>
      <c r="B34" s="43" t="s">
        <v>27</v>
      </c>
      <c r="C34" s="43" t="s">
        <v>28</v>
      </c>
      <c r="D34" s="43" t="s">
        <v>29</v>
      </c>
      <c r="E34" s="43" t="s">
        <v>30</v>
      </c>
      <c r="F34" s="43" t="s">
        <v>31</v>
      </c>
      <c r="G34" s="43" t="s">
        <v>32</v>
      </c>
      <c r="H34" s="21"/>
      <c r="I34" s="21"/>
      <c r="J34" s="21"/>
    </row>
    <row r="35" spans="1:10" ht="15.95" customHeight="1">
      <c r="A35" s="42">
        <v>1</v>
      </c>
      <c r="B35" s="44">
        <v>20.420000000000002</v>
      </c>
      <c r="C35" s="44">
        <v>22.57</v>
      </c>
      <c r="D35" s="44">
        <v>23.95</v>
      </c>
      <c r="E35" s="44">
        <v>21.66</v>
      </c>
      <c r="F35" s="44">
        <v>22.35</v>
      </c>
      <c r="G35" s="44">
        <v>24.66</v>
      </c>
      <c r="H35" s="21"/>
      <c r="I35" s="21"/>
      <c r="J35" s="21"/>
    </row>
    <row r="36" spans="1:10" ht="15.95" customHeight="1">
      <c r="A36" s="42">
        <v>2</v>
      </c>
      <c r="B36" s="44">
        <v>20.37</v>
      </c>
      <c r="C36" s="44">
        <v>22.45</v>
      </c>
      <c r="D36" s="44">
        <v>24.43</v>
      </c>
      <c r="E36" s="44">
        <v>21.08</v>
      </c>
      <c r="F36" s="44">
        <v>22.29</v>
      </c>
      <c r="G36" s="44">
        <v>24.82</v>
      </c>
      <c r="H36" s="21"/>
      <c r="I36" s="21"/>
      <c r="J36" s="21"/>
    </row>
    <row r="37" spans="1:10" ht="15.95" customHeight="1">
      <c r="A37" s="42">
        <v>3</v>
      </c>
      <c r="B37" s="44">
        <v>21.11</v>
      </c>
      <c r="C37" s="44">
        <v>22.46</v>
      </c>
      <c r="D37" s="44">
        <v>24.13</v>
      </c>
      <c r="E37" s="44">
        <v>21.32</v>
      </c>
      <c r="F37" s="44">
        <v>22.78</v>
      </c>
      <c r="G37" s="44">
        <v>24.89</v>
      </c>
      <c r="H37" s="21"/>
      <c r="I37" s="21"/>
      <c r="J37" s="21"/>
    </row>
    <row r="38" spans="1:10" ht="15.95" customHeight="1">
      <c r="A38" s="45" t="s">
        <v>33</v>
      </c>
      <c r="B38" s="46">
        <f>AVERAGE(B35:B37)</f>
        <v>20.633333333333336</v>
      </c>
      <c r="C38" s="46">
        <f t="shared" ref="C38:G38" si="0">AVERAGE(C35:C37)</f>
        <v>22.493333333333329</v>
      </c>
      <c r="D38" s="46">
        <f t="shared" si="0"/>
        <v>24.169999999999998</v>
      </c>
      <c r="E38" s="46">
        <f t="shared" si="0"/>
        <v>21.353333333333335</v>
      </c>
      <c r="F38" s="46">
        <f t="shared" si="0"/>
        <v>22.473333333333333</v>
      </c>
      <c r="G38" s="46">
        <f t="shared" si="0"/>
        <v>24.790000000000003</v>
      </c>
      <c r="H38" s="21"/>
      <c r="I38" s="21"/>
      <c r="J38" s="21"/>
    </row>
    <row r="39" spans="1:10" ht="24.95" customHeight="1">
      <c r="A39" s="47" t="s">
        <v>34</v>
      </c>
      <c r="B39" s="48"/>
      <c r="C39" s="48"/>
      <c r="D39" s="48"/>
      <c r="E39" s="48"/>
      <c r="F39" s="48"/>
      <c r="G39" s="49"/>
      <c r="H39" s="21"/>
      <c r="I39" s="21"/>
      <c r="J39" s="21"/>
    </row>
    <row r="40" spans="1:10" ht="15.95" customHeight="1">
      <c r="A40" s="42" t="s">
        <v>26</v>
      </c>
      <c r="B40" s="43" t="s">
        <v>27</v>
      </c>
      <c r="C40" s="43" t="s">
        <v>28</v>
      </c>
      <c r="D40" s="43" t="s">
        <v>29</v>
      </c>
      <c r="E40" s="43" t="s">
        <v>30</v>
      </c>
      <c r="F40" s="43" t="s">
        <v>31</v>
      </c>
      <c r="G40" s="43" t="s">
        <v>32</v>
      </c>
      <c r="H40" s="21"/>
      <c r="I40" s="21"/>
      <c r="J40" s="21"/>
    </row>
    <row r="41" spans="1:10" ht="15.95" customHeight="1">
      <c r="A41" s="42">
        <v>1</v>
      </c>
      <c r="B41" s="44">
        <v>20.96</v>
      </c>
      <c r="C41" s="44">
        <v>22.88</v>
      </c>
      <c r="D41" s="44">
        <v>24.19</v>
      </c>
      <c r="E41" s="44">
        <v>21.16</v>
      </c>
      <c r="F41" s="44">
        <v>22.87</v>
      </c>
      <c r="G41" s="44">
        <v>24.45</v>
      </c>
      <c r="H41" s="21"/>
      <c r="I41" s="21"/>
      <c r="J41" s="21"/>
    </row>
    <row r="42" spans="1:10" ht="15.95" customHeight="1">
      <c r="A42" s="42">
        <v>2</v>
      </c>
      <c r="B42" s="44">
        <v>20.23</v>
      </c>
      <c r="C42" s="44">
        <v>22.68</v>
      </c>
      <c r="D42" s="44">
        <v>24.09</v>
      </c>
      <c r="E42" s="44">
        <v>21.02</v>
      </c>
      <c r="F42" s="44">
        <v>22.92</v>
      </c>
      <c r="G42" s="44">
        <v>24.81</v>
      </c>
      <c r="H42" s="21"/>
      <c r="I42" s="21"/>
      <c r="J42" s="21"/>
    </row>
    <row r="43" spans="1:10" ht="15.95" customHeight="1">
      <c r="A43" s="42">
        <v>3</v>
      </c>
      <c r="B43" s="44">
        <v>21.01</v>
      </c>
      <c r="C43" s="44">
        <v>22.7</v>
      </c>
      <c r="D43" s="44">
        <v>23.97</v>
      </c>
      <c r="E43" s="44">
        <v>21.83</v>
      </c>
      <c r="F43" s="44">
        <v>22.77</v>
      </c>
      <c r="G43" s="44">
        <v>25.23</v>
      </c>
      <c r="H43" s="21"/>
      <c r="I43" s="21"/>
      <c r="J43" s="21"/>
    </row>
    <row r="44" spans="1:10" ht="15.95" customHeight="1">
      <c r="A44" s="50" t="s">
        <v>33</v>
      </c>
      <c r="B44" s="51">
        <f>AVERAGE(B41:B43)</f>
        <v>20.733333333333334</v>
      </c>
      <c r="C44" s="51">
        <f t="shared" ref="C44:G44" si="1">AVERAGE(C41:C43)</f>
        <v>22.753333333333334</v>
      </c>
      <c r="D44" s="51">
        <f t="shared" si="1"/>
        <v>24.083333333333332</v>
      </c>
      <c r="E44" s="51">
        <f t="shared" si="1"/>
        <v>21.336666666666662</v>
      </c>
      <c r="F44" s="51">
        <f t="shared" si="1"/>
        <v>22.853333333333335</v>
      </c>
      <c r="G44" s="46">
        <f t="shared" si="1"/>
        <v>24.83</v>
      </c>
      <c r="H44" s="21"/>
      <c r="I44" s="21"/>
      <c r="J44" s="21"/>
    </row>
    <row r="45" spans="1:10" ht="15.95" customHeight="1">
      <c r="A45" s="52"/>
      <c r="B45" s="52"/>
      <c r="C45" s="52"/>
      <c r="D45" s="52"/>
      <c r="E45" s="52"/>
      <c r="F45" s="52"/>
      <c r="G45" s="52"/>
      <c r="H45" s="21"/>
      <c r="I45" s="21"/>
      <c r="J45" s="21"/>
    </row>
    <row r="46" spans="1:10" ht="15.95" customHeight="1">
      <c r="A46" s="32" t="s">
        <v>35</v>
      </c>
      <c r="B46" s="32"/>
      <c r="C46" s="32"/>
      <c r="D46" s="32"/>
      <c r="E46" s="32"/>
      <c r="F46" s="32"/>
      <c r="G46" s="52"/>
      <c r="H46" s="21"/>
      <c r="I46" s="21"/>
      <c r="J46" s="21"/>
    </row>
    <row r="47" spans="1:10" ht="18" customHeight="1">
      <c r="A47" s="32" t="s">
        <v>36</v>
      </c>
      <c r="B47" s="53">
        <f>$E$24/25*10/20</f>
        <v>0.54756099999999996</v>
      </c>
      <c r="C47" s="32" t="s">
        <v>37</v>
      </c>
      <c r="D47" s="53">
        <f>$E$26/25*10/20</f>
        <v>0.52727499999999994</v>
      </c>
      <c r="E47" s="32"/>
      <c r="F47" s="32"/>
      <c r="G47" s="52"/>
      <c r="H47" s="21"/>
      <c r="I47" s="21"/>
      <c r="J47" s="21"/>
    </row>
    <row r="48" spans="1:10" ht="15.95" customHeight="1">
      <c r="A48" s="32"/>
      <c r="B48" s="54"/>
      <c r="C48" s="32"/>
      <c r="D48" s="54"/>
      <c r="E48" s="32"/>
      <c r="F48" s="32"/>
      <c r="G48" s="52"/>
      <c r="H48" s="21"/>
      <c r="I48" s="21"/>
      <c r="J48" s="21"/>
    </row>
    <row r="49" spans="1:10" ht="15.95" customHeight="1">
      <c r="A49" s="32" t="s">
        <v>38</v>
      </c>
      <c r="B49" s="32"/>
      <c r="C49" s="32"/>
      <c r="D49" s="55"/>
      <c r="E49" s="55"/>
      <c r="F49" s="56"/>
      <c r="G49" s="52"/>
      <c r="H49" s="21"/>
      <c r="I49" s="21"/>
      <c r="J49" s="21"/>
    </row>
    <row r="50" spans="1:10" ht="18" customHeight="1">
      <c r="A50" s="32" t="s">
        <v>39</v>
      </c>
      <c r="B50" s="53">
        <f>$B$29/100*10/100</f>
        <v>0.64917000000000002</v>
      </c>
      <c r="C50" s="32"/>
      <c r="D50" s="55"/>
      <c r="E50" s="57"/>
      <c r="F50" s="32"/>
      <c r="G50" s="52"/>
      <c r="H50" s="21"/>
      <c r="I50" s="21"/>
      <c r="J50" s="21"/>
    </row>
    <row r="51" spans="1:10" ht="15.95" customHeight="1">
      <c r="A51" s="32"/>
      <c r="B51" s="54"/>
      <c r="C51" s="32"/>
      <c r="D51" s="32"/>
      <c r="E51" s="32"/>
      <c r="F51" s="32"/>
      <c r="G51" s="52"/>
      <c r="H51" s="21"/>
      <c r="I51" s="21"/>
      <c r="J51" s="21"/>
    </row>
    <row r="52" spans="1:10" ht="18" customHeight="1">
      <c r="A52" s="58" t="s">
        <v>40</v>
      </c>
      <c r="B52" s="59"/>
      <c r="C52" s="60" t="s">
        <v>25</v>
      </c>
      <c r="D52" s="60"/>
      <c r="E52" s="60" t="s">
        <v>41</v>
      </c>
      <c r="F52" s="60"/>
      <c r="G52" s="52"/>
      <c r="H52" s="21"/>
      <c r="I52" s="21"/>
      <c r="J52" s="21"/>
    </row>
    <row r="53" spans="1:10" ht="24.95" customHeight="1">
      <c r="A53" s="61" t="s">
        <v>42</v>
      </c>
      <c r="B53" s="62"/>
      <c r="C53" s="63">
        <f>1/4*((D38+G38)-(B38+E38))</f>
        <v>1.7433333333333323</v>
      </c>
      <c r="D53" s="63"/>
      <c r="E53" s="63">
        <f>1/4*((D44+G44)-(E44+B44))</f>
        <v>1.7108333333333334</v>
      </c>
      <c r="F53" s="63"/>
      <c r="G53" s="52"/>
      <c r="H53" s="21"/>
      <c r="I53" s="21"/>
      <c r="J53" s="21"/>
    </row>
    <row r="54" spans="1:10" ht="24.95" customHeight="1">
      <c r="A54" s="61" t="s">
        <v>43</v>
      </c>
      <c r="B54" s="62"/>
      <c r="C54" s="63">
        <f>1/3*((E38+F38+G38)-(B38+C38+D38))</f>
        <v>0.44000000000000244</v>
      </c>
      <c r="D54" s="63"/>
      <c r="E54" s="63">
        <f>1/3*((E44+F44+G44)-(B44+C44+D44))</f>
        <v>0.48333333333333428</v>
      </c>
      <c r="F54" s="63"/>
      <c r="G54" s="52"/>
      <c r="H54" s="21"/>
      <c r="I54" s="21"/>
      <c r="J54" s="21"/>
    </row>
    <row r="55" spans="1:10" ht="24.95" customHeight="1">
      <c r="A55" s="61" t="s">
        <v>44</v>
      </c>
      <c r="B55" s="62"/>
      <c r="C55" s="63">
        <f>C53/LOG10(2)</f>
        <v>5.7912279787536312</v>
      </c>
      <c r="D55" s="63"/>
      <c r="E55" s="63">
        <f>E53/LOG10(2)</f>
        <v>5.6832653156697956</v>
      </c>
      <c r="F55" s="63"/>
      <c r="G55" s="52"/>
      <c r="H55" s="21"/>
      <c r="I55" s="21"/>
      <c r="J55" s="21"/>
    </row>
    <row r="56" spans="1:10" ht="24.95" customHeight="1">
      <c r="A56" s="61" t="s">
        <v>45</v>
      </c>
      <c r="B56" s="62"/>
      <c r="C56" s="63">
        <f>C54/C55</f>
        <v>7.5976977873127655E-2</v>
      </c>
      <c r="D56" s="63"/>
      <c r="E56" s="63">
        <f>E54/E55</f>
        <v>8.5045006081397687E-2</v>
      </c>
      <c r="F56" s="63"/>
      <c r="G56" s="52"/>
      <c r="H56" s="21"/>
      <c r="I56" s="21"/>
      <c r="J56" s="21"/>
    </row>
    <row r="57" spans="1:10" ht="24.95" customHeight="1">
      <c r="A57" s="61" t="s">
        <v>46</v>
      </c>
      <c r="B57" s="62"/>
      <c r="C57" s="64">
        <f>POWER(10,C56)</f>
        <v>1.1911788614784389</v>
      </c>
      <c r="D57" s="64"/>
      <c r="E57" s="64">
        <f>POWER(10,E56)</f>
        <v>1.2163120409362209</v>
      </c>
      <c r="F57" s="64"/>
      <c r="G57" s="52"/>
      <c r="H57" s="21"/>
      <c r="I57" s="21"/>
      <c r="J57" s="21"/>
    </row>
    <row r="58" spans="1:10" ht="24.95" customHeight="1">
      <c r="A58" s="65" t="s">
        <v>47</v>
      </c>
      <c r="B58" s="65"/>
      <c r="C58" s="66">
        <f>C57*B47/B50</f>
        <v>1.0047338733613622</v>
      </c>
      <c r="D58" s="66"/>
      <c r="E58" s="66">
        <f>E57*D47/B50</f>
        <v>0.98792447492127755</v>
      </c>
      <c r="F58" s="66"/>
      <c r="G58" s="52"/>
      <c r="H58" s="21"/>
      <c r="I58" s="21"/>
      <c r="J58" s="21"/>
    </row>
    <row r="59" spans="1:10" ht="24.95" customHeight="1">
      <c r="A59" s="21"/>
      <c r="B59" s="32"/>
      <c r="C59" s="32"/>
      <c r="D59" s="32"/>
      <c r="E59" s="32"/>
      <c r="F59" s="32"/>
      <c r="G59" s="52"/>
      <c r="H59" s="21"/>
      <c r="I59" s="21"/>
      <c r="J59" s="21"/>
    </row>
    <row r="60" spans="1:10" ht="15.95" customHeight="1">
      <c r="A60" s="34" t="s">
        <v>48</v>
      </c>
      <c r="B60" s="35">
        <v>647.16999999999996</v>
      </c>
      <c r="C60" s="32"/>
      <c r="D60" s="21"/>
      <c r="E60" s="21"/>
      <c r="F60" s="21"/>
      <c r="G60" s="21"/>
      <c r="H60" s="21"/>
      <c r="I60" s="21"/>
      <c r="J60" s="21"/>
    </row>
    <row r="61" spans="1:10" ht="15.95" customHeight="1">
      <c r="A61" s="36" t="s">
        <v>23</v>
      </c>
      <c r="B61" s="32"/>
      <c r="C61" s="35">
        <f>C30</f>
        <v>644.92825000000005</v>
      </c>
      <c r="D61" s="21"/>
      <c r="E61" s="21"/>
      <c r="F61" s="21"/>
      <c r="G61" s="21"/>
      <c r="H61" s="21"/>
      <c r="I61" s="21"/>
      <c r="J61" s="21"/>
    </row>
    <row r="62" spans="1:10" ht="15.95" customHeight="1">
      <c r="A62" s="32"/>
      <c r="B62" s="32"/>
      <c r="C62" s="32"/>
      <c r="D62" s="21"/>
      <c r="E62" s="21"/>
      <c r="F62" s="21"/>
      <c r="G62" s="21"/>
      <c r="H62" s="21"/>
      <c r="I62" s="21"/>
      <c r="J62" s="21"/>
    </row>
    <row r="63" spans="1:10" ht="15.95" customHeight="1">
      <c r="A63" s="37" t="s">
        <v>24</v>
      </c>
      <c r="B63" s="38"/>
      <c r="C63" s="38"/>
      <c r="D63" s="38"/>
      <c r="E63" s="38"/>
      <c r="F63" s="38"/>
      <c r="G63" s="38"/>
      <c r="H63" s="21"/>
      <c r="I63" s="21"/>
      <c r="J63" s="21"/>
    </row>
    <row r="64" spans="1:10" ht="15.95" customHeight="1">
      <c r="A64" s="39" t="s">
        <v>49</v>
      </c>
      <c r="B64" s="40"/>
      <c r="C64" s="40"/>
      <c r="D64" s="40"/>
      <c r="E64" s="40"/>
      <c r="F64" s="40"/>
      <c r="G64" s="41"/>
      <c r="H64" s="21"/>
      <c r="I64" s="21"/>
      <c r="J64" s="21"/>
    </row>
    <row r="65" spans="1:10" ht="15.95" customHeight="1">
      <c r="A65" s="42" t="s">
        <v>26</v>
      </c>
      <c r="B65" s="43" t="s">
        <v>50</v>
      </c>
      <c r="C65" s="43" t="s">
        <v>28</v>
      </c>
      <c r="D65" s="43" t="s">
        <v>29</v>
      </c>
      <c r="E65" s="43" t="s">
        <v>30</v>
      </c>
      <c r="F65" s="43" t="s">
        <v>31</v>
      </c>
      <c r="G65" s="43" t="s">
        <v>32</v>
      </c>
      <c r="H65" s="21"/>
      <c r="I65" s="21"/>
      <c r="J65" s="21"/>
    </row>
    <row r="66" spans="1:10" ht="15.95" customHeight="1">
      <c r="A66" s="42">
        <v>1</v>
      </c>
      <c r="B66" s="44">
        <v>21.34</v>
      </c>
      <c r="C66" s="44">
        <v>22.51</v>
      </c>
      <c r="D66" s="44">
        <v>23.72</v>
      </c>
      <c r="E66" s="44">
        <v>21.04</v>
      </c>
      <c r="F66" s="44">
        <v>22.84</v>
      </c>
      <c r="G66" s="44">
        <v>24.62</v>
      </c>
      <c r="H66" s="21"/>
      <c r="I66" s="21"/>
      <c r="J66" s="21"/>
    </row>
    <row r="67" spans="1:10" ht="15.95" customHeight="1">
      <c r="A67" s="42">
        <v>2</v>
      </c>
      <c r="B67" s="44">
        <v>21.52</v>
      </c>
      <c r="C67" s="44">
        <v>22.85</v>
      </c>
      <c r="D67" s="44">
        <v>23.91</v>
      </c>
      <c r="E67" s="44">
        <v>21.03</v>
      </c>
      <c r="F67" s="44">
        <v>22.47</v>
      </c>
      <c r="G67" s="44">
        <v>24.52</v>
      </c>
      <c r="H67" s="21"/>
      <c r="I67" s="21"/>
      <c r="J67" s="21"/>
    </row>
    <row r="68" spans="1:10" ht="15.95" customHeight="1">
      <c r="A68" s="42">
        <v>3</v>
      </c>
      <c r="B68" s="44">
        <v>21.95</v>
      </c>
      <c r="C68" s="44">
        <v>22.76</v>
      </c>
      <c r="D68" s="44">
        <v>22.96</v>
      </c>
      <c r="E68" s="44">
        <v>21.69</v>
      </c>
      <c r="F68" s="44">
        <v>23.4</v>
      </c>
      <c r="G68" s="44">
        <v>25.16</v>
      </c>
      <c r="H68" s="21"/>
      <c r="I68" s="21"/>
      <c r="J68" s="21"/>
    </row>
    <row r="69" spans="1:10" ht="15.95" customHeight="1">
      <c r="A69" s="45" t="s">
        <v>33</v>
      </c>
      <c r="B69" s="46">
        <f t="shared" ref="B69:G69" si="2">AVERAGE(B66:B68)</f>
        <v>21.603333333333335</v>
      </c>
      <c r="C69" s="46">
        <f t="shared" si="2"/>
        <v>22.706666666666667</v>
      </c>
      <c r="D69" s="46">
        <f t="shared" si="2"/>
        <v>23.53</v>
      </c>
      <c r="E69" s="46">
        <f t="shared" si="2"/>
        <v>21.253333333333334</v>
      </c>
      <c r="F69" s="46">
        <f t="shared" si="2"/>
        <v>22.903333333333336</v>
      </c>
      <c r="G69" s="46">
        <f t="shared" si="2"/>
        <v>24.766666666666666</v>
      </c>
      <c r="H69" s="21"/>
      <c r="I69" s="21"/>
      <c r="J69" s="21"/>
    </row>
    <row r="70" spans="1:10" ht="15.95" customHeight="1">
      <c r="A70" s="47" t="s">
        <v>51</v>
      </c>
      <c r="B70" s="48"/>
      <c r="C70" s="48"/>
      <c r="D70" s="48"/>
      <c r="E70" s="48"/>
      <c r="F70" s="48"/>
      <c r="G70" s="49"/>
      <c r="H70" s="21"/>
      <c r="I70" s="21"/>
      <c r="J70" s="21"/>
    </row>
    <row r="71" spans="1:10" ht="15.95" customHeight="1">
      <c r="A71" s="42" t="s">
        <v>26</v>
      </c>
      <c r="B71" s="43" t="s">
        <v>27</v>
      </c>
      <c r="C71" s="43" t="s">
        <v>28</v>
      </c>
      <c r="D71" s="43" t="s">
        <v>29</v>
      </c>
      <c r="E71" s="43" t="s">
        <v>30</v>
      </c>
      <c r="F71" s="43" t="s">
        <v>31</v>
      </c>
      <c r="G71" s="43" t="s">
        <v>32</v>
      </c>
      <c r="H71" s="21"/>
      <c r="I71" s="21"/>
      <c r="J71" s="21"/>
    </row>
    <row r="72" spans="1:10" ht="15.95" customHeight="1">
      <c r="A72" s="42">
        <v>1</v>
      </c>
      <c r="B72" s="44">
        <v>21.59</v>
      </c>
      <c r="C72" s="44">
        <v>22.61</v>
      </c>
      <c r="D72" s="44">
        <v>23.74</v>
      </c>
      <c r="E72" s="44">
        <v>21.42</v>
      </c>
      <c r="F72" s="44">
        <v>22.57</v>
      </c>
      <c r="G72" s="44">
        <v>25.49</v>
      </c>
      <c r="H72" s="21"/>
      <c r="I72" s="21"/>
      <c r="J72" s="21"/>
    </row>
    <row r="73" spans="1:10" ht="15.95" customHeight="1">
      <c r="A73" s="42">
        <v>2</v>
      </c>
      <c r="B73" s="44">
        <v>21.51</v>
      </c>
      <c r="C73" s="44">
        <v>22.88</v>
      </c>
      <c r="D73" s="44">
        <v>23.91</v>
      </c>
      <c r="E73" s="44">
        <v>21.4</v>
      </c>
      <c r="F73" s="44">
        <v>22.58</v>
      </c>
      <c r="G73" s="44">
        <v>24.86</v>
      </c>
      <c r="H73" s="21"/>
      <c r="I73" s="21"/>
      <c r="J73" s="21"/>
    </row>
    <row r="74" spans="1:10" ht="15.95" customHeight="1">
      <c r="A74" s="42">
        <v>3</v>
      </c>
      <c r="B74" s="44">
        <v>21.22</v>
      </c>
      <c r="C74" s="44">
        <v>22.8</v>
      </c>
      <c r="D74" s="44">
        <v>24.19</v>
      </c>
      <c r="E74" s="44">
        <v>21.6</v>
      </c>
      <c r="F74" s="44">
        <v>23.8</v>
      </c>
      <c r="G74" s="44">
        <v>24.81</v>
      </c>
      <c r="H74" s="21"/>
      <c r="I74" s="21"/>
      <c r="J74" s="21"/>
    </row>
    <row r="75" spans="1:10" ht="16.5">
      <c r="A75" s="50" t="s">
        <v>33</v>
      </c>
      <c r="B75" s="51">
        <f t="shared" ref="B75:G75" si="3">AVERAGE(B72:B74)</f>
        <v>21.439999999999998</v>
      </c>
      <c r="C75" s="51">
        <f t="shared" si="3"/>
        <v>22.763333333333332</v>
      </c>
      <c r="D75" s="51">
        <f t="shared" si="3"/>
        <v>23.946666666666669</v>
      </c>
      <c r="E75" s="51">
        <f t="shared" si="3"/>
        <v>21.473333333333333</v>
      </c>
      <c r="F75" s="51">
        <f t="shared" si="3"/>
        <v>22.983333333333334</v>
      </c>
      <c r="G75" s="51">
        <f t="shared" si="3"/>
        <v>25.053333333333331</v>
      </c>
      <c r="H75" s="21"/>
      <c r="I75" s="21"/>
      <c r="J75" s="21"/>
    </row>
    <row r="76" spans="1:10">
      <c r="A76" s="52"/>
      <c r="B76" s="52"/>
      <c r="C76" s="52"/>
      <c r="D76" s="52"/>
      <c r="E76" s="52"/>
      <c r="F76" s="52"/>
      <c r="G76" s="52"/>
      <c r="H76" s="21"/>
      <c r="I76" s="21"/>
      <c r="J76" s="21"/>
    </row>
    <row r="77" spans="1:10">
      <c r="A77" s="52"/>
      <c r="B77" s="52"/>
      <c r="C77" s="52"/>
      <c r="D77" s="52"/>
      <c r="E77" s="52"/>
      <c r="F77" s="52"/>
      <c r="G77" s="52"/>
      <c r="H77" s="21"/>
      <c r="I77" s="21"/>
      <c r="J77" s="21"/>
    </row>
    <row r="78" spans="1:10">
      <c r="A78" s="67" t="s">
        <v>52</v>
      </c>
      <c r="B78" s="68"/>
      <c r="C78" s="69" t="s">
        <v>53</v>
      </c>
      <c r="D78" s="69"/>
      <c r="E78" s="69" t="s">
        <v>54</v>
      </c>
      <c r="F78" s="69"/>
      <c r="G78" s="70" t="s">
        <v>55</v>
      </c>
      <c r="H78" s="21"/>
      <c r="I78" s="21"/>
      <c r="J78" s="21"/>
    </row>
    <row r="79" spans="1:10">
      <c r="A79" s="71"/>
      <c r="B79" s="72"/>
      <c r="C79" s="73"/>
      <c r="D79" s="73"/>
      <c r="E79" s="73"/>
      <c r="F79" s="73"/>
      <c r="G79" s="5" t="s">
        <v>56</v>
      </c>
      <c r="H79" s="21"/>
      <c r="I79" s="21"/>
      <c r="J79" s="21"/>
    </row>
    <row r="80" spans="1:10">
      <c r="A80" s="52"/>
      <c r="B80" s="52"/>
      <c r="C80" s="52"/>
      <c r="D80" s="52"/>
      <c r="E80" s="52"/>
      <c r="F80" s="52"/>
      <c r="G80" s="52"/>
      <c r="H80" s="21"/>
      <c r="I80" s="21"/>
      <c r="J80" s="21"/>
    </row>
    <row r="81" spans="1:10">
      <c r="A81" s="32" t="s">
        <v>35</v>
      </c>
      <c r="B81" s="32"/>
      <c r="C81" s="32"/>
      <c r="D81" s="32"/>
      <c r="E81" s="32"/>
      <c r="F81" s="32"/>
      <c r="G81" s="52"/>
      <c r="H81" s="21"/>
      <c r="I81" s="21"/>
      <c r="J81" s="21"/>
    </row>
    <row r="82" spans="1:10" ht="16.5">
      <c r="A82" s="32" t="s">
        <v>36</v>
      </c>
      <c r="B82" s="53">
        <f>$E$24/25*10/20</f>
        <v>0.54756099999999996</v>
      </c>
      <c r="C82" s="32" t="s">
        <v>37</v>
      </c>
      <c r="D82" s="53">
        <f>$E$26/25*10/20</f>
        <v>0.52727499999999994</v>
      </c>
      <c r="E82" s="32"/>
      <c r="F82" s="32"/>
      <c r="G82" s="52"/>
      <c r="H82" s="21"/>
      <c r="I82" s="21"/>
      <c r="J82" s="21"/>
    </row>
    <row r="83" spans="1:10">
      <c r="A83" s="32"/>
      <c r="B83" s="54"/>
      <c r="C83" s="32"/>
      <c r="D83" s="54"/>
      <c r="E83" s="32"/>
      <c r="F83" s="32"/>
      <c r="G83" s="52"/>
      <c r="H83" s="21"/>
      <c r="I83" s="21"/>
      <c r="J83" s="21"/>
    </row>
    <row r="84" spans="1:10">
      <c r="A84" s="32" t="s">
        <v>38</v>
      </c>
      <c r="B84" s="32"/>
      <c r="C84" s="32"/>
      <c r="D84" s="55"/>
      <c r="E84" s="55"/>
      <c r="F84" s="56"/>
      <c r="G84" s="52"/>
      <c r="H84" s="21"/>
      <c r="I84" s="21"/>
      <c r="J84" s="21"/>
    </row>
    <row r="85" spans="1:10" ht="16.5">
      <c r="A85" s="32" t="s">
        <v>39</v>
      </c>
      <c r="B85" s="53">
        <f>$B$60/100*10/100</f>
        <v>0.64717000000000002</v>
      </c>
      <c r="C85" s="32"/>
      <c r="D85" s="55"/>
      <c r="E85" s="57"/>
      <c r="F85" s="32"/>
      <c r="G85" s="52"/>
      <c r="H85" s="21"/>
      <c r="I85" s="21"/>
      <c r="J85" s="21"/>
    </row>
    <row r="86" spans="1:10">
      <c r="A86" s="32"/>
      <c r="B86" s="54"/>
      <c r="C86" s="32"/>
      <c r="D86" s="32"/>
      <c r="E86" s="32"/>
      <c r="F86" s="32"/>
      <c r="G86" s="52"/>
      <c r="H86" s="74"/>
      <c r="I86" s="21"/>
      <c r="J86" s="21"/>
    </row>
    <row r="87" spans="1:10" ht="16.5">
      <c r="A87" s="58" t="s">
        <v>40</v>
      </c>
      <c r="B87" s="59"/>
      <c r="C87" s="60" t="s">
        <v>49</v>
      </c>
      <c r="D87" s="60"/>
      <c r="E87" s="60" t="s">
        <v>51</v>
      </c>
      <c r="F87" s="60"/>
      <c r="G87" s="52"/>
      <c r="H87" s="75"/>
      <c r="I87" s="21"/>
      <c r="J87" s="21"/>
    </row>
    <row r="88" spans="1:10" ht="18.75">
      <c r="A88" s="61" t="s">
        <v>42</v>
      </c>
      <c r="B88" s="62"/>
      <c r="C88" s="63">
        <f>1/4*((D69+G69)-(B69+E69))</f>
        <v>1.3599999999999994</v>
      </c>
      <c r="D88" s="63"/>
      <c r="E88" s="63">
        <f>1/4*((D75+G75)-(E75+B75))</f>
        <v>1.5216666666666683</v>
      </c>
      <c r="F88" s="63"/>
      <c r="G88" s="52"/>
      <c r="H88" s="75"/>
      <c r="I88" s="21"/>
      <c r="J88" s="21"/>
    </row>
    <row r="89" spans="1:10" ht="18.75">
      <c r="A89" s="61" t="s">
        <v>43</v>
      </c>
      <c r="B89" s="62"/>
      <c r="C89" s="63">
        <f>1/3*((E69+F69+G69)-(B69+C69+D69))</f>
        <v>0.3611111111111095</v>
      </c>
      <c r="D89" s="63"/>
      <c r="E89" s="63">
        <f>1/3*((E75+F75+G75)-(B75+C75+D75))</f>
        <v>0.45333333333332837</v>
      </c>
      <c r="F89" s="63"/>
      <c r="G89" s="52"/>
      <c r="H89" s="75"/>
      <c r="I89" s="21"/>
      <c r="J89" s="21"/>
    </row>
    <row r="90" spans="1:10">
      <c r="A90" s="61" t="s">
        <v>44</v>
      </c>
      <c r="B90" s="62"/>
      <c r="C90" s="63">
        <f>C88/LOG10(2)</f>
        <v>4.5178222090468108</v>
      </c>
      <c r="D90" s="63"/>
      <c r="E90" s="63">
        <f>E88/LOG10(2)</f>
        <v>5.0548672510536079</v>
      </c>
      <c r="F90" s="63"/>
      <c r="G90" s="52"/>
      <c r="H90" s="21"/>
      <c r="I90" s="21"/>
      <c r="J90" s="21"/>
    </row>
    <row r="91" spans="1:10">
      <c r="A91" s="61" t="s">
        <v>45</v>
      </c>
      <c r="B91" s="62"/>
      <c r="C91" s="63">
        <f>C89/C90</f>
        <v>7.9930350155877045E-2</v>
      </c>
      <c r="D91" s="63"/>
      <c r="E91" s="63">
        <f>E89/E90</f>
        <v>8.968253978160122E-2</v>
      </c>
      <c r="F91" s="63"/>
      <c r="G91" s="52"/>
      <c r="H91" s="21"/>
      <c r="I91" s="21"/>
      <c r="J91" s="21"/>
    </row>
    <row r="92" spans="1:10">
      <c r="A92" s="61" t="s">
        <v>46</v>
      </c>
      <c r="B92" s="62"/>
      <c r="C92" s="64">
        <f>POWER(10,C91)</f>
        <v>1.202071637288358</v>
      </c>
      <c r="D92" s="64"/>
      <c r="E92" s="64">
        <f>POWER(10,E91)</f>
        <v>1.2293697985767345</v>
      </c>
      <c r="F92" s="64"/>
      <c r="G92" s="52"/>
      <c r="H92" s="21"/>
      <c r="I92" s="21"/>
      <c r="J92" s="21"/>
    </row>
    <row r="93" spans="1:10" ht="16.5">
      <c r="A93" s="65" t="s">
        <v>47</v>
      </c>
      <c r="B93" s="65"/>
      <c r="C93" s="66">
        <f>C92*B82/B85</f>
        <v>1.0170550980194548</v>
      </c>
      <c r="D93" s="66"/>
      <c r="E93" s="66">
        <f>E92*D82/B85</f>
        <v>1.001616206784226</v>
      </c>
      <c r="F93" s="66"/>
      <c r="G93" s="52"/>
      <c r="H93" s="21"/>
      <c r="I93" s="21"/>
      <c r="J93" s="21"/>
    </row>
    <row r="94" spans="1:10">
      <c r="A94" s="21"/>
      <c r="B94" s="32"/>
      <c r="C94" s="32"/>
      <c r="D94" s="32"/>
      <c r="E94" s="32"/>
      <c r="F94" s="32"/>
      <c r="G94" s="52"/>
      <c r="H94" s="21"/>
      <c r="I94" s="21"/>
      <c r="J94" s="21"/>
    </row>
    <row r="95" spans="1:10" ht="16.5">
      <c r="A95" s="34" t="s">
        <v>57</v>
      </c>
      <c r="B95" s="35">
        <v>649.16</v>
      </c>
      <c r="C95" s="32"/>
      <c r="D95" s="21"/>
      <c r="E95" s="21"/>
      <c r="F95" s="21"/>
      <c r="G95" s="21"/>
      <c r="H95" s="21"/>
      <c r="I95" s="21"/>
      <c r="J95" s="21"/>
    </row>
    <row r="96" spans="1:10" ht="16.5">
      <c r="A96" s="36" t="s">
        <v>23</v>
      </c>
      <c r="B96" s="32"/>
      <c r="C96" s="35">
        <f>C30</f>
        <v>644.92825000000005</v>
      </c>
      <c r="D96" s="21"/>
      <c r="E96" s="21"/>
      <c r="F96" s="21"/>
      <c r="G96" s="21"/>
    </row>
    <row r="97" spans="1:7">
      <c r="A97" s="32"/>
      <c r="B97" s="32"/>
      <c r="C97" s="32"/>
      <c r="D97" s="21"/>
      <c r="E97" s="21"/>
      <c r="F97" s="21"/>
      <c r="G97" s="21"/>
    </row>
    <row r="98" spans="1:7" ht="16.5">
      <c r="A98" s="37" t="s">
        <v>24</v>
      </c>
      <c r="B98" s="38"/>
      <c r="C98" s="38"/>
      <c r="D98" s="38"/>
      <c r="E98" s="38"/>
      <c r="F98" s="38"/>
      <c r="G98" s="38"/>
    </row>
    <row r="99" spans="1:7" ht="16.5" customHeight="1">
      <c r="A99" s="39" t="s">
        <v>58</v>
      </c>
      <c r="B99" s="40"/>
      <c r="C99" s="40"/>
      <c r="D99" s="40"/>
      <c r="E99" s="40"/>
      <c r="F99" s="40"/>
      <c r="G99" s="41"/>
    </row>
    <row r="100" spans="1:7" ht="19.5">
      <c r="A100" s="42" t="s">
        <v>26</v>
      </c>
      <c r="B100" s="43" t="s">
        <v>27</v>
      </c>
      <c r="C100" s="43" t="s">
        <v>28</v>
      </c>
      <c r="D100" s="43" t="s">
        <v>29</v>
      </c>
      <c r="E100" s="43" t="s">
        <v>30</v>
      </c>
      <c r="F100" s="43" t="s">
        <v>31</v>
      </c>
      <c r="G100" s="43" t="s">
        <v>32</v>
      </c>
    </row>
    <row r="101" spans="1:7">
      <c r="A101" s="42">
        <v>1</v>
      </c>
      <c r="B101" s="44">
        <v>21.12</v>
      </c>
      <c r="C101" s="44">
        <v>22.99</v>
      </c>
      <c r="D101" s="44">
        <v>23.43</v>
      </c>
      <c r="E101" s="44">
        <v>21.25</v>
      </c>
      <c r="F101" s="44">
        <v>22.73</v>
      </c>
      <c r="G101" s="44">
        <v>24.37</v>
      </c>
    </row>
    <row r="102" spans="1:7">
      <c r="A102" s="42">
        <v>2</v>
      </c>
      <c r="B102" s="44">
        <v>21.35</v>
      </c>
      <c r="C102" s="44">
        <v>22.75</v>
      </c>
      <c r="D102" s="44">
        <v>24.13</v>
      </c>
      <c r="E102" s="44">
        <v>21.79</v>
      </c>
      <c r="F102" s="44">
        <v>22.87</v>
      </c>
      <c r="G102" s="44">
        <v>24.62</v>
      </c>
    </row>
    <row r="103" spans="1:7">
      <c r="A103" s="42">
        <v>3</v>
      </c>
      <c r="B103" s="44">
        <v>21.45</v>
      </c>
      <c r="C103" s="44">
        <v>22.57</v>
      </c>
      <c r="D103" s="44">
        <v>23.61</v>
      </c>
      <c r="E103" s="44">
        <v>21.78</v>
      </c>
      <c r="F103" s="44">
        <v>22.7</v>
      </c>
      <c r="G103" s="44">
        <v>24.04</v>
      </c>
    </row>
    <row r="104" spans="1:7" ht="16.5">
      <c r="A104" s="45" t="s">
        <v>33</v>
      </c>
      <c r="B104" s="46">
        <f t="shared" ref="B104:G104" si="4">AVERAGE(B101:B103)</f>
        <v>21.306666666666668</v>
      </c>
      <c r="C104" s="46">
        <f t="shared" si="4"/>
        <v>22.77</v>
      </c>
      <c r="D104" s="46">
        <f t="shared" si="4"/>
        <v>23.723333333333333</v>
      </c>
      <c r="E104" s="46">
        <f t="shared" si="4"/>
        <v>21.606666666666666</v>
      </c>
      <c r="F104" s="46">
        <f t="shared" si="4"/>
        <v>22.766666666666666</v>
      </c>
      <c r="G104" s="46">
        <f t="shared" si="4"/>
        <v>24.343333333333334</v>
      </c>
    </row>
    <row r="105" spans="1:7" ht="16.5">
      <c r="A105" s="47" t="s">
        <v>59</v>
      </c>
      <c r="B105" s="48"/>
      <c r="C105" s="48"/>
      <c r="D105" s="48"/>
      <c r="E105" s="48"/>
      <c r="F105" s="48"/>
      <c r="G105" s="49"/>
    </row>
    <row r="106" spans="1:7" ht="19.5">
      <c r="A106" s="42" t="s">
        <v>26</v>
      </c>
      <c r="B106" s="43" t="s">
        <v>27</v>
      </c>
      <c r="C106" s="43" t="s">
        <v>28</v>
      </c>
      <c r="D106" s="43" t="s">
        <v>29</v>
      </c>
      <c r="E106" s="43" t="s">
        <v>30</v>
      </c>
      <c r="F106" s="43" t="s">
        <v>31</v>
      </c>
      <c r="G106" s="43" t="s">
        <v>32</v>
      </c>
    </row>
    <row r="107" spans="1:7">
      <c r="A107" s="42">
        <v>1</v>
      </c>
      <c r="B107" s="44">
        <v>21.14</v>
      </c>
      <c r="C107" s="44">
        <v>22.92</v>
      </c>
      <c r="D107" s="44">
        <v>23.88</v>
      </c>
      <c r="E107" s="44">
        <v>21.9</v>
      </c>
      <c r="F107" s="44">
        <v>22.03</v>
      </c>
      <c r="G107" s="44">
        <v>24.72</v>
      </c>
    </row>
    <row r="108" spans="1:7" ht="15.75" customHeight="1">
      <c r="A108" s="42">
        <v>2</v>
      </c>
      <c r="B108" s="44">
        <v>21.28</v>
      </c>
      <c r="C108" s="44">
        <v>22.48</v>
      </c>
      <c r="D108" s="44">
        <v>23.93</v>
      </c>
      <c r="E108" s="44">
        <v>21.87</v>
      </c>
      <c r="F108" s="44">
        <v>22.31</v>
      </c>
      <c r="G108" s="44">
        <v>24.21</v>
      </c>
    </row>
    <row r="109" spans="1:7">
      <c r="A109" s="42">
        <v>3</v>
      </c>
      <c r="B109" s="44">
        <v>21.63</v>
      </c>
      <c r="C109" s="44">
        <v>22.87</v>
      </c>
      <c r="D109" s="44">
        <v>23.42</v>
      </c>
      <c r="E109" s="44">
        <v>22.52</v>
      </c>
      <c r="F109" s="44">
        <v>22.2</v>
      </c>
      <c r="G109" s="44">
        <v>24.85</v>
      </c>
    </row>
    <row r="110" spans="1:7" ht="16.5">
      <c r="A110" s="50" t="s">
        <v>33</v>
      </c>
      <c r="B110" s="51">
        <f t="shared" ref="B110:G110" si="5">AVERAGE(B107:B109)</f>
        <v>21.349999999999998</v>
      </c>
      <c r="C110" s="51">
        <f>AVERAGE(C107:C109)</f>
        <v>22.756666666666671</v>
      </c>
      <c r="D110" s="51">
        <f t="shared" si="5"/>
        <v>23.743333333333336</v>
      </c>
      <c r="E110" s="51">
        <f t="shared" si="5"/>
        <v>22.096666666666664</v>
      </c>
      <c r="F110" s="51">
        <f t="shared" si="5"/>
        <v>22.180000000000003</v>
      </c>
      <c r="G110" s="51">
        <f t="shared" si="5"/>
        <v>24.593333333333334</v>
      </c>
    </row>
    <row r="111" spans="1:7">
      <c r="A111" s="52"/>
      <c r="B111" s="52"/>
      <c r="C111" s="52"/>
      <c r="D111" s="52"/>
      <c r="E111" s="52"/>
      <c r="F111" s="52"/>
      <c r="G111" s="52"/>
    </row>
    <row r="112" spans="1:7">
      <c r="A112" s="32" t="s">
        <v>35</v>
      </c>
      <c r="B112" s="32"/>
      <c r="C112" s="32"/>
      <c r="D112" s="32"/>
      <c r="E112" s="32"/>
      <c r="F112" s="32"/>
      <c r="G112" s="52"/>
    </row>
    <row r="113" spans="1:7" ht="16.5">
      <c r="A113" s="32" t="s">
        <v>36</v>
      </c>
      <c r="B113" s="53">
        <f>$E$24/25*10/20</f>
        <v>0.54756099999999996</v>
      </c>
      <c r="C113" s="32" t="s">
        <v>37</v>
      </c>
      <c r="D113" s="53">
        <f>$E$26/25*10/20</f>
        <v>0.52727499999999994</v>
      </c>
      <c r="E113" s="32"/>
      <c r="F113" s="32"/>
      <c r="G113" s="52"/>
    </row>
    <row r="114" spans="1:7">
      <c r="A114" s="32"/>
      <c r="B114" s="54"/>
      <c r="C114" s="32"/>
      <c r="D114" s="54"/>
      <c r="E114" s="32"/>
      <c r="F114" s="32"/>
      <c r="G114" s="52"/>
    </row>
    <row r="115" spans="1:7">
      <c r="A115" s="32" t="s">
        <v>38</v>
      </c>
      <c r="B115" s="32"/>
      <c r="C115" s="32"/>
      <c r="D115" s="55"/>
      <c r="E115" s="55"/>
      <c r="F115" s="56"/>
      <c r="G115" s="52"/>
    </row>
    <row r="116" spans="1:7" ht="16.5">
      <c r="A116" s="32" t="s">
        <v>39</v>
      </c>
      <c r="B116" s="53">
        <f>$B$95/100*10/100</f>
        <v>0.64915999999999996</v>
      </c>
      <c r="C116" s="32"/>
      <c r="D116" s="55"/>
      <c r="E116" s="57"/>
      <c r="F116" s="55"/>
      <c r="G116" s="52"/>
    </row>
    <row r="117" spans="1:7">
      <c r="A117" s="32"/>
      <c r="B117" s="54"/>
      <c r="C117" s="32"/>
      <c r="D117" s="32"/>
      <c r="E117" s="32"/>
      <c r="F117" s="32"/>
      <c r="G117" s="52"/>
    </row>
    <row r="118" spans="1:7" ht="16.5">
      <c r="A118" s="58" t="s">
        <v>40</v>
      </c>
      <c r="B118" s="59"/>
      <c r="C118" s="60" t="s">
        <v>60</v>
      </c>
      <c r="D118" s="60"/>
      <c r="E118" s="60" t="s">
        <v>59</v>
      </c>
      <c r="F118" s="60"/>
      <c r="G118" s="52"/>
    </row>
    <row r="119" spans="1:7" ht="18.75">
      <c r="A119" s="61" t="s">
        <v>42</v>
      </c>
      <c r="B119" s="62"/>
      <c r="C119" s="63">
        <f>1/4*((D104+G104)-(B104+E104))</f>
        <v>1.2883333333333322</v>
      </c>
      <c r="D119" s="63"/>
      <c r="E119" s="63">
        <f>1/4*((D110+G110)-(E110+B110))</f>
        <v>1.2225000000000037</v>
      </c>
      <c r="F119" s="63"/>
      <c r="G119" s="52"/>
    </row>
    <row r="120" spans="1:7" ht="18.75">
      <c r="A120" s="61" t="s">
        <v>43</v>
      </c>
      <c r="B120" s="62"/>
      <c r="C120" s="63">
        <f>1/3*((E104+F104+G104)-(B104+C104+D104))</f>
        <v>0.30555555555555713</v>
      </c>
      <c r="D120" s="63"/>
      <c r="E120" s="63">
        <f>1/3*((E110+F110+G110)-(B110+C110+D110))</f>
        <v>0.33999999999999864</v>
      </c>
      <c r="F120" s="63"/>
      <c r="G120" s="52"/>
    </row>
    <row r="121" spans="1:7">
      <c r="A121" s="61" t="s">
        <v>44</v>
      </c>
      <c r="B121" s="62"/>
      <c r="C121" s="63">
        <f>C119/LOG10(2)</f>
        <v>4.2797506955798816</v>
      </c>
      <c r="D121" s="63"/>
      <c r="E121" s="63">
        <f>E119/LOG10(2)</f>
        <v>4.0610570959998125</v>
      </c>
      <c r="F121" s="63"/>
      <c r="G121" s="52"/>
    </row>
    <row r="122" spans="1:7">
      <c r="A122" s="61" t="s">
        <v>45</v>
      </c>
      <c r="B122" s="62"/>
      <c r="C122" s="63">
        <f>C120/C121</f>
        <v>7.1395643646050305E-2</v>
      </c>
      <c r="D122" s="63"/>
      <c r="E122" s="63">
        <f>E120/E121</f>
        <v>8.3722043783846942E-2</v>
      </c>
      <c r="F122" s="63"/>
      <c r="G122" s="52"/>
    </row>
    <row r="123" spans="1:7">
      <c r="A123" s="61" t="s">
        <v>46</v>
      </c>
      <c r="B123" s="62"/>
      <c r="C123" s="64">
        <f>POWER(10,C122)</f>
        <v>1.1786792650975055</v>
      </c>
      <c r="D123" s="64"/>
      <c r="E123" s="64">
        <f>POWER(10,E122)</f>
        <v>1.212612508416923</v>
      </c>
      <c r="F123" s="64"/>
      <c r="G123" s="52"/>
    </row>
    <row r="124" spans="1:7" ht="16.5">
      <c r="A124" s="65" t="s">
        <v>47</v>
      </c>
      <c r="B124" s="65"/>
      <c r="C124" s="66">
        <f>C123*B113/B116</f>
        <v>0.99420604639234589</v>
      </c>
      <c r="D124" s="66"/>
      <c r="E124" s="66">
        <f>E123*D113/B116</f>
        <v>0.98493477782909145</v>
      </c>
      <c r="F124" s="66"/>
      <c r="G124" s="52"/>
    </row>
    <row r="125" spans="1:7">
      <c r="A125" s="76"/>
      <c r="B125" s="76"/>
      <c r="C125" s="76"/>
      <c r="D125" s="76"/>
      <c r="E125" s="76"/>
      <c r="F125" s="76"/>
      <c r="G125" s="76"/>
    </row>
    <row r="126" spans="1:7">
      <c r="A126" s="76"/>
      <c r="B126" s="76"/>
      <c r="C126" s="76"/>
      <c r="D126" s="76"/>
      <c r="E126" s="76"/>
      <c r="F126" s="76"/>
      <c r="G126" s="76"/>
    </row>
    <row r="127" spans="1:7">
      <c r="G127" s="76"/>
    </row>
    <row r="128" spans="1:7">
      <c r="G128" s="76"/>
    </row>
    <row r="129" spans="1:7" ht="16.5">
      <c r="A129" s="77" t="s">
        <v>61</v>
      </c>
      <c r="B129" s="77"/>
      <c r="C129" s="77"/>
      <c r="G129" s="76"/>
    </row>
    <row r="130" spans="1:7" ht="16.5">
      <c r="A130" s="78"/>
      <c r="B130" s="79"/>
      <c r="C130" s="80" t="s">
        <v>62</v>
      </c>
      <c r="G130" s="76"/>
    </row>
    <row r="131" spans="1:7" ht="16.5">
      <c r="A131" s="58" t="s">
        <v>25</v>
      </c>
      <c r="B131" s="59"/>
      <c r="C131" s="81">
        <f>'NDQD201709205 '!C58</f>
        <v>1.0047338733613622</v>
      </c>
      <c r="G131" s="76"/>
    </row>
    <row r="132" spans="1:7" ht="16.5">
      <c r="A132" s="58" t="s">
        <v>41</v>
      </c>
      <c r="B132" s="59"/>
      <c r="C132" s="81">
        <f>'NDQD201709205 '!E58</f>
        <v>0.98792447492127755</v>
      </c>
      <c r="G132" s="76"/>
    </row>
    <row r="133" spans="1:7" ht="16.5">
      <c r="A133" s="58" t="s">
        <v>49</v>
      </c>
      <c r="B133" s="59"/>
      <c r="C133" s="81">
        <f>C93</f>
        <v>1.0170550980194548</v>
      </c>
      <c r="G133" s="76"/>
    </row>
    <row r="134" spans="1:7" ht="16.5">
      <c r="A134" s="58" t="s">
        <v>51</v>
      </c>
      <c r="B134" s="59"/>
      <c r="C134" s="81">
        <f>E93</f>
        <v>1.001616206784226</v>
      </c>
      <c r="G134" s="76"/>
    </row>
    <row r="135" spans="1:7" ht="16.5">
      <c r="A135" s="58" t="s">
        <v>60</v>
      </c>
      <c r="B135" s="59"/>
      <c r="C135" s="81">
        <f>C124</f>
        <v>0.99420604639234589</v>
      </c>
      <c r="G135" s="76"/>
    </row>
    <row r="136" spans="1:7" ht="16.5">
      <c r="A136" s="58" t="s">
        <v>59</v>
      </c>
      <c r="B136" s="59"/>
      <c r="C136" s="81">
        <f>E124</f>
        <v>0.98493477782909145</v>
      </c>
      <c r="G136" s="76"/>
    </row>
    <row r="137" spans="1:7" ht="16.5">
      <c r="A137" s="82"/>
      <c r="B137" s="83"/>
      <c r="C137" s="31"/>
      <c r="G137" s="76"/>
    </row>
    <row r="138" spans="1:7">
      <c r="A138" s="84"/>
      <c r="B138" s="85" t="s">
        <v>63</v>
      </c>
      <c r="C138" s="86">
        <f>AVERAGE(C131:C136)</f>
        <v>0.99841174621795981</v>
      </c>
      <c r="G138" s="76"/>
    </row>
    <row r="139" spans="1:7">
      <c r="A139" s="30"/>
      <c r="B139" s="85" t="s">
        <v>64</v>
      </c>
      <c r="C139" s="87">
        <f>STDEV(C131:C136)/C138</f>
        <v>1.1911031705966722E-2</v>
      </c>
      <c r="G139" s="76"/>
    </row>
    <row r="140" spans="1:7">
      <c r="G140" s="76"/>
    </row>
    <row r="141" spans="1:7">
      <c r="A141" s="1" t="s">
        <v>65</v>
      </c>
      <c r="D141" s="87">
        <f>C138</f>
        <v>0.99841174621795981</v>
      </c>
      <c r="G141" s="76"/>
    </row>
    <row r="142" spans="1:7">
      <c r="G142" s="76"/>
    </row>
    <row r="143" spans="1:7" ht="16.5">
      <c r="A143" s="88" t="s">
        <v>66</v>
      </c>
      <c r="C143" s="88" t="s">
        <v>67</v>
      </c>
      <c r="D143" s="88"/>
      <c r="E143" s="89" t="s">
        <v>68</v>
      </c>
      <c r="F143" s="88"/>
      <c r="G143" s="76"/>
    </row>
    <row r="144" spans="1:7" ht="17.25" thickBot="1">
      <c r="A144" s="90" t="s">
        <v>69</v>
      </c>
      <c r="B144" s="91"/>
      <c r="C144" s="90"/>
      <c r="E144" s="90" t="s">
        <v>70</v>
      </c>
      <c r="G144" s="76"/>
    </row>
  </sheetData>
  <mergeCells count="77">
    <mergeCell ref="A133:B133"/>
    <mergeCell ref="A134:B134"/>
    <mergeCell ref="A135:B135"/>
    <mergeCell ref="A136:B136"/>
    <mergeCell ref="A137:B137"/>
    <mergeCell ref="C124:D124"/>
    <mergeCell ref="E124:F124"/>
    <mergeCell ref="A129:C129"/>
    <mergeCell ref="A130:B130"/>
    <mergeCell ref="A131:B131"/>
    <mergeCell ref="A132:B132"/>
    <mergeCell ref="A122:B122"/>
    <mergeCell ref="C122:D122"/>
    <mergeCell ref="E122:F122"/>
    <mergeCell ref="A123:B123"/>
    <mergeCell ref="C123:D123"/>
    <mergeCell ref="E123:F123"/>
    <mergeCell ref="A120:B120"/>
    <mergeCell ref="C120:D120"/>
    <mergeCell ref="E120:F120"/>
    <mergeCell ref="A121:B121"/>
    <mergeCell ref="C121:D121"/>
    <mergeCell ref="E121:F121"/>
    <mergeCell ref="C93:D93"/>
    <mergeCell ref="E93:F93"/>
    <mergeCell ref="A118:B118"/>
    <mergeCell ref="C118:D118"/>
    <mergeCell ref="E118:F118"/>
    <mergeCell ref="A119:B119"/>
    <mergeCell ref="C119:D119"/>
    <mergeCell ref="E119:F119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7:B87"/>
    <mergeCell ref="C87:D87"/>
    <mergeCell ref="E87:F87"/>
    <mergeCell ref="A88:B88"/>
    <mergeCell ref="C88:D88"/>
    <mergeCell ref="E88:F88"/>
    <mergeCell ref="C58:D58"/>
    <mergeCell ref="E58:F58"/>
    <mergeCell ref="A78:B78"/>
    <mergeCell ref="C78:D78"/>
    <mergeCell ref="E78:F78"/>
    <mergeCell ref="A79:B79"/>
    <mergeCell ref="C79:D79"/>
    <mergeCell ref="E79:F79"/>
    <mergeCell ref="A56:B56"/>
    <mergeCell ref="C56:D56"/>
    <mergeCell ref="E56:F56"/>
    <mergeCell ref="A57:B57"/>
    <mergeCell ref="C57:D57"/>
    <mergeCell ref="E57:F57"/>
    <mergeCell ref="A54:B54"/>
    <mergeCell ref="C54:D54"/>
    <mergeCell ref="E54:F54"/>
    <mergeCell ref="A55:B55"/>
    <mergeCell ref="C55:D55"/>
    <mergeCell ref="E55:F55"/>
    <mergeCell ref="A23:B23"/>
    <mergeCell ref="C23:D23"/>
    <mergeCell ref="A52:B52"/>
    <mergeCell ref="C52:D52"/>
    <mergeCell ref="E52:F52"/>
    <mergeCell ref="A53:B53"/>
    <mergeCell ref="C53:D53"/>
    <mergeCell ref="E53:F53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6" max="6" man="1"/>
  </rowBreaks>
  <colBreaks count="1" manualBreakCount="1">
    <brk id="7" max="14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NDQD201709205 </vt:lpstr>
      <vt:lpstr>'NDQD201709205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Leshoo Naula</dc:creator>
  <cp:lastModifiedBy>Leshoo Naula</cp:lastModifiedBy>
  <dcterms:created xsi:type="dcterms:W3CDTF">2018-04-03T08:35:27Z</dcterms:created>
  <dcterms:modified xsi:type="dcterms:W3CDTF">2018-04-03T08:36:08Z</dcterms:modified>
</cp:coreProperties>
</file>