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 Rifampicin" sheetId="5" r:id="rId1"/>
    <sheet name="SST Isoniazid" sheetId="6" r:id="rId2"/>
    <sheet name="SST Pyrazinamide" sheetId="7" r:id="rId3"/>
    <sheet name="Rifampicin" sheetId="2" r:id="rId4"/>
    <sheet name="Isoniazid" sheetId="3" r:id="rId5"/>
    <sheet name="Pyrazinamide" sheetId="4" r:id="rId6"/>
  </sheets>
  <definedNames>
    <definedName name="_xlnm.Print_Area" localSheetId="4">Isoniazid!$A$1:$I$129</definedName>
    <definedName name="_xlnm.Print_Area" localSheetId="5">Pyrazinamide!$A$1:$I$129</definedName>
    <definedName name="_xlnm.Print_Area" localSheetId="3">Rifampicin!$A$1:$I$129</definedName>
  </definedNames>
  <calcPr calcId="145621"/>
</workbook>
</file>

<file path=xl/calcChain.xml><?xml version="1.0" encoding="utf-8"?>
<calcChain xmlns="http://schemas.openxmlformats.org/spreadsheetml/2006/main">
  <c r="B53" i="7" l="1"/>
  <c r="F51" i="7"/>
  <c r="E51" i="7"/>
  <c r="D51" i="7"/>
  <c r="C51" i="7"/>
  <c r="B51" i="7"/>
  <c r="B52" i="7" s="1"/>
  <c r="B32" i="7"/>
  <c r="F30" i="7"/>
  <c r="E30" i="7"/>
  <c r="D30" i="7"/>
  <c r="C30" i="7"/>
  <c r="B30" i="7"/>
  <c r="B31" i="7" s="1"/>
  <c r="B21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F51" i="5"/>
  <c r="E51" i="5"/>
  <c r="D51" i="5"/>
  <c r="C51" i="5"/>
  <c r="B51" i="5"/>
  <c r="B52" i="5" s="1"/>
  <c r="B32" i="5"/>
  <c r="F30" i="5"/>
  <c r="E30" i="5"/>
  <c r="D30" i="5"/>
  <c r="C30" i="5"/>
  <c r="B30" i="5"/>
  <c r="B31" i="5" s="1"/>
  <c r="B21" i="5"/>
  <c r="C124" i="4"/>
  <c r="B116" i="4"/>
  <c r="D100" i="4" s="1"/>
  <c r="B98" i="4"/>
  <c r="F95" i="4"/>
  <c r="D95" i="4"/>
  <c r="I92" i="4" s="1"/>
  <c r="B87" i="4"/>
  <c r="F97" i="4" s="1"/>
  <c r="B83" i="4"/>
  <c r="C76" i="4"/>
  <c r="B68" i="4"/>
  <c r="B69" i="4" s="1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I92" i="3" s="1"/>
  <c r="B87" i="3"/>
  <c r="D97" i="3" s="1"/>
  <c r="B83" i="3"/>
  <c r="C76" i="3"/>
  <c r="B68" i="3"/>
  <c r="B69" i="3" s="1"/>
  <c r="C56" i="3"/>
  <c r="B55" i="3"/>
  <c r="B45" i="3"/>
  <c r="D48" i="3" s="1"/>
  <c r="F42" i="3"/>
  <c r="D42" i="3"/>
  <c r="B34" i="3"/>
  <c r="D44" i="3" s="1"/>
  <c r="B30" i="3"/>
  <c r="C124" i="2"/>
  <c r="B116" i="2"/>
  <c r="D100" i="2"/>
  <c r="B98" i="2"/>
  <c r="F95" i="2"/>
  <c r="D95" i="2"/>
  <c r="B87" i="2"/>
  <c r="F97" i="2" s="1"/>
  <c r="B83" i="2"/>
  <c r="C76" i="2"/>
  <c r="B68" i="2"/>
  <c r="B69" i="2" s="1"/>
  <c r="C56" i="2"/>
  <c r="B55" i="2"/>
  <c r="B45" i="2"/>
  <c r="D48" i="2" s="1"/>
  <c r="F42" i="2"/>
  <c r="D42" i="2"/>
  <c r="B34" i="2"/>
  <c r="B30" i="2"/>
  <c r="D101" i="4" l="1"/>
  <c r="D102" i="4" s="1"/>
  <c r="F45" i="4"/>
  <c r="F46" i="4" s="1"/>
  <c r="D44" i="4"/>
  <c r="D45" i="4" s="1"/>
  <c r="E38" i="4" s="1"/>
  <c r="I39" i="4"/>
  <c r="I39" i="3"/>
  <c r="D101" i="3"/>
  <c r="D102" i="3" s="1"/>
  <c r="F44" i="3"/>
  <c r="F45" i="3" s="1"/>
  <c r="F46" i="3" s="1"/>
  <c r="D45" i="3"/>
  <c r="D46" i="3" s="1"/>
  <c r="D98" i="3"/>
  <c r="D99" i="3" s="1"/>
  <c r="D101" i="2"/>
  <c r="D102" i="2" s="1"/>
  <c r="I92" i="2"/>
  <c r="D97" i="2"/>
  <c r="D98" i="2" s="1"/>
  <c r="E91" i="2" s="1"/>
  <c r="F44" i="2"/>
  <c r="F45" i="2" s="1"/>
  <c r="G41" i="2" s="1"/>
  <c r="D44" i="2"/>
  <c r="D45" i="2" s="1"/>
  <c r="D46" i="2" s="1"/>
  <c r="D49" i="2"/>
  <c r="F98" i="2"/>
  <c r="G92" i="2" s="1"/>
  <c r="E94" i="3"/>
  <c r="G40" i="4"/>
  <c r="D49" i="4"/>
  <c r="G38" i="4"/>
  <c r="G41" i="4"/>
  <c r="E41" i="4"/>
  <c r="F98" i="4"/>
  <c r="F99" i="4" s="1"/>
  <c r="I39" i="2"/>
  <c r="G39" i="3"/>
  <c r="D49" i="3"/>
  <c r="F97" i="3"/>
  <c r="F98" i="3" s="1"/>
  <c r="F99" i="3" s="1"/>
  <c r="D97" i="4"/>
  <c r="D98" i="4" s="1"/>
  <c r="D99" i="4" s="1"/>
  <c r="E92" i="4" l="1"/>
  <c r="G94" i="4"/>
  <c r="G92" i="4"/>
  <c r="G39" i="4"/>
  <c r="G42" i="4" s="1"/>
  <c r="G91" i="4"/>
  <c r="E94" i="4"/>
  <c r="E39" i="4"/>
  <c r="D46" i="4"/>
  <c r="E40" i="4"/>
  <c r="E91" i="3"/>
  <c r="E92" i="3"/>
  <c r="E93" i="3"/>
  <c r="E40" i="3"/>
  <c r="E41" i="3"/>
  <c r="G41" i="3"/>
  <c r="E39" i="3"/>
  <c r="E38" i="3"/>
  <c r="G38" i="3"/>
  <c r="G40" i="3"/>
  <c r="E39" i="2"/>
  <c r="E41" i="2"/>
  <c r="G40" i="2"/>
  <c r="E92" i="2"/>
  <c r="E94" i="2"/>
  <c r="G38" i="2"/>
  <c r="G93" i="3"/>
  <c r="F99" i="2"/>
  <c r="G91" i="2"/>
  <c r="G93" i="2"/>
  <c r="E93" i="4"/>
  <c r="G94" i="3"/>
  <c r="G92" i="3"/>
  <c r="G91" i="3"/>
  <c r="F46" i="2"/>
  <c r="G39" i="2"/>
  <c r="G94" i="2"/>
  <c r="G93" i="4"/>
  <c r="E91" i="4"/>
  <c r="E40" i="2"/>
  <c r="E38" i="2"/>
  <c r="D99" i="2"/>
  <c r="E93" i="2"/>
  <c r="D50" i="4" l="1"/>
  <c r="E42" i="4"/>
  <c r="D52" i="4"/>
  <c r="G95" i="4"/>
  <c r="E95" i="3"/>
  <c r="G95" i="3"/>
  <c r="E42" i="3"/>
  <c r="D50" i="3"/>
  <c r="G69" i="3" s="1"/>
  <c r="H69" i="3" s="1"/>
  <c r="D52" i="3"/>
  <c r="G42" i="3"/>
  <c r="D103" i="3"/>
  <c r="E109" i="3" s="1"/>
  <c r="F109" i="3" s="1"/>
  <c r="D103" i="2"/>
  <c r="E113" i="2" s="1"/>
  <c r="F113" i="2" s="1"/>
  <c r="G95" i="2"/>
  <c r="E95" i="2"/>
  <c r="D105" i="2"/>
  <c r="G42" i="2"/>
  <c r="D52" i="2"/>
  <c r="D50" i="2"/>
  <c r="E42" i="2"/>
  <c r="D103" i="4"/>
  <c r="E95" i="4"/>
  <c r="D105" i="4"/>
  <c r="D105" i="3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D51" i="4"/>
  <c r="E110" i="3" l="1"/>
  <c r="F110" i="3" s="1"/>
  <c r="E111" i="3"/>
  <c r="F111" i="3" s="1"/>
  <c r="G70" i="3"/>
  <c r="H70" i="3" s="1"/>
  <c r="G68" i="3"/>
  <c r="H68" i="3" s="1"/>
  <c r="G62" i="3"/>
  <c r="H62" i="3" s="1"/>
  <c r="G61" i="3"/>
  <c r="H61" i="3" s="1"/>
  <c r="G64" i="3"/>
  <c r="H64" i="3" s="1"/>
  <c r="G67" i="3"/>
  <c r="H67" i="3" s="1"/>
  <c r="G71" i="3"/>
  <c r="H71" i="3" s="1"/>
  <c r="G63" i="3"/>
  <c r="H63" i="3" s="1"/>
  <c r="D51" i="3"/>
  <c r="G66" i="3"/>
  <c r="H66" i="3" s="1"/>
  <c r="G65" i="3"/>
  <c r="H65" i="3" s="1"/>
  <c r="G60" i="3"/>
  <c r="H60" i="3" s="1"/>
  <c r="D104" i="3"/>
  <c r="E112" i="3"/>
  <c r="F112" i="3" s="1"/>
  <c r="E113" i="3"/>
  <c r="F113" i="3" s="1"/>
  <c r="E108" i="3"/>
  <c r="E109" i="2"/>
  <c r="F109" i="2" s="1"/>
  <c r="E110" i="2"/>
  <c r="F110" i="2" s="1"/>
  <c r="E111" i="2"/>
  <c r="F111" i="2" s="1"/>
  <c r="E112" i="2"/>
  <c r="F112" i="2" s="1"/>
  <c r="D104" i="2"/>
  <c r="E108" i="2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F108" i="2"/>
  <c r="G74" i="4"/>
  <c r="G72" i="4"/>
  <c r="G73" i="4" s="1"/>
  <c r="H60" i="4"/>
  <c r="G68" i="2"/>
  <c r="H68" i="2" s="1"/>
  <c r="G64" i="2"/>
  <c r="H64" i="2" s="1"/>
  <c r="G71" i="2"/>
  <c r="H71" i="2" s="1"/>
  <c r="G66" i="2"/>
  <c r="H66" i="2" s="1"/>
  <c r="G60" i="2"/>
  <c r="G70" i="2"/>
  <c r="H70" i="2" s="1"/>
  <c r="G67" i="2"/>
  <c r="H67" i="2" s="1"/>
  <c r="G65" i="2"/>
  <c r="H65" i="2" s="1"/>
  <c r="G63" i="2"/>
  <c r="H63" i="2" s="1"/>
  <c r="G61" i="2"/>
  <c r="H61" i="2" s="1"/>
  <c r="G69" i="2"/>
  <c r="H69" i="2" s="1"/>
  <c r="G62" i="2"/>
  <c r="H62" i="2" s="1"/>
  <c r="D51" i="2"/>
  <c r="E119" i="3" l="1"/>
  <c r="E115" i="3"/>
  <c r="E116" i="3" s="1"/>
  <c r="F108" i="3"/>
  <c r="F120" i="3" s="1"/>
  <c r="G74" i="3"/>
  <c r="G72" i="3"/>
  <c r="G73" i="3" s="1"/>
  <c r="E117" i="3"/>
  <c r="E120" i="3"/>
  <c r="E115" i="2"/>
  <c r="E116" i="2" s="1"/>
  <c r="E119" i="2"/>
  <c r="E117" i="2"/>
  <c r="E120" i="2"/>
  <c r="F119" i="2"/>
  <c r="F125" i="2"/>
  <c r="F120" i="2"/>
  <c r="F117" i="2"/>
  <c r="D125" i="2"/>
  <c r="F115" i="2"/>
  <c r="H74" i="4"/>
  <c r="H72" i="4"/>
  <c r="E120" i="4"/>
  <c r="E117" i="4"/>
  <c r="F108" i="4"/>
  <c r="E115" i="4"/>
  <c r="E116" i="4" s="1"/>
  <c r="E119" i="4"/>
  <c r="H74" i="3"/>
  <c r="H72" i="3"/>
  <c r="H60" i="2"/>
  <c r="G74" i="2"/>
  <c r="G72" i="2"/>
  <c r="G73" i="2" s="1"/>
  <c r="F115" i="3" l="1"/>
  <c r="G124" i="3" s="1"/>
  <c r="D125" i="3"/>
  <c r="F125" i="3"/>
  <c r="F117" i="3"/>
  <c r="F119" i="3"/>
  <c r="G76" i="4"/>
  <c r="H73" i="4"/>
  <c r="G124" i="2"/>
  <c r="F116" i="2"/>
  <c r="H74" i="2"/>
  <c r="H72" i="2"/>
  <c r="G76" i="3"/>
  <c r="H73" i="3"/>
  <c r="F125" i="4"/>
  <c r="F120" i="4"/>
  <c r="F117" i="4"/>
  <c r="D125" i="4"/>
  <c r="F115" i="4"/>
  <c r="F119" i="4"/>
  <c r="F116" i="3" l="1"/>
  <c r="G76" i="2"/>
  <c r="H73" i="2"/>
  <c r="G124" i="4"/>
  <c r="F116" i="4"/>
</calcChain>
</file>

<file path=xl/sharedStrings.xml><?xml version="1.0" encoding="utf-8"?>
<sst xmlns="http://schemas.openxmlformats.org/spreadsheetml/2006/main" count="646" uniqueCount="135">
  <si>
    <t>HPLC System Suitability Report</t>
  </si>
  <si>
    <t>Analysis Data</t>
  </si>
  <si>
    <t>Assay</t>
  </si>
  <si>
    <t>Sample(s)</t>
  </si>
  <si>
    <t>Reference Substance:</t>
  </si>
  <si>
    <t xml:space="preserve">RIFAMPICIN 75 mg,ISONIAZID 50 mg &amp; PYRAZINAMIDE  150 mg DISPERSIBLE TABLETS </t>
  </si>
  <si>
    <t>% age Purity:</t>
  </si>
  <si>
    <t>NDQB201709220r1</t>
  </si>
  <si>
    <t>Weight (mg):</t>
  </si>
  <si>
    <t>Standard Conc (mg/mL):</t>
  </si>
  <si>
    <t>Each dispersible tablet contains: Rifampicin BP 75 mg, Isoniazid BP 50 mg and Pyrazinamide BP 150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</si>
  <si>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</si>
  <si>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</si>
  <si>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</si>
  <si>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</si>
  <si>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</si>
  <si>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</si>
  <si>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</si>
  <si>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</si>
  <si>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</si>
  <si>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</si>
  <si>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</si>
  <si>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</si>
  <si>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</si>
  <si>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</si>
  <si>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</si>
  <si>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</si>
  <si>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</si>
  <si>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</si>
  <si>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</si>
  <si>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</si>
  <si>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</si>
  <si>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</si>
  <si>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</si>
  <si>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</si>
  <si>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</si>
  <si>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</si>
  <si>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</si>
  <si>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</si>
  <si>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</si>
  <si>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</si>
  <si>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</si>
  <si>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</si>
  <si>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</si>
  <si>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</si>
  <si>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</si>
  <si>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</si>
  <si>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</si>
  <si>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</si>
  <si>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</si>
  <si>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</si>
  <si>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</si>
  <si>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</si>
  <si>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</si>
  <si>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</si>
  <si>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</si>
  <si>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</si>
  <si>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</si>
  <si>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</si>
  <si>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</si>
  <si>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</si>
  <si>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</si>
  <si>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</si>
  <si>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</si>
  <si>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</si>
  <si>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</si>
  <si>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</si>
  <si>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</si>
  <si>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</si>
  <si>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</si>
  <si>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</si>
  <si>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</si>
  <si>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</si>
  <si>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</si>
  <si>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</si>
  <si>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</si>
  <si>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</si>
  <si>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</si>
  <si>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</si>
  <si>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</si>
  <si>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</si>
  <si>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</si>
  <si>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</si>
  <si>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</si>
  <si>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</si>
  <si>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</si>
  <si>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</si>
  <si>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</si>
  <si>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</si>
  <si>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</si>
  <si>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</si>
  <si>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</si>
  <si>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</si>
  <si>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</si>
  <si>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</si>
  <si>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</si>
  <si>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</si>
  <si>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</si>
  <si>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</si>
  <si>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</si>
  <si>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</si>
  <si>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</si>
  <si>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</si>
  <si>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</si>
  <si>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</si>
  <si>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</si>
  <si>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</si>
  <si>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</si>
  <si>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</si>
  <si>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</si>
  <si>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</si>
  <si>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</si>
  <si>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</si>
  <si>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</si>
  <si>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</si>
  <si>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</si>
  <si>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</si>
  <si>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</si>
  <si>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</si>
  <si>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</si>
  <si>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</si>
  <si>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</si>
  <si>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RIFAMPICIN 75 mg, ISONIAZID 50 mg &amp; PYRAZINAMIDE 150 mg DISPERSIBLE TABLETS</t>
  </si>
  <si>
    <t>Rifampicin</t>
  </si>
  <si>
    <t>Resolution(USP)</t>
  </si>
  <si>
    <r>
      <t xml:space="preserve">The number of Theoretical Plates (USP) for Rifampicin,Isoniazid and Pyrazinamide peaks </t>
    </r>
    <r>
      <rPr>
        <b/>
        <sz val="12"/>
        <color rgb="FF000000"/>
        <rFont val="Book Antiqua"/>
        <family val="1"/>
      </rPr>
      <t xml:space="preserve">is NLT 5000,6000 &amp; 10000 </t>
    </r>
    <r>
      <rPr>
        <sz val="12"/>
        <color rgb="FF000000"/>
        <rFont val="Book Antiqua"/>
        <family val="1"/>
      </rPr>
      <t>respectively</t>
    </r>
  </si>
  <si>
    <r>
      <t>Resolution between Isoniazid and Pyrazinamide is</t>
    </r>
    <r>
      <rPr>
        <b/>
        <sz val="12"/>
        <color rgb="FF000000"/>
        <rFont val="Book Antiqua"/>
        <family val="1"/>
      </rPr>
      <t xml:space="preserve"> NLT 4</t>
    </r>
  </si>
  <si>
    <t>Isoniazid</t>
  </si>
  <si>
    <t>Pyrazinamide</t>
  </si>
  <si>
    <t>R4-3</t>
  </si>
  <si>
    <t>I8-4</t>
  </si>
  <si>
    <t xml:space="preserve"> Pyrazinamide</t>
  </si>
  <si>
    <t>P19-4</t>
  </si>
  <si>
    <t>RUTTO KENNEDY</t>
  </si>
  <si>
    <t>26TH APR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</si>
</sst>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2" fillId="2" borderId="0"/>
  </cellStyleXfs>
  <cellXfs count="655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2" fillId="2" borderId="0" xfId="1" applyFill="1"/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2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27" workbookViewId="0">
      <selection activeCell="B61" sqref="B61"/>
    </sheetView>
  </sheetViews>
  <sheetFormatPr defaultRowHeight="13.5" x14ac:dyDescent="0.25"/>
  <cols>
    <col min="1" max="1" width="27.5703125" style="609" customWidth="1"/>
    <col min="2" max="2" width="20.42578125" style="609" customWidth="1"/>
    <col min="3" max="3" width="31.85546875" style="609" customWidth="1"/>
    <col min="4" max="5" width="25.85546875" style="609" customWidth="1"/>
    <col min="6" max="6" width="25.7109375" style="609" customWidth="1"/>
    <col min="7" max="7" width="23.140625" style="609" customWidth="1"/>
    <col min="8" max="8" width="28.42578125" style="609" customWidth="1"/>
    <col min="9" max="9" width="21.5703125" style="609" customWidth="1"/>
    <col min="10" max="10" width="9.140625" style="609" customWidth="1"/>
    <col min="11" max="16384" width="9.140625" style="611"/>
  </cols>
  <sheetData>
    <row r="14" spans="1:7" ht="15" customHeight="1" x14ac:dyDescent="0.3">
      <c r="A14" s="608"/>
      <c r="C14" s="610"/>
      <c r="G14" s="610"/>
    </row>
    <row r="15" spans="1:7" ht="18.75" customHeight="1" x14ac:dyDescent="0.3">
      <c r="A15" s="612" t="s">
        <v>0</v>
      </c>
      <c r="B15" s="612"/>
      <c r="C15" s="612"/>
      <c r="D15" s="612"/>
      <c r="E15" s="612"/>
      <c r="F15" s="612"/>
    </row>
    <row r="16" spans="1:7" ht="16.5" customHeight="1" x14ac:dyDescent="0.3">
      <c r="A16" s="613" t="s">
        <v>1</v>
      </c>
      <c r="B16" s="614" t="s">
        <v>2</v>
      </c>
    </row>
    <row r="17" spans="1:6" ht="16.5" customHeight="1" x14ac:dyDescent="0.3">
      <c r="A17" s="615" t="s">
        <v>3</v>
      </c>
      <c r="B17" s="615" t="s">
        <v>122</v>
      </c>
      <c r="D17" s="616"/>
      <c r="E17" s="616"/>
      <c r="F17" s="617"/>
    </row>
    <row r="18" spans="1:6" ht="16.5" customHeight="1" x14ac:dyDescent="0.3">
      <c r="A18" s="618" t="s">
        <v>4</v>
      </c>
      <c r="B18" s="615" t="s">
        <v>123</v>
      </c>
      <c r="C18" s="617"/>
      <c r="D18" s="617"/>
      <c r="E18" s="617"/>
      <c r="F18" s="617"/>
    </row>
    <row r="19" spans="1:6" ht="16.5" customHeight="1" x14ac:dyDescent="0.3">
      <c r="A19" s="618" t="s">
        <v>6</v>
      </c>
      <c r="B19" s="619">
        <v>99.11</v>
      </c>
      <c r="C19" s="617"/>
      <c r="D19" s="617"/>
      <c r="E19" s="617"/>
      <c r="F19" s="617"/>
    </row>
    <row r="20" spans="1:6" ht="16.5" customHeight="1" x14ac:dyDescent="0.3">
      <c r="A20" s="615" t="s">
        <v>8</v>
      </c>
      <c r="B20" s="619">
        <v>21.73</v>
      </c>
      <c r="C20" s="617"/>
      <c r="D20" s="617"/>
      <c r="E20" s="617"/>
      <c r="F20" s="617"/>
    </row>
    <row r="21" spans="1:6" ht="16.5" customHeight="1" x14ac:dyDescent="0.3">
      <c r="A21" s="615" t="s">
        <v>9</v>
      </c>
      <c r="B21" s="620">
        <f>21.73/25*10/50</f>
        <v>0.17383999999999999</v>
      </c>
      <c r="C21" s="617"/>
      <c r="D21" s="617"/>
      <c r="E21" s="617"/>
      <c r="F21" s="617"/>
    </row>
    <row r="22" spans="1:6" ht="15.75" customHeight="1" x14ac:dyDescent="0.25">
      <c r="A22" s="617"/>
      <c r="B22" s="617"/>
      <c r="C22" s="617"/>
      <c r="D22" s="617"/>
      <c r="E22" s="617"/>
      <c r="F22" s="617"/>
    </row>
    <row r="23" spans="1:6" ht="16.5" customHeight="1" x14ac:dyDescent="0.3">
      <c r="A23" s="621" t="s">
        <v>11</v>
      </c>
      <c r="B23" s="622" t="s">
        <v>12</v>
      </c>
      <c r="C23" s="621" t="s">
        <v>13</v>
      </c>
      <c r="D23" s="621" t="s">
        <v>14</v>
      </c>
      <c r="E23" s="621" t="s">
        <v>124</v>
      </c>
      <c r="F23" s="621" t="s">
        <v>15</v>
      </c>
    </row>
    <row r="24" spans="1:6" ht="16.5" customHeight="1" x14ac:dyDescent="0.3">
      <c r="A24" s="623">
        <v>1</v>
      </c>
      <c r="B24" s="624">
        <v>32621512</v>
      </c>
      <c r="C24" s="624">
        <v>83241.119999999995</v>
      </c>
      <c r="D24" s="625">
        <v>1.08</v>
      </c>
      <c r="E24" s="625">
        <v>43.59</v>
      </c>
      <c r="F24" s="626">
        <v>12.41</v>
      </c>
    </row>
    <row r="25" spans="1:6" ht="16.5" customHeight="1" x14ac:dyDescent="0.3">
      <c r="A25" s="623">
        <v>2</v>
      </c>
      <c r="B25" s="624">
        <v>32637316</v>
      </c>
      <c r="C25" s="624">
        <v>82705.850000000006</v>
      </c>
      <c r="D25" s="625">
        <v>1.04</v>
      </c>
      <c r="E25" s="625">
        <v>44.1</v>
      </c>
      <c r="F25" s="625">
        <v>12.42</v>
      </c>
    </row>
    <row r="26" spans="1:6" ht="16.5" customHeight="1" x14ac:dyDescent="0.3">
      <c r="A26" s="623">
        <v>3</v>
      </c>
      <c r="B26" s="624">
        <v>32626288</v>
      </c>
      <c r="C26" s="624">
        <v>82535.66</v>
      </c>
      <c r="D26" s="625">
        <v>1.05</v>
      </c>
      <c r="E26" s="625">
        <v>43.6</v>
      </c>
      <c r="F26" s="625">
        <v>12.42</v>
      </c>
    </row>
    <row r="27" spans="1:6" ht="16.5" customHeight="1" x14ac:dyDescent="0.3">
      <c r="A27" s="623">
        <v>4</v>
      </c>
      <c r="B27" s="624">
        <v>32312464</v>
      </c>
      <c r="C27" s="624">
        <v>82796.52</v>
      </c>
      <c r="D27" s="625">
        <v>1.05</v>
      </c>
      <c r="E27" s="625">
        <v>43.8</v>
      </c>
      <c r="F27" s="625">
        <v>12.42</v>
      </c>
    </row>
    <row r="28" spans="1:6" ht="16.5" customHeight="1" x14ac:dyDescent="0.3">
      <c r="A28" s="623">
        <v>5</v>
      </c>
      <c r="B28" s="624">
        <v>32630575</v>
      </c>
      <c r="C28" s="624">
        <v>810065.01</v>
      </c>
      <c r="D28" s="625">
        <v>1.04</v>
      </c>
      <c r="E28" s="625">
        <v>43.4</v>
      </c>
      <c r="F28" s="625">
        <v>12.42</v>
      </c>
    </row>
    <row r="29" spans="1:6" ht="16.5" customHeight="1" x14ac:dyDescent="0.3">
      <c r="A29" s="623">
        <v>6</v>
      </c>
      <c r="B29" s="627">
        <v>32605155</v>
      </c>
      <c r="C29" s="627">
        <v>80837.570000000007</v>
      </c>
      <c r="D29" s="628">
        <v>1.08</v>
      </c>
      <c r="E29" s="628">
        <v>43.9</v>
      </c>
      <c r="F29" s="628">
        <v>12.41</v>
      </c>
    </row>
    <row r="30" spans="1:6" ht="16.5" customHeight="1" x14ac:dyDescent="0.3">
      <c r="A30" s="629" t="s">
        <v>16</v>
      </c>
      <c r="B30" s="630">
        <f>AVERAGE(B24:B29)</f>
        <v>32572218.333333332</v>
      </c>
      <c r="C30" s="631">
        <f>AVERAGE(C24:C29)</f>
        <v>203696.95500000005</v>
      </c>
      <c r="D30" s="632">
        <f>AVERAGE(D24:D29)</f>
        <v>1.0566666666666666</v>
      </c>
      <c r="E30" s="632">
        <f>AVERAGE(E24:E29)</f>
        <v>43.731666666666662</v>
      </c>
      <c r="F30" s="632">
        <f>AVERAGE(F24:F29)</f>
        <v>12.416666666666666</v>
      </c>
    </row>
    <row r="31" spans="1:6" ht="16.5" customHeight="1" x14ac:dyDescent="0.3">
      <c r="A31" s="633" t="s">
        <v>17</v>
      </c>
      <c r="B31" s="634">
        <f>(STDEV(B24:B29)/B30)</f>
        <v>3.920934602579181E-3</v>
      </c>
      <c r="C31" s="635"/>
      <c r="D31" s="635"/>
      <c r="E31" s="635"/>
      <c r="F31" s="636"/>
    </row>
    <row r="32" spans="1:6" s="609" customFormat="1" ht="16.5" customHeight="1" x14ac:dyDescent="0.3">
      <c r="A32" s="637" t="s">
        <v>18</v>
      </c>
      <c r="B32" s="638">
        <f>COUNT(B24:B29)</f>
        <v>6</v>
      </c>
      <c r="C32" s="639"/>
      <c r="D32" s="640"/>
      <c r="E32" s="640"/>
      <c r="F32" s="641"/>
    </row>
    <row r="33" spans="1:6" s="609" customFormat="1" ht="15.75" customHeight="1" x14ac:dyDescent="0.25">
      <c r="A33" s="617"/>
      <c r="B33" s="617"/>
      <c r="C33" s="617"/>
      <c r="D33" s="617"/>
      <c r="E33" s="617"/>
      <c r="F33" s="617"/>
    </row>
    <row r="34" spans="1:6" s="609" customFormat="1" ht="16.5" customHeight="1" x14ac:dyDescent="0.3">
      <c r="A34" s="618" t="s">
        <v>19</v>
      </c>
      <c r="B34" s="642" t="s">
        <v>20</v>
      </c>
      <c r="C34" s="643"/>
      <c r="D34" s="643"/>
      <c r="E34" s="643"/>
      <c r="F34" s="643"/>
    </row>
    <row r="35" spans="1:6" ht="16.5" customHeight="1" x14ac:dyDescent="0.3">
      <c r="A35" s="618"/>
      <c r="B35" s="642" t="s">
        <v>125</v>
      </c>
      <c r="C35" s="643"/>
      <c r="D35" s="643"/>
      <c r="E35" s="643"/>
      <c r="F35" s="643"/>
    </row>
    <row r="36" spans="1:6" ht="16.5" customHeight="1" x14ac:dyDescent="0.3">
      <c r="A36" s="618"/>
      <c r="B36" s="642" t="s">
        <v>22</v>
      </c>
      <c r="C36" s="643"/>
      <c r="D36" s="643"/>
      <c r="E36" s="643"/>
      <c r="F36" s="643"/>
    </row>
    <row r="37" spans="1:6" ht="15.75" customHeight="1" x14ac:dyDescent="0.3">
      <c r="A37" s="617"/>
      <c r="B37" s="617" t="s">
        <v>126</v>
      </c>
      <c r="C37" s="617"/>
      <c r="D37" s="617"/>
      <c r="E37" s="617"/>
      <c r="F37" s="617"/>
    </row>
    <row r="38" spans="1:6" ht="16.5" customHeight="1" x14ac:dyDescent="0.3">
      <c r="A38" s="613" t="s">
        <v>1</v>
      </c>
      <c r="B38" s="614" t="s">
        <v>23</v>
      </c>
    </row>
    <row r="39" spans="1:6" ht="16.5" customHeight="1" x14ac:dyDescent="0.3">
      <c r="A39" s="618" t="s">
        <v>4</v>
      </c>
      <c r="B39" s="615"/>
      <c r="C39" s="617"/>
      <c r="D39" s="617"/>
      <c r="E39" s="617"/>
      <c r="F39" s="617"/>
    </row>
    <row r="40" spans="1:6" ht="16.5" customHeight="1" x14ac:dyDescent="0.3">
      <c r="A40" s="618" t="s">
        <v>6</v>
      </c>
      <c r="B40" s="619"/>
      <c r="C40" s="617"/>
      <c r="D40" s="617"/>
      <c r="E40" s="617"/>
      <c r="F40" s="617"/>
    </row>
    <row r="41" spans="1:6" ht="16.5" customHeight="1" x14ac:dyDescent="0.3">
      <c r="A41" s="615" t="s">
        <v>8</v>
      </c>
      <c r="B41" s="619"/>
      <c r="C41" s="617"/>
      <c r="D41" s="617"/>
      <c r="E41" s="617"/>
      <c r="F41" s="617"/>
    </row>
    <row r="42" spans="1:6" ht="16.5" customHeight="1" x14ac:dyDescent="0.3">
      <c r="A42" s="615" t="s">
        <v>9</v>
      </c>
      <c r="B42" s="620"/>
      <c r="C42" s="617"/>
      <c r="D42" s="617"/>
      <c r="E42" s="617"/>
      <c r="F42" s="617"/>
    </row>
    <row r="43" spans="1:6" ht="15.75" customHeight="1" x14ac:dyDescent="0.25">
      <c r="A43" s="617"/>
      <c r="B43" s="617"/>
      <c r="C43" s="617"/>
      <c r="D43" s="617"/>
      <c r="E43" s="617"/>
      <c r="F43" s="617"/>
    </row>
    <row r="44" spans="1:6" ht="16.5" customHeight="1" x14ac:dyDescent="0.3">
      <c r="A44" s="621" t="s">
        <v>11</v>
      </c>
      <c r="B44" s="622" t="s">
        <v>12</v>
      </c>
      <c r="C44" s="621" t="s">
        <v>13</v>
      </c>
      <c r="D44" s="621" t="s">
        <v>14</v>
      </c>
      <c r="E44" s="621" t="s">
        <v>124</v>
      </c>
      <c r="F44" s="621" t="s">
        <v>15</v>
      </c>
    </row>
    <row r="45" spans="1:6" ht="16.5" customHeight="1" x14ac:dyDescent="0.3">
      <c r="A45" s="623">
        <v>1</v>
      </c>
      <c r="B45" s="624"/>
      <c r="C45" s="624"/>
      <c r="D45" s="625"/>
      <c r="E45" s="625"/>
      <c r="F45" s="626"/>
    </row>
    <row r="46" spans="1:6" ht="16.5" customHeight="1" x14ac:dyDescent="0.3">
      <c r="A46" s="623">
        <v>2</v>
      </c>
      <c r="B46" s="624"/>
      <c r="C46" s="624"/>
      <c r="D46" s="625"/>
      <c r="E46" s="625"/>
      <c r="F46" s="625"/>
    </row>
    <row r="47" spans="1:6" ht="16.5" customHeight="1" x14ac:dyDescent="0.3">
      <c r="A47" s="623">
        <v>3</v>
      </c>
      <c r="B47" s="624"/>
      <c r="C47" s="624"/>
      <c r="D47" s="625"/>
      <c r="E47" s="625"/>
      <c r="F47" s="625"/>
    </row>
    <row r="48" spans="1:6" ht="16.5" customHeight="1" x14ac:dyDescent="0.3">
      <c r="A48" s="623">
        <v>4</v>
      </c>
      <c r="B48" s="624"/>
      <c r="C48" s="624"/>
      <c r="D48" s="625"/>
      <c r="E48" s="625"/>
      <c r="F48" s="625"/>
    </row>
    <row r="49" spans="1:8" ht="16.5" customHeight="1" x14ac:dyDescent="0.3">
      <c r="A49" s="623">
        <v>5</v>
      </c>
      <c r="B49" s="624"/>
      <c r="C49" s="624"/>
      <c r="D49" s="625"/>
      <c r="E49" s="625"/>
      <c r="F49" s="625"/>
    </row>
    <row r="50" spans="1:8" ht="16.5" customHeight="1" x14ac:dyDescent="0.3">
      <c r="A50" s="623">
        <v>6</v>
      </c>
      <c r="B50" s="627"/>
      <c r="C50" s="627"/>
      <c r="D50" s="628"/>
      <c r="E50" s="628"/>
      <c r="F50" s="628"/>
    </row>
    <row r="51" spans="1:8" ht="16.5" customHeight="1" x14ac:dyDescent="0.3">
      <c r="A51" s="629" t="s">
        <v>16</v>
      </c>
      <c r="B51" s="630" t="e">
        <f>AVERAGE(B45:B50)</f>
        <v>#DIV/0!</v>
      </c>
      <c r="C51" s="631" t="e">
        <f>AVERAGE(C45:C50)</f>
        <v>#DIV/0!</v>
      </c>
      <c r="D51" s="632" t="e">
        <f>AVERAGE(D45:D50)</f>
        <v>#DIV/0!</v>
      </c>
      <c r="E51" s="632" t="e">
        <f>AVERAGE(E45:E50)</f>
        <v>#DIV/0!</v>
      </c>
      <c r="F51" s="632" t="e">
        <f>AVERAGE(F45:F50)</f>
        <v>#DIV/0!</v>
      </c>
    </row>
    <row r="52" spans="1:8" ht="16.5" customHeight="1" x14ac:dyDescent="0.3">
      <c r="A52" s="633" t="s">
        <v>17</v>
      </c>
      <c r="B52" s="634" t="e">
        <f>(STDEV(B45:B50)/B51)</f>
        <v>#DIV/0!</v>
      </c>
      <c r="C52" s="635"/>
      <c r="D52" s="635"/>
      <c r="E52" s="635"/>
      <c r="F52" s="636"/>
    </row>
    <row r="53" spans="1:8" s="609" customFormat="1" ht="16.5" customHeight="1" x14ac:dyDescent="0.3">
      <c r="A53" s="637" t="s">
        <v>18</v>
      </c>
      <c r="B53" s="638">
        <f>COUNT(B45:B50)</f>
        <v>0</v>
      </c>
      <c r="C53" s="639"/>
      <c r="D53" s="640"/>
      <c r="E53" s="640"/>
      <c r="F53" s="641"/>
    </row>
    <row r="54" spans="1:8" s="609" customFormat="1" ht="15.75" customHeight="1" x14ac:dyDescent="0.25">
      <c r="A54" s="617"/>
      <c r="B54" s="617"/>
      <c r="C54" s="617"/>
      <c r="D54" s="617"/>
      <c r="E54" s="617"/>
      <c r="F54" s="617"/>
    </row>
    <row r="55" spans="1:8" s="609" customFormat="1" ht="16.5" customHeight="1" x14ac:dyDescent="0.3">
      <c r="A55" s="618" t="s">
        <v>19</v>
      </c>
      <c r="B55" s="642" t="s">
        <v>20</v>
      </c>
      <c r="C55" s="643"/>
      <c r="D55" s="643"/>
      <c r="E55" s="643"/>
      <c r="F55" s="643"/>
    </row>
    <row r="56" spans="1:8" ht="16.5" customHeight="1" x14ac:dyDescent="0.3">
      <c r="A56" s="618"/>
      <c r="B56" s="642" t="s">
        <v>21</v>
      </c>
      <c r="C56" s="643"/>
      <c r="D56" s="643"/>
      <c r="E56" s="643"/>
      <c r="F56" s="643"/>
    </row>
    <row r="57" spans="1:8" ht="16.5" customHeight="1" x14ac:dyDescent="0.3">
      <c r="A57" s="618"/>
      <c r="B57" s="642" t="s">
        <v>22</v>
      </c>
      <c r="C57" s="643"/>
      <c r="D57" s="643"/>
      <c r="E57" s="643"/>
      <c r="F57" s="643"/>
    </row>
    <row r="58" spans="1:8" ht="14.25" customHeight="1" thickBot="1" x14ac:dyDescent="0.3">
      <c r="A58" s="644"/>
      <c r="B58" s="645"/>
      <c r="D58" s="646"/>
      <c r="E58" s="647"/>
      <c r="G58" s="611"/>
      <c r="H58" s="611"/>
    </row>
    <row r="59" spans="1:8" ht="15" customHeight="1" x14ac:dyDescent="0.3">
      <c r="B59" s="648" t="s">
        <v>24</v>
      </c>
      <c r="C59" s="648"/>
      <c r="F59" s="649" t="s">
        <v>25</v>
      </c>
      <c r="G59" s="650"/>
      <c r="H59" s="649" t="s">
        <v>26</v>
      </c>
    </row>
    <row r="60" spans="1:8" ht="15" customHeight="1" x14ac:dyDescent="0.3">
      <c r="A60" s="651" t="s">
        <v>27</v>
      </c>
      <c r="B60" s="652" t="s">
        <v>133</v>
      </c>
      <c r="C60" s="652"/>
      <c r="F60" s="652" t="s">
        <v>134</v>
      </c>
      <c r="H60" s="652"/>
    </row>
    <row r="61" spans="1:8" ht="15" customHeight="1" x14ac:dyDescent="0.3">
      <c r="A61" s="651" t="s">
        <v>28</v>
      </c>
      <c r="B61" s="653"/>
      <c r="C61" s="653"/>
      <c r="F61" s="653"/>
      <c r="H61" s="654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0" workbookViewId="0">
      <selection activeCell="B61" sqref="B61"/>
    </sheetView>
  </sheetViews>
  <sheetFormatPr defaultRowHeight="13.5" x14ac:dyDescent="0.25"/>
  <cols>
    <col min="1" max="1" width="27.5703125" style="609" customWidth="1"/>
    <col min="2" max="2" width="20.42578125" style="609" customWidth="1"/>
    <col min="3" max="3" width="31.85546875" style="609" customWidth="1"/>
    <col min="4" max="4" width="25.85546875" style="609" customWidth="1"/>
    <col min="5" max="5" width="25.7109375" style="609" customWidth="1"/>
    <col min="6" max="6" width="23.140625" style="609" customWidth="1"/>
    <col min="7" max="7" width="28.42578125" style="609" customWidth="1"/>
    <col min="8" max="8" width="21.5703125" style="609" customWidth="1"/>
    <col min="9" max="9" width="9.140625" style="609" customWidth="1"/>
    <col min="10" max="16384" width="9.140625" style="611"/>
  </cols>
  <sheetData>
    <row r="14" spans="1:6" ht="15" customHeight="1" x14ac:dyDescent="0.3">
      <c r="A14" s="608"/>
      <c r="C14" s="610"/>
      <c r="F14" s="610"/>
    </row>
    <row r="15" spans="1:6" ht="18.75" customHeight="1" x14ac:dyDescent="0.3">
      <c r="A15" s="612" t="s">
        <v>0</v>
      </c>
      <c r="B15" s="612"/>
      <c r="C15" s="612"/>
      <c r="D15" s="612"/>
      <c r="E15" s="612"/>
    </row>
    <row r="16" spans="1:6" ht="16.5" customHeight="1" x14ac:dyDescent="0.3">
      <c r="A16" s="613" t="s">
        <v>1</v>
      </c>
      <c r="B16" s="614" t="s">
        <v>2</v>
      </c>
    </row>
    <row r="17" spans="1:5" ht="16.5" customHeight="1" x14ac:dyDescent="0.3">
      <c r="A17" s="615" t="s">
        <v>3</v>
      </c>
      <c r="B17" s="615" t="s">
        <v>122</v>
      </c>
      <c r="D17" s="616"/>
      <c r="E17" s="617"/>
    </row>
    <row r="18" spans="1:5" ht="16.5" customHeight="1" x14ac:dyDescent="0.3">
      <c r="A18" s="618" t="s">
        <v>4</v>
      </c>
      <c r="B18" s="615" t="s">
        <v>127</v>
      </c>
      <c r="C18" s="617"/>
      <c r="D18" s="617"/>
      <c r="E18" s="617"/>
    </row>
    <row r="19" spans="1:5" ht="16.5" customHeight="1" x14ac:dyDescent="0.3">
      <c r="A19" s="618" t="s">
        <v>6</v>
      </c>
      <c r="B19" s="619">
        <v>100.33</v>
      </c>
      <c r="C19" s="617"/>
      <c r="D19" s="617"/>
      <c r="E19" s="617"/>
    </row>
    <row r="20" spans="1:5" ht="16.5" customHeight="1" x14ac:dyDescent="0.3">
      <c r="A20" s="615" t="s">
        <v>8</v>
      </c>
      <c r="B20" s="619">
        <v>19.8</v>
      </c>
      <c r="C20" s="617"/>
      <c r="D20" s="617"/>
      <c r="E20" s="617"/>
    </row>
    <row r="21" spans="1:5" ht="16.5" customHeight="1" x14ac:dyDescent="0.3">
      <c r="A21" s="615" t="s">
        <v>9</v>
      </c>
      <c r="B21" s="620">
        <f>19.8/25*5/50</f>
        <v>7.9199999999999993E-2</v>
      </c>
      <c r="C21" s="617"/>
      <c r="D21" s="617"/>
      <c r="E21" s="617"/>
    </row>
    <row r="22" spans="1:5" ht="15.75" customHeight="1" x14ac:dyDescent="0.25">
      <c r="A22" s="617"/>
      <c r="B22" s="617"/>
      <c r="C22" s="617"/>
      <c r="D22" s="617"/>
      <c r="E22" s="617"/>
    </row>
    <row r="23" spans="1:5" ht="16.5" customHeight="1" x14ac:dyDescent="0.3">
      <c r="A23" s="621" t="s">
        <v>11</v>
      </c>
      <c r="B23" s="622" t="s">
        <v>12</v>
      </c>
      <c r="C23" s="621" t="s">
        <v>13</v>
      </c>
      <c r="D23" s="621" t="s">
        <v>14</v>
      </c>
      <c r="E23" s="621" t="s">
        <v>15</v>
      </c>
    </row>
    <row r="24" spans="1:5" ht="16.5" customHeight="1" x14ac:dyDescent="0.3">
      <c r="A24" s="623">
        <v>1</v>
      </c>
      <c r="B24" s="624">
        <v>10684204</v>
      </c>
      <c r="C24" s="624">
        <v>9455.5499999999993</v>
      </c>
      <c r="D24" s="625">
        <v>1.1399999999999999</v>
      </c>
      <c r="E24" s="626">
        <v>4.0999999999999996</v>
      </c>
    </row>
    <row r="25" spans="1:5" ht="16.5" customHeight="1" x14ac:dyDescent="0.3">
      <c r="A25" s="623">
        <v>2</v>
      </c>
      <c r="B25" s="624">
        <v>10674884</v>
      </c>
      <c r="C25" s="624">
        <v>10122.48</v>
      </c>
      <c r="D25" s="625">
        <v>1.1599999999999999</v>
      </c>
      <c r="E25" s="625">
        <v>4.0999999999999996</v>
      </c>
    </row>
    <row r="26" spans="1:5" ht="16.5" customHeight="1" x14ac:dyDescent="0.3">
      <c r="A26" s="623">
        <v>3</v>
      </c>
      <c r="B26" s="624">
        <v>10683799</v>
      </c>
      <c r="C26" s="624">
        <v>9655.3700000000008</v>
      </c>
      <c r="D26" s="625">
        <v>1.1399999999999999</v>
      </c>
      <c r="E26" s="625">
        <v>4.0999999999999996</v>
      </c>
    </row>
    <row r="27" spans="1:5" ht="16.5" customHeight="1" x14ac:dyDescent="0.3">
      <c r="A27" s="623">
        <v>4</v>
      </c>
      <c r="B27" s="624">
        <v>10585671</v>
      </c>
      <c r="C27" s="624">
        <v>9723.9699999999993</v>
      </c>
      <c r="D27" s="625">
        <v>1.18</v>
      </c>
      <c r="E27" s="625">
        <v>4.0999999999999996</v>
      </c>
    </row>
    <row r="28" spans="1:5" ht="16.5" customHeight="1" x14ac:dyDescent="0.3">
      <c r="A28" s="623">
        <v>5</v>
      </c>
      <c r="B28" s="624">
        <v>10705081</v>
      </c>
      <c r="C28" s="624">
        <v>9708.27</v>
      </c>
      <c r="D28" s="625">
        <v>1.1499999999999999</v>
      </c>
      <c r="E28" s="625">
        <v>4.0999999999999996</v>
      </c>
    </row>
    <row r="29" spans="1:5" ht="16.5" customHeight="1" x14ac:dyDescent="0.3">
      <c r="A29" s="623">
        <v>6</v>
      </c>
      <c r="B29" s="627">
        <v>10663823</v>
      </c>
      <c r="C29" s="627">
        <v>10212.32</v>
      </c>
      <c r="D29" s="628">
        <v>1.1399999999999999</v>
      </c>
      <c r="E29" s="628">
        <v>4.0999999999999996</v>
      </c>
    </row>
    <row r="30" spans="1:5" ht="16.5" customHeight="1" x14ac:dyDescent="0.3">
      <c r="A30" s="629" t="s">
        <v>16</v>
      </c>
      <c r="B30" s="630">
        <f>AVERAGE(B24:B29)</f>
        <v>10666243.666666666</v>
      </c>
      <c r="C30" s="631">
        <f>AVERAGE(C24:C29)</f>
        <v>9812.9933333333338</v>
      </c>
      <c r="D30" s="632">
        <f>AVERAGE(D24:D29)</f>
        <v>1.1516666666666666</v>
      </c>
      <c r="E30" s="632">
        <f>AVERAGE(E24:E29)</f>
        <v>4.1000000000000005</v>
      </c>
    </row>
    <row r="31" spans="1:5" ht="16.5" customHeight="1" x14ac:dyDescent="0.3">
      <c r="A31" s="633" t="s">
        <v>17</v>
      </c>
      <c r="B31" s="634">
        <f>(STDEV(B24:B29)/B30)</f>
        <v>3.9133775241065316E-3</v>
      </c>
      <c r="C31" s="635"/>
      <c r="D31" s="635"/>
      <c r="E31" s="636"/>
    </row>
    <row r="32" spans="1:5" s="609" customFormat="1" ht="16.5" customHeight="1" x14ac:dyDescent="0.3">
      <c r="A32" s="637" t="s">
        <v>18</v>
      </c>
      <c r="B32" s="638">
        <f>COUNT(B24:B29)</f>
        <v>6</v>
      </c>
      <c r="C32" s="639"/>
      <c r="D32" s="640"/>
      <c r="E32" s="641"/>
    </row>
    <row r="33" spans="1:5" s="609" customFormat="1" ht="15.75" customHeight="1" x14ac:dyDescent="0.25">
      <c r="A33" s="617"/>
      <c r="B33" s="617"/>
      <c r="C33" s="617"/>
      <c r="D33" s="617"/>
      <c r="E33" s="617"/>
    </row>
    <row r="34" spans="1:5" s="609" customFormat="1" ht="16.5" customHeight="1" x14ac:dyDescent="0.3">
      <c r="A34" s="618" t="s">
        <v>19</v>
      </c>
      <c r="B34" s="642" t="s">
        <v>20</v>
      </c>
      <c r="C34" s="643"/>
      <c r="D34" s="643"/>
      <c r="E34" s="643"/>
    </row>
    <row r="35" spans="1:5" ht="16.5" customHeight="1" x14ac:dyDescent="0.3">
      <c r="A35" s="618"/>
      <c r="B35" s="642" t="s">
        <v>125</v>
      </c>
      <c r="C35" s="643"/>
      <c r="D35" s="643"/>
      <c r="E35" s="643"/>
    </row>
    <row r="36" spans="1:5" ht="16.5" customHeight="1" x14ac:dyDescent="0.3">
      <c r="A36" s="618"/>
      <c r="B36" s="642" t="s">
        <v>22</v>
      </c>
      <c r="C36" s="643"/>
      <c r="D36" s="643"/>
      <c r="E36" s="643"/>
    </row>
    <row r="37" spans="1:5" ht="15.75" customHeight="1" x14ac:dyDescent="0.3">
      <c r="A37" s="617"/>
      <c r="B37" s="617" t="s">
        <v>126</v>
      </c>
      <c r="C37" s="617"/>
      <c r="D37" s="617"/>
      <c r="E37" s="617"/>
    </row>
    <row r="38" spans="1:5" ht="16.5" customHeight="1" x14ac:dyDescent="0.3">
      <c r="A38" s="613" t="s">
        <v>1</v>
      </c>
      <c r="B38" s="614" t="s">
        <v>23</v>
      </c>
    </row>
    <row r="39" spans="1:5" ht="16.5" customHeight="1" x14ac:dyDescent="0.3">
      <c r="A39" s="618" t="s">
        <v>4</v>
      </c>
      <c r="B39" s="615"/>
      <c r="C39" s="617"/>
      <c r="D39" s="617"/>
      <c r="E39" s="617"/>
    </row>
    <row r="40" spans="1:5" ht="16.5" customHeight="1" x14ac:dyDescent="0.3">
      <c r="A40" s="618" t="s">
        <v>6</v>
      </c>
      <c r="B40" s="619"/>
      <c r="C40" s="617"/>
      <c r="D40" s="617"/>
      <c r="E40" s="617"/>
    </row>
    <row r="41" spans="1:5" ht="16.5" customHeight="1" x14ac:dyDescent="0.3">
      <c r="A41" s="615" t="s">
        <v>8</v>
      </c>
      <c r="B41" s="619"/>
      <c r="C41" s="617"/>
      <c r="D41" s="617"/>
      <c r="E41" s="617"/>
    </row>
    <row r="42" spans="1:5" ht="16.5" customHeight="1" x14ac:dyDescent="0.3">
      <c r="A42" s="615" t="s">
        <v>9</v>
      </c>
      <c r="B42" s="620"/>
      <c r="C42" s="617"/>
      <c r="D42" s="617"/>
      <c r="E42" s="617"/>
    </row>
    <row r="43" spans="1:5" ht="15.75" customHeight="1" x14ac:dyDescent="0.25">
      <c r="A43" s="617"/>
      <c r="B43" s="617"/>
      <c r="C43" s="617"/>
      <c r="D43" s="617"/>
      <c r="E43" s="617"/>
    </row>
    <row r="44" spans="1:5" ht="16.5" customHeight="1" x14ac:dyDescent="0.3">
      <c r="A44" s="621" t="s">
        <v>11</v>
      </c>
      <c r="B44" s="622" t="s">
        <v>12</v>
      </c>
      <c r="C44" s="621" t="s">
        <v>13</v>
      </c>
      <c r="D44" s="621" t="s">
        <v>14</v>
      </c>
      <c r="E44" s="621" t="s">
        <v>15</v>
      </c>
    </row>
    <row r="45" spans="1:5" ht="16.5" customHeight="1" x14ac:dyDescent="0.3">
      <c r="A45" s="623">
        <v>1</v>
      </c>
      <c r="B45" s="624"/>
      <c r="C45" s="624"/>
      <c r="D45" s="625"/>
      <c r="E45" s="626"/>
    </row>
    <row r="46" spans="1:5" ht="16.5" customHeight="1" x14ac:dyDescent="0.3">
      <c r="A46" s="623">
        <v>2</v>
      </c>
      <c r="B46" s="624"/>
      <c r="C46" s="624"/>
      <c r="D46" s="625"/>
      <c r="E46" s="625"/>
    </row>
    <row r="47" spans="1:5" ht="16.5" customHeight="1" x14ac:dyDescent="0.3">
      <c r="A47" s="623">
        <v>3</v>
      </c>
      <c r="B47" s="624"/>
      <c r="C47" s="624"/>
      <c r="D47" s="625"/>
      <c r="E47" s="625"/>
    </row>
    <row r="48" spans="1:5" ht="16.5" customHeight="1" x14ac:dyDescent="0.3">
      <c r="A48" s="623">
        <v>4</v>
      </c>
      <c r="B48" s="624"/>
      <c r="C48" s="624"/>
      <c r="D48" s="625"/>
      <c r="E48" s="625"/>
    </row>
    <row r="49" spans="1:7" ht="16.5" customHeight="1" x14ac:dyDescent="0.3">
      <c r="A49" s="623">
        <v>5</v>
      </c>
      <c r="B49" s="624"/>
      <c r="C49" s="624"/>
      <c r="D49" s="625"/>
      <c r="E49" s="625"/>
    </row>
    <row r="50" spans="1:7" ht="16.5" customHeight="1" x14ac:dyDescent="0.3">
      <c r="A50" s="623">
        <v>6</v>
      </c>
      <c r="B50" s="627"/>
      <c r="C50" s="627"/>
      <c r="D50" s="628"/>
      <c r="E50" s="628"/>
    </row>
    <row r="51" spans="1:7" ht="16.5" customHeight="1" x14ac:dyDescent="0.3">
      <c r="A51" s="629" t="s">
        <v>16</v>
      </c>
      <c r="B51" s="630" t="e">
        <f>AVERAGE(B45:B50)</f>
        <v>#DIV/0!</v>
      </c>
      <c r="C51" s="631" t="e">
        <f>AVERAGE(C45:C50)</f>
        <v>#DIV/0!</v>
      </c>
      <c r="D51" s="632" t="e">
        <f>AVERAGE(D45:D50)</f>
        <v>#DIV/0!</v>
      </c>
      <c r="E51" s="632" t="e">
        <f>AVERAGE(E45:E50)</f>
        <v>#DIV/0!</v>
      </c>
    </row>
    <row r="52" spans="1:7" ht="16.5" customHeight="1" x14ac:dyDescent="0.3">
      <c r="A52" s="633" t="s">
        <v>17</v>
      </c>
      <c r="B52" s="634" t="e">
        <f>(STDEV(B45:B50)/B51)</f>
        <v>#DIV/0!</v>
      </c>
      <c r="C52" s="635"/>
      <c r="D52" s="635"/>
      <c r="E52" s="636"/>
    </row>
    <row r="53" spans="1:7" s="609" customFormat="1" ht="16.5" customHeight="1" x14ac:dyDescent="0.3">
      <c r="A53" s="637" t="s">
        <v>18</v>
      </c>
      <c r="B53" s="638">
        <f>COUNT(B45:B50)</f>
        <v>0</v>
      </c>
      <c r="C53" s="639"/>
      <c r="D53" s="640"/>
      <c r="E53" s="641"/>
    </row>
    <row r="54" spans="1:7" s="609" customFormat="1" ht="15.75" customHeight="1" x14ac:dyDescent="0.25">
      <c r="A54" s="617"/>
      <c r="B54" s="617"/>
      <c r="C54" s="617"/>
      <c r="D54" s="617"/>
      <c r="E54" s="617"/>
    </row>
    <row r="55" spans="1:7" s="609" customFormat="1" ht="16.5" customHeight="1" x14ac:dyDescent="0.3">
      <c r="A55" s="618" t="s">
        <v>19</v>
      </c>
      <c r="B55" s="642" t="s">
        <v>20</v>
      </c>
      <c r="C55" s="643"/>
      <c r="D55" s="643"/>
      <c r="E55" s="643"/>
    </row>
    <row r="56" spans="1:7" ht="16.5" customHeight="1" x14ac:dyDescent="0.3">
      <c r="A56" s="618"/>
      <c r="B56" s="642" t="s">
        <v>21</v>
      </c>
      <c r="C56" s="643"/>
      <c r="D56" s="643"/>
      <c r="E56" s="643"/>
    </row>
    <row r="57" spans="1:7" ht="16.5" customHeight="1" x14ac:dyDescent="0.3">
      <c r="A57" s="618"/>
      <c r="B57" s="642" t="s">
        <v>22</v>
      </c>
      <c r="C57" s="643"/>
      <c r="D57" s="643"/>
      <c r="E57" s="643"/>
    </row>
    <row r="58" spans="1:7" ht="14.25" customHeight="1" thickBot="1" x14ac:dyDescent="0.3">
      <c r="A58" s="644"/>
      <c r="B58" s="645"/>
      <c r="D58" s="646"/>
      <c r="F58" s="611"/>
      <c r="G58" s="611"/>
    </row>
    <row r="59" spans="1:7" ht="15" customHeight="1" x14ac:dyDescent="0.3">
      <c r="B59" s="648" t="s">
        <v>24</v>
      </c>
      <c r="C59" s="648"/>
      <c r="E59" s="649" t="s">
        <v>25</v>
      </c>
      <c r="F59" s="650"/>
      <c r="G59" s="649" t="s">
        <v>26</v>
      </c>
    </row>
    <row r="60" spans="1:7" ht="15" customHeight="1" x14ac:dyDescent="0.3">
      <c r="A60" s="651" t="s">
        <v>27</v>
      </c>
      <c r="B60" s="652" t="s">
        <v>133</v>
      </c>
      <c r="C60" s="652"/>
      <c r="E60" s="652" t="s">
        <v>134</v>
      </c>
      <c r="G60" s="652"/>
    </row>
    <row r="61" spans="1:7" ht="15" customHeight="1" x14ac:dyDescent="0.3">
      <c r="A61" s="651" t="s">
        <v>28</v>
      </c>
      <c r="B61" s="653"/>
      <c r="C61" s="653"/>
      <c r="E61" s="653"/>
      <c r="G61" s="65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40" workbookViewId="0">
      <selection activeCell="B61" sqref="B61"/>
    </sheetView>
  </sheetViews>
  <sheetFormatPr defaultRowHeight="13.5" x14ac:dyDescent="0.25"/>
  <cols>
    <col min="1" max="1" width="27.5703125" style="609" customWidth="1"/>
    <col min="2" max="2" width="20.42578125" style="609" customWidth="1"/>
    <col min="3" max="3" width="31.85546875" style="609" customWidth="1"/>
    <col min="4" max="5" width="25.85546875" style="609" customWidth="1"/>
    <col min="6" max="6" width="25.7109375" style="609" customWidth="1"/>
    <col min="7" max="7" width="23.140625" style="609" customWidth="1"/>
    <col min="8" max="8" width="28.42578125" style="609" customWidth="1"/>
    <col min="9" max="9" width="21.5703125" style="609" customWidth="1"/>
    <col min="10" max="10" width="9.140625" style="609" customWidth="1"/>
    <col min="11" max="16384" width="9.140625" style="611"/>
  </cols>
  <sheetData>
    <row r="14" spans="1:7" ht="15" customHeight="1" x14ac:dyDescent="0.3">
      <c r="A14" s="608"/>
      <c r="C14" s="610"/>
      <c r="G14" s="610"/>
    </row>
    <row r="15" spans="1:7" ht="18.75" customHeight="1" x14ac:dyDescent="0.3">
      <c r="A15" s="612" t="s">
        <v>0</v>
      </c>
      <c r="B15" s="612"/>
      <c r="C15" s="612"/>
      <c r="D15" s="612"/>
      <c r="E15" s="612"/>
      <c r="F15" s="612"/>
    </row>
    <row r="16" spans="1:7" ht="16.5" customHeight="1" x14ac:dyDescent="0.3">
      <c r="A16" s="613" t="s">
        <v>1</v>
      </c>
      <c r="B16" s="614" t="s">
        <v>2</v>
      </c>
    </row>
    <row r="17" spans="1:6" ht="16.5" customHeight="1" x14ac:dyDescent="0.3">
      <c r="A17" s="615" t="s">
        <v>3</v>
      </c>
      <c r="B17" s="615" t="s">
        <v>122</v>
      </c>
      <c r="D17" s="616"/>
      <c r="E17" s="616"/>
      <c r="F17" s="617"/>
    </row>
    <row r="18" spans="1:6" ht="16.5" customHeight="1" x14ac:dyDescent="0.3">
      <c r="A18" s="618" t="s">
        <v>4</v>
      </c>
      <c r="B18" s="615" t="s">
        <v>128</v>
      </c>
      <c r="C18" s="617"/>
      <c r="D18" s="617"/>
      <c r="E18" s="617"/>
      <c r="F18" s="617"/>
    </row>
    <row r="19" spans="1:6" ht="16.5" customHeight="1" x14ac:dyDescent="0.3">
      <c r="A19" s="618" t="s">
        <v>6</v>
      </c>
      <c r="B19" s="619">
        <v>101.5</v>
      </c>
      <c r="C19" s="617"/>
      <c r="D19" s="617"/>
      <c r="E19" s="617"/>
      <c r="F19" s="617"/>
    </row>
    <row r="20" spans="1:6" ht="16.5" customHeight="1" x14ac:dyDescent="0.3">
      <c r="A20" s="615" t="s">
        <v>8</v>
      </c>
      <c r="B20" s="619">
        <v>23.31</v>
      </c>
      <c r="C20" s="617"/>
      <c r="D20" s="617"/>
      <c r="E20" s="617"/>
      <c r="F20" s="617"/>
    </row>
    <row r="21" spans="1:6" ht="16.5" customHeight="1" x14ac:dyDescent="0.3">
      <c r="A21" s="615" t="s">
        <v>9</v>
      </c>
      <c r="B21" s="620">
        <f>23.31/50</f>
        <v>0.46619999999999995</v>
      </c>
      <c r="C21" s="617"/>
      <c r="D21" s="617"/>
      <c r="E21" s="617"/>
      <c r="F21" s="617"/>
    </row>
    <row r="22" spans="1:6" ht="15.75" customHeight="1" x14ac:dyDescent="0.25">
      <c r="A22" s="617"/>
      <c r="B22" s="617"/>
      <c r="C22" s="617"/>
      <c r="D22" s="617"/>
      <c r="E22" s="617"/>
      <c r="F22" s="617"/>
    </row>
    <row r="23" spans="1:6" ht="16.5" customHeight="1" x14ac:dyDescent="0.3">
      <c r="A23" s="621" t="s">
        <v>11</v>
      </c>
      <c r="B23" s="622" t="s">
        <v>12</v>
      </c>
      <c r="C23" s="621" t="s">
        <v>13</v>
      </c>
      <c r="D23" s="621" t="s">
        <v>14</v>
      </c>
      <c r="E23" s="621" t="s">
        <v>124</v>
      </c>
      <c r="F23" s="621" t="s">
        <v>15</v>
      </c>
    </row>
    <row r="24" spans="1:6" ht="16.5" customHeight="1" x14ac:dyDescent="0.3">
      <c r="A24" s="623">
        <v>1</v>
      </c>
      <c r="B24" s="624">
        <v>39526079</v>
      </c>
      <c r="C24" s="624">
        <v>11267.43</v>
      </c>
      <c r="D24" s="625">
        <v>1.1299999999999999</v>
      </c>
      <c r="E24" s="625">
        <v>3.8</v>
      </c>
      <c r="F24" s="626">
        <v>4.76</v>
      </c>
    </row>
    <row r="25" spans="1:6" ht="16.5" customHeight="1" x14ac:dyDescent="0.3">
      <c r="A25" s="623">
        <v>2</v>
      </c>
      <c r="B25" s="624">
        <v>39508279</v>
      </c>
      <c r="C25" s="624">
        <v>11853.65</v>
      </c>
      <c r="D25" s="625">
        <v>1.1499999999999999</v>
      </c>
      <c r="E25" s="625">
        <v>3.91</v>
      </c>
      <c r="F25" s="625">
        <v>4.76</v>
      </c>
    </row>
    <row r="26" spans="1:6" ht="16.5" customHeight="1" x14ac:dyDescent="0.3">
      <c r="A26" s="623">
        <v>3</v>
      </c>
      <c r="B26" s="624">
        <v>39542104</v>
      </c>
      <c r="C26" s="624">
        <v>11435.49</v>
      </c>
      <c r="D26" s="625">
        <v>1.1299999999999999</v>
      </c>
      <c r="E26" s="625">
        <v>3.83</v>
      </c>
      <c r="F26" s="625">
        <v>4.76</v>
      </c>
    </row>
    <row r="27" spans="1:6" ht="16.5" customHeight="1" x14ac:dyDescent="0.3">
      <c r="A27" s="623">
        <v>4</v>
      </c>
      <c r="B27" s="624">
        <v>39197410</v>
      </c>
      <c r="C27" s="624">
        <v>11517.8</v>
      </c>
      <c r="D27" s="625">
        <v>1.1499999999999999</v>
      </c>
      <c r="E27" s="625">
        <v>3.84</v>
      </c>
      <c r="F27" s="625">
        <v>4.76</v>
      </c>
    </row>
    <row r="28" spans="1:6" ht="16.5" customHeight="1" x14ac:dyDescent="0.3">
      <c r="A28" s="623">
        <v>5</v>
      </c>
      <c r="B28" s="624">
        <v>39616530</v>
      </c>
      <c r="C28" s="624">
        <v>116463.3</v>
      </c>
      <c r="D28" s="625">
        <v>1.1399999999999999</v>
      </c>
      <c r="E28" s="625">
        <v>3.83</v>
      </c>
      <c r="F28" s="625">
        <v>4.76</v>
      </c>
    </row>
    <row r="29" spans="1:6" ht="16.5" customHeight="1" x14ac:dyDescent="0.3">
      <c r="A29" s="623">
        <v>6</v>
      </c>
      <c r="B29" s="627">
        <v>39561830</v>
      </c>
      <c r="C29" s="627">
        <v>11934.59</v>
      </c>
      <c r="D29" s="628">
        <v>1.1299999999999999</v>
      </c>
      <c r="E29" s="628">
        <v>3.93</v>
      </c>
      <c r="F29" s="628">
        <v>4.76</v>
      </c>
    </row>
    <row r="30" spans="1:6" ht="16.5" customHeight="1" x14ac:dyDescent="0.3">
      <c r="A30" s="629" t="s">
        <v>16</v>
      </c>
      <c r="B30" s="630">
        <f>AVERAGE(B24:B29)</f>
        <v>39492038.666666664</v>
      </c>
      <c r="C30" s="631">
        <f>AVERAGE(C24:C29)</f>
        <v>29078.709999999995</v>
      </c>
      <c r="D30" s="632">
        <f>AVERAGE(D24:D29)</f>
        <v>1.1383333333333332</v>
      </c>
      <c r="E30" s="632">
        <f>AVERAGE(E24:E29)</f>
        <v>3.8566666666666669</v>
      </c>
      <c r="F30" s="632">
        <f>AVERAGE(F24:F29)</f>
        <v>4.7599999999999989</v>
      </c>
    </row>
    <row r="31" spans="1:6" ht="16.5" customHeight="1" x14ac:dyDescent="0.3">
      <c r="A31" s="633" t="s">
        <v>17</v>
      </c>
      <c r="B31" s="634">
        <f>(STDEV(B24:B29)/B30)</f>
        <v>3.774594468800171E-3</v>
      </c>
      <c r="C31" s="635"/>
      <c r="D31" s="635"/>
      <c r="E31" s="635"/>
      <c r="F31" s="636"/>
    </row>
    <row r="32" spans="1:6" s="609" customFormat="1" ht="16.5" customHeight="1" x14ac:dyDescent="0.3">
      <c r="A32" s="637" t="s">
        <v>18</v>
      </c>
      <c r="B32" s="638">
        <f>COUNT(B24:B29)</f>
        <v>6</v>
      </c>
      <c r="C32" s="639"/>
      <c r="D32" s="640"/>
      <c r="E32" s="640"/>
      <c r="F32" s="641"/>
    </row>
    <row r="33" spans="1:6" s="609" customFormat="1" ht="15.75" customHeight="1" x14ac:dyDescent="0.25">
      <c r="A33" s="617"/>
      <c r="B33" s="617"/>
      <c r="C33" s="617"/>
      <c r="D33" s="617"/>
      <c r="E33" s="617"/>
      <c r="F33" s="617"/>
    </row>
    <row r="34" spans="1:6" s="609" customFormat="1" ht="16.5" customHeight="1" x14ac:dyDescent="0.3">
      <c r="A34" s="618" t="s">
        <v>19</v>
      </c>
      <c r="B34" s="642" t="s">
        <v>20</v>
      </c>
      <c r="C34" s="643"/>
      <c r="D34" s="643"/>
      <c r="E34" s="643"/>
      <c r="F34" s="643"/>
    </row>
    <row r="35" spans="1:6" ht="16.5" customHeight="1" x14ac:dyDescent="0.3">
      <c r="A35" s="618"/>
      <c r="B35" s="642" t="s">
        <v>125</v>
      </c>
      <c r="C35" s="643"/>
      <c r="D35" s="643"/>
      <c r="E35" s="643"/>
      <c r="F35" s="643"/>
    </row>
    <row r="36" spans="1:6" ht="16.5" customHeight="1" x14ac:dyDescent="0.3">
      <c r="A36" s="618"/>
      <c r="B36" s="642" t="s">
        <v>22</v>
      </c>
      <c r="C36" s="643"/>
      <c r="D36" s="643"/>
      <c r="E36" s="643"/>
      <c r="F36" s="643"/>
    </row>
    <row r="37" spans="1:6" ht="15.75" customHeight="1" x14ac:dyDescent="0.3">
      <c r="A37" s="617"/>
      <c r="B37" s="617" t="s">
        <v>126</v>
      </c>
      <c r="C37" s="617"/>
      <c r="D37" s="617"/>
      <c r="E37" s="617"/>
      <c r="F37" s="617"/>
    </row>
    <row r="38" spans="1:6" ht="16.5" customHeight="1" x14ac:dyDescent="0.3">
      <c r="A38" s="613" t="s">
        <v>1</v>
      </c>
      <c r="B38" s="614" t="s">
        <v>23</v>
      </c>
    </row>
    <row r="39" spans="1:6" ht="16.5" customHeight="1" x14ac:dyDescent="0.3">
      <c r="A39" s="618" t="s">
        <v>4</v>
      </c>
      <c r="B39" s="615"/>
      <c r="C39" s="617"/>
      <c r="D39" s="617"/>
      <c r="E39" s="617"/>
      <c r="F39" s="617"/>
    </row>
    <row r="40" spans="1:6" ht="16.5" customHeight="1" x14ac:dyDescent="0.3">
      <c r="A40" s="618" t="s">
        <v>6</v>
      </c>
      <c r="B40" s="619"/>
      <c r="C40" s="617"/>
      <c r="D40" s="617"/>
      <c r="E40" s="617"/>
      <c r="F40" s="617"/>
    </row>
    <row r="41" spans="1:6" ht="16.5" customHeight="1" x14ac:dyDescent="0.3">
      <c r="A41" s="615" t="s">
        <v>8</v>
      </c>
      <c r="B41" s="619"/>
      <c r="C41" s="617"/>
      <c r="D41" s="617"/>
      <c r="E41" s="617"/>
      <c r="F41" s="617"/>
    </row>
    <row r="42" spans="1:6" ht="16.5" customHeight="1" x14ac:dyDescent="0.3">
      <c r="A42" s="615" t="s">
        <v>9</v>
      </c>
      <c r="B42" s="620"/>
      <c r="C42" s="617"/>
      <c r="D42" s="617"/>
      <c r="E42" s="617"/>
      <c r="F42" s="617"/>
    </row>
    <row r="43" spans="1:6" ht="15.75" customHeight="1" x14ac:dyDescent="0.25">
      <c r="A43" s="617"/>
      <c r="B43" s="617"/>
      <c r="C43" s="617"/>
      <c r="D43" s="617"/>
      <c r="E43" s="617"/>
      <c r="F43" s="617"/>
    </row>
    <row r="44" spans="1:6" ht="16.5" customHeight="1" x14ac:dyDescent="0.3">
      <c r="A44" s="621" t="s">
        <v>11</v>
      </c>
      <c r="B44" s="622" t="s">
        <v>12</v>
      </c>
      <c r="C44" s="621" t="s">
        <v>13</v>
      </c>
      <c r="D44" s="621" t="s">
        <v>14</v>
      </c>
      <c r="E44" s="621" t="s">
        <v>124</v>
      </c>
      <c r="F44" s="621" t="s">
        <v>15</v>
      </c>
    </row>
    <row r="45" spans="1:6" ht="16.5" customHeight="1" x14ac:dyDescent="0.3">
      <c r="A45" s="623">
        <v>1</v>
      </c>
      <c r="B45" s="624"/>
      <c r="C45" s="624"/>
      <c r="D45" s="625"/>
      <c r="E45" s="625"/>
      <c r="F45" s="626"/>
    </row>
    <row r="46" spans="1:6" ht="16.5" customHeight="1" x14ac:dyDescent="0.3">
      <c r="A46" s="623">
        <v>2</v>
      </c>
      <c r="B46" s="624"/>
      <c r="C46" s="624"/>
      <c r="D46" s="625"/>
      <c r="E46" s="625"/>
      <c r="F46" s="625"/>
    </row>
    <row r="47" spans="1:6" ht="16.5" customHeight="1" x14ac:dyDescent="0.3">
      <c r="A47" s="623">
        <v>3</v>
      </c>
      <c r="B47" s="624"/>
      <c r="C47" s="624"/>
      <c r="D47" s="625"/>
      <c r="E47" s="625"/>
      <c r="F47" s="625"/>
    </row>
    <row r="48" spans="1:6" ht="16.5" customHeight="1" x14ac:dyDescent="0.3">
      <c r="A48" s="623">
        <v>4</v>
      </c>
      <c r="B48" s="624"/>
      <c r="C48" s="624"/>
      <c r="D48" s="625"/>
      <c r="E48" s="625"/>
      <c r="F48" s="625"/>
    </row>
    <row r="49" spans="1:8" ht="16.5" customHeight="1" x14ac:dyDescent="0.3">
      <c r="A49" s="623">
        <v>5</v>
      </c>
      <c r="B49" s="624"/>
      <c r="C49" s="624"/>
      <c r="D49" s="625"/>
      <c r="E49" s="625"/>
      <c r="F49" s="625"/>
    </row>
    <row r="50" spans="1:8" ht="16.5" customHeight="1" x14ac:dyDescent="0.3">
      <c r="A50" s="623">
        <v>6</v>
      </c>
      <c r="B50" s="627"/>
      <c r="C50" s="627"/>
      <c r="D50" s="628"/>
      <c r="E50" s="628"/>
      <c r="F50" s="628"/>
    </row>
    <row r="51" spans="1:8" ht="16.5" customHeight="1" x14ac:dyDescent="0.3">
      <c r="A51" s="629" t="s">
        <v>16</v>
      </c>
      <c r="B51" s="630" t="e">
        <f>AVERAGE(B45:B50)</f>
        <v>#DIV/0!</v>
      </c>
      <c r="C51" s="631" t="e">
        <f>AVERAGE(C45:C50)</f>
        <v>#DIV/0!</v>
      </c>
      <c r="D51" s="632" t="e">
        <f>AVERAGE(D45:D50)</f>
        <v>#DIV/0!</v>
      </c>
      <c r="E51" s="632" t="e">
        <f>AVERAGE(E45:E50)</f>
        <v>#DIV/0!</v>
      </c>
      <c r="F51" s="632" t="e">
        <f>AVERAGE(F45:F50)</f>
        <v>#DIV/0!</v>
      </c>
    </row>
    <row r="52" spans="1:8" ht="16.5" customHeight="1" x14ac:dyDescent="0.3">
      <c r="A52" s="633" t="s">
        <v>17</v>
      </c>
      <c r="B52" s="634" t="e">
        <f>(STDEV(B45:B50)/B51)</f>
        <v>#DIV/0!</v>
      </c>
      <c r="C52" s="635"/>
      <c r="D52" s="635"/>
      <c r="E52" s="635"/>
      <c r="F52" s="636"/>
    </row>
    <row r="53" spans="1:8" s="609" customFormat="1" ht="16.5" customHeight="1" x14ac:dyDescent="0.3">
      <c r="A53" s="637" t="s">
        <v>18</v>
      </c>
      <c r="B53" s="638">
        <f>COUNT(B45:B50)</f>
        <v>0</v>
      </c>
      <c r="C53" s="639"/>
      <c r="D53" s="640"/>
      <c r="E53" s="640"/>
      <c r="F53" s="641"/>
    </row>
    <row r="54" spans="1:8" s="609" customFormat="1" ht="15.75" customHeight="1" x14ac:dyDescent="0.25">
      <c r="A54" s="617"/>
      <c r="B54" s="617"/>
      <c r="C54" s="617"/>
      <c r="D54" s="617"/>
      <c r="E54" s="617"/>
      <c r="F54" s="617"/>
    </row>
    <row r="55" spans="1:8" s="609" customFormat="1" ht="16.5" customHeight="1" x14ac:dyDescent="0.3">
      <c r="A55" s="618" t="s">
        <v>19</v>
      </c>
      <c r="B55" s="642" t="s">
        <v>20</v>
      </c>
      <c r="C55" s="643"/>
      <c r="D55" s="643"/>
      <c r="E55" s="643"/>
      <c r="F55" s="643"/>
    </row>
    <row r="56" spans="1:8" ht="16.5" customHeight="1" x14ac:dyDescent="0.3">
      <c r="A56" s="618"/>
      <c r="B56" s="642" t="s">
        <v>21</v>
      </c>
      <c r="C56" s="643"/>
      <c r="D56" s="643"/>
      <c r="E56" s="643"/>
      <c r="F56" s="643"/>
    </row>
    <row r="57" spans="1:8" ht="16.5" customHeight="1" x14ac:dyDescent="0.3">
      <c r="A57" s="618"/>
      <c r="B57" s="642" t="s">
        <v>22</v>
      </c>
      <c r="C57" s="643"/>
      <c r="D57" s="643"/>
      <c r="E57" s="643"/>
      <c r="F57" s="643"/>
    </row>
    <row r="58" spans="1:8" ht="14.25" customHeight="1" thickBot="1" x14ac:dyDescent="0.3">
      <c r="A58" s="644"/>
      <c r="B58" s="645"/>
      <c r="D58" s="646"/>
      <c r="E58" s="647"/>
      <c r="G58" s="611"/>
      <c r="H58" s="611"/>
    </row>
    <row r="59" spans="1:8" ht="15" customHeight="1" x14ac:dyDescent="0.3">
      <c r="B59" s="648" t="s">
        <v>24</v>
      </c>
      <c r="C59" s="648"/>
      <c r="F59" s="649" t="s">
        <v>25</v>
      </c>
      <c r="G59" s="650"/>
      <c r="H59" s="649" t="s">
        <v>26</v>
      </c>
    </row>
    <row r="60" spans="1:8" ht="15" customHeight="1" x14ac:dyDescent="0.3">
      <c r="A60" s="651" t="s">
        <v>27</v>
      </c>
      <c r="B60" s="652" t="s">
        <v>133</v>
      </c>
      <c r="C60" s="652"/>
      <c r="F60" s="652" t="s">
        <v>134</v>
      </c>
      <c r="H60" s="652"/>
    </row>
    <row r="61" spans="1:8" ht="15" customHeight="1" x14ac:dyDescent="0.3">
      <c r="A61" s="651" t="s">
        <v>28</v>
      </c>
      <c r="B61" s="653"/>
      <c r="C61" s="653"/>
      <c r="F61" s="653"/>
      <c r="H61" s="654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40" zoomScale="50" zoomScaleNormal="40" zoomScalePageLayoutView="50" workbookViewId="0">
      <selection activeCell="H75" sqref="H75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597" t="s">
        <v>29</v>
      </c>
      <c r="B1" s="597"/>
      <c r="C1" s="597"/>
      <c r="D1" s="597"/>
      <c r="E1" s="597"/>
      <c r="F1" s="597"/>
      <c r="G1" s="597"/>
      <c r="H1" s="597"/>
      <c r="I1" s="597"/>
    </row>
    <row r="2" spans="1:9" ht="18.75" customHeight="1" x14ac:dyDescent="0.25">
      <c r="A2" s="597"/>
      <c r="B2" s="597"/>
      <c r="C2" s="597"/>
      <c r="D2" s="597"/>
      <c r="E2" s="597"/>
      <c r="F2" s="597"/>
      <c r="G2" s="597"/>
      <c r="H2" s="597"/>
      <c r="I2" s="597"/>
    </row>
    <row r="3" spans="1:9" ht="18.75" customHeight="1" x14ac:dyDescent="0.25">
      <c r="A3" s="597"/>
      <c r="B3" s="597"/>
      <c r="C3" s="597"/>
      <c r="D3" s="597"/>
      <c r="E3" s="597"/>
      <c r="F3" s="597"/>
      <c r="G3" s="597"/>
      <c r="H3" s="597"/>
      <c r="I3" s="597"/>
    </row>
    <row r="4" spans="1:9" ht="18.75" customHeight="1" x14ac:dyDescent="0.25">
      <c r="A4" s="597"/>
      <c r="B4" s="597"/>
      <c r="C4" s="597"/>
      <c r="D4" s="597"/>
      <c r="E4" s="597"/>
      <c r="F4" s="597"/>
      <c r="G4" s="597"/>
      <c r="H4" s="597"/>
      <c r="I4" s="597"/>
    </row>
    <row r="5" spans="1:9" ht="18.75" customHeight="1" x14ac:dyDescent="0.25">
      <c r="A5" s="597"/>
      <c r="B5" s="597"/>
      <c r="C5" s="597"/>
      <c r="D5" s="597"/>
      <c r="E5" s="597"/>
      <c r="F5" s="597"/>
      <c r="G5" s="597"/>
      <c r="H5" s="597"/>
      <c r="I5" s="597"/>
    </row>
    <row r="6" spans="1:9" ht="18.75" customHeight="1" x14ac:dyDescent="0.25">
      <c r="A6" s="597"/>
      <c r="B6" s="597"/>
      <c r="C6" s="597"/>
      <c r="D6" s="597"/>
      <c r="E6" s="597"/>
      <c r="F6" s="597"/>
      <c r="G6" s="597"/>
      <c r="H6" s="597"/>
      <c r="I6" s="597"/>
    </row>
    <row r="7" spans="1:9" ht="18.75" customHeight="1" x14ac:dyDescent="0.25">
      <c r="A7" s="597"/>
      <c r="B7" s="597"/>
      <c r="C7" s="597"/>
      <c r="D7" s="597"/>
      <c r="E7" s="597"/>
      <c r="F7" s="597"/>
      <c r="G7" s="597"/>
      <c r="H7" s="597"/>
      <c r="I7" s="597"/>
    </row>
    <row r="8" spans="1:9" x14ac:dyDescent="0.25">
      <c r="A8" s="598" t="s">
        <v>30</v>
      </c>
      <c r="B8" s="598"/>
      <c r="C8" s="598"/>
      <c r="D8" s="598"/>
      <c r="E8" s="598"/>
      <c r="F8" s="598"/>
      <c r="G8" s="598"/>
      <c r="H8" s="598"/>
      <c r="I8" s="598"/>
    </row>
    <row r="9" spans="1:9" x14ac:dyDescent="0.25">
      <c r="A9" s="598"/>
      <c r="B9" s="598"/>
      <c r="C9" s="598"/>
      <c r="D9" s="598"/>
      <c r="E9" s="598"/>
      <c r="F9" s="598"/>
      <c r="G9" s="598"/>
      <c r="H9" s="598"/>
      <c r="I9" s="598"/>
    </row>
    <row r="10" spans="1:9" x14ac:dyDescent="0.25">
      <c r="A10" s="598"/>
      <c r="B10" s="598"/>
      <c r="C10" s="598"/>
      <c r="D10" s="598"/>
      <c r="E10" s="598"/>
      <c r="F10" s="598"/>
      <c r="G10" s="598"/>
      <c r="H10" s="598"/>
      <c r="I10" s="598"/>
    </row>
    <row r="11" spans="1:9" x14ac:dyDescent="0.25">
      <c r="A11" s="598"/>
      <c r="B11" s="598"/>
      <c r="C11" s="598"/>
      <c r="D11" s="598"/>
      <c r="E11" s="598"/>
      <c r="F11" s="598"/>
      <c r="G11" s="598"/>
      <c r="H11" s="598"/>
      <c r="I11" s="598"/>
    </row>
    <row r="12" spans="1:9" x14ac:dyDescent="0.25">
      <c r="A12" s="598"/>
      <c r="B12" s="598"/>
      <c r="C12" s="598"/>
      <c r="D12" s="598"/>
      <c r="E12" s="598"/>
      <c r="F12" s="598"/>
      <c r="G12" s="598"/>
      <c r="H12" s="598"/>
      <c r="I12" s="598"/>
    </row>
    <row r="13" spans="1:9" x14ac:dyDescent="0.25">
      <c r="A13" s="598"/>
      <c r="B13" s="598"/>
      <c r="C13" s="598"/>
      <c r="D13" s="598"/>
      <c r="E13" s="598"/>
      <c r="F13" s="598"/>
      <c r="G13" s="598"/>
      <c r="H13" s="598"/>
      <c r="I13" s="598"/>
    </row>
    <row r="14" spans="1:9" x14ac:dyDescent="0.25">
      <c r="A14" s="598"/>
      <c r="B14" s="598"/>
      <c r="C14" s="598"/>
      <c r="D14" s="598"/>
      <c r="E14" s="598"/>
      <c r="F14" s="598"/>
      <c r="G14" s="598"/>
      <c r="H14" s="598"/>
      <c r="I14" s="598"/>
    </row>
    <row r="15" spans="1:9" ht="19.5" customHeight="1" x14ac:dyDescent="0.3">
      <c r="A15" s="3"/>
    </row>
    <row r="16" spans="1:9" ht="19.5" customHeight="1" x14ac:dyDescent="0.3">
      <c r="A16" s="570" t="s">
        <v>31</v>
      </c>
      <c r="B16" s="571"/>
      <c r="C16" s="571"/>
      <c r="D16" s="571"/>
      <c r="E16" s="571"/>
      <c r="F16" s="571"/>
      <c r="G16" s="571"/>
      <c r="H16" s="572"/>
    </row>
    <row r="17" spans="1:14" ht="20.25" customHeight="1" x14ac:dyDescent="0.25">
      <c r="A17" s="573" t="s">
        <v>32</v>
      </c>
      <c r="B17" s="573"/>
      <c r="C17" s="573"/>
      <c r="D17" s="573"/>
      <c r="E17" s="573"/>
      <c r="F17" s="573"/>
      <c r="G17" s="573"/>
      <c r="H17" s="573"/>
    </row>
    <row r="18" spans="1:14" ht="26.25" customHeight="1" x14ac:dyDescent="0.4">
      <c r="A18" s="5" t="s">
        <v>33</v>
      </c>
      <c r="B18" s="569" t="s">
        <v>5</v>
      </c>
      <c r="C18" s="569"/>
      <c r="D18" s="151"/>
      <c r="E18" s="6"/>
      <c r="F18" s="7"/>
      <c r="G18" s="7"/>
      <c r="H18" s="7"/>
    </row>
    <row r="19" spans="1:14" ht="26.25" customHeight="1" x14ac:dyDescent="0.4">
      <c r="A19" s="5" t="s">
        <v>34</v>
      </c>
      <c r="B19" s="8" t="s">
        <v>7</v>
      </c>
      <c r="C19" s="160">
        <v>1</v>
      </c>
      <c r="D19" s="7"/>
      <c r="E19" s="7"/>
      <c r="F19" s="7"/>
      <c r="G19" s="7"/>
      <c r="H19" s="7"/>
    </row>
    <row r="20" spans="1:14" ht="26.25" customHeight="1" x14ac:dyDescent="0.4">
      <c r="A20" s="5" t="s">
        <v>35</v>
      </c>
      <c r="B20" s="574" t="s">
        <v>123</v>
      </c>
      <c r="C20" s="574"/>
      <c r="D20" s="7"/>
      <c r="E20" s="7"/>
      <c r="F20" s="7"/>
      <c r="G20" s="7"/>
      <c r="H20" s="7"/>
    </row>
    <row r="21" spans="1:14" ht="26.25" customHeight="1" x14ac:dyDescent="0.4">
      <c r="A21" s="5" t="s">
        <v>36</v>
      </c>
      <c r="B21" s="574" t="s">
        <v>10</v>
      </c>
      <c r="C21" s="574"/>
      <c r="D21" s="574"/>
      <c r="E21" s="574"/>
      <c r="F21" s="574"/>
      <c r="G21" s="574"/>
      <c r="H21" s="574"/>
      <c r="I21" s="9"/>
    </row>
    <row r="22" spans="1:14" ht="26.25" customHeight="1" x14ac:dyDescent="0.4">
      <c r="A22" s="5" t="s">
        <v>37</v>
      </c>
      <c r="B22" s="10">
        <v>43214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38</v>
      </c>
      <c r="B23" s="10">
        <v>43216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1</v>
      </c>
      <c r="B25" s="11"/>
    </row>
    <row r="26" spans="1:14" ht="26.25" customHeight="1" x14ac:dyDescent="0.4">
      <c r="A26" s="13" t="s">
        <v>4</v>
      </c>
      <c r="B26" s="569" t="s">
        <v>123</v>
      </c>
      <c r="C26" s="569"/>
    </row>
    <row r="27" spans="1:14" ht="26.25" customHeight="1" x14ac:dyDescent="0.4">
      <c r="A27" s="14" t="s">
        <v>39</v>
      </c>
      <c r="B27" s="575" t="s">
        <v>129</v>
      </c>
      <c r="C27" s="575"/>
    </row>
    <row r="28" spans="1:14" ht="27" customHeight="1" x14ac:dyDescent="0.4">
      <c r="A28" s="14" t="s">
        <v>6</v>
      </c>
      <c r="B28" s="15">
        <v>99.11</v>
      </c>
    </row>
    <row r="29" spans="1:14" s="2" customFormat="1" ht="27" customHeight="1" x14ac:dyDescent="0.4">
      <c r="A29" s="14" t="s">
        <v>40</v>
      </c>
      <c r="B29" s="16">
        <v>0</v>
      </c>
      <c r="C29" s="576" t="s">
        <v>41</v>
      </c>
      <c r="D29" s="577"/>
      <c r="E29" s="577"/>
      <c r="F29" s="577"/>
      <c r="G29" s="578"/>
      <c r="I29" s="17"/>
      <c r="J29" s="17"/>
      <c r="K29" s="17"/>
      <c r="L29" s="17"/>
    </row>
    <row r="30" spans="1:14" s="2" customFormat="1" ht="19.5" customHeight="1" x14ac:dyDescent="0.3">
      <c r="A30" s="14" t="s">
        <v>42</v>
      </c>
      <c r="B30" s="18">
        <f>B28-B29</f>
        <v>99.11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43</v>
      </c>
      <c r="B31" s="21">
        <v>1</v>
      </c>
      <c r="C31" s="579" t="s">
        <v>44</v>
      </c>
      <c r="D31" s="580"/>
      <c r="E31" s="580"/>
      <c r="F31" s="580"/>
      <c r="G31" s="580"/>
      <c r="H31" s="581"/>
      <c r="I31" s="17"/>
      <c r="J31" s="17"/>
      <c r="K31" s="17"/>
      <c r="L31" s="17"/>
    </row>
    <row r="32" spans="1:14" s="2" customFormat="1" ht="27" customHeight="1" x14ac:dyDescent="0.4">
      <c r="A32" s="14" t="s">
        <v>45</v>
      </c>
      <c r="B32" s="21">
        <v>1</v>
      </c>
      <c r="C32" s="579" t="s">
        <v>46</v>
      </c>
      <c r="D32" s="580"/>
      <c r="E32" s="580"/>
      <c r="F32" s="580"/>
      <c r="G32" s="580"/>
      <c r="H32" s="581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47</v>
      </c>
      <c r="B34" s="26">
        <f>B31/B32</f>
        <v>1</v>
      </c>
      <c r="C34" s="4" t="s">
        <v>48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49</v>
      </c>
      <c r="B36" s="28">
        <v>25</v>
      </c>
      <c r="C36" s="4"/>
      <c r="D36" s="582" t="s">
        <v>50</v>
      </c>
      <c r="E36" s="583"/>
      <c r="F36" s="582" t="s">
        <v>51</v>
      </c>
      <c r="G36" s="584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52</v>
      </c>
      <c r="B37" s="30">
        <v>10</v>
      </c>
      <c r="C37" s="31" t="s">
        <v>53</v>
      </c>
      <c r="D37" s="32" t="s">
        <v>54</v>
      </c>
      <c r="E37" s="33" t="s">
        <v>55</v>
      </c>
      <c r="F37" s="32" t="s">
        <v>54</v>
      </c>
      <c r="G37" s="34" t="s">
        <v>55</v>
      </c>
      <c r="I37" s="35" t="s">
        <v>56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57</v>
      </c>
      <c r="B38" s="30">
        <v>50</v>
      </c>
      <c r="C38" s="36">
        <v>1</v>
      </c>
      <c r="D38" s="37">
        <v>32541883</v>
      </c>
      <c r="E38" s="38">
        <f>IF(ISBLANK(D38),"-",$D$48/$D$45*D38)</f>
        <v>30220070.454007998</v>
      </c>
      <c r="F38" s="37">
        <v>30555679</v>
      </c>
      <c r="G38" s="39">
        <f>IF(ISBLANK(F38),"-",$D$48/$F$45*F38)</f>
        <v>29961192.023979403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58</v>
      </c>
      <c r="B39" s="30">
        <v>1</v>
      </c>
      <c r="C39" s="41">
        <v>2</v>
      </c>
      <c r="D39" s="42">
        <v>32498068</v>
      </c>
      <c r="E39" s="43">
        <f>IF(ISBLANK(D39),"-",$D$48/$D$45*D39)</f>
        <v>30179381.58585177</v>
      </c>
      <c r="F39" s="42">
        <v>30567564</v>
      </c>
      <c r="G39" s="44">
        <f>IF(ISBLANK(F39),"-",$D$48/$F$45*F39)</f>
        <v>29972845.791097622</v>
      </c>
      <c r="I39" s="586">
        <f>ABS((F43/D43*D42)-F42)/D42</f>
        <v>6.5773753088014747E-3</v>
      </c>
      <c r="J39" s="17"/>
      <c r="K39" s="17"/>
      <c r="L39" s="22"/>
      <c r="M39" s="22"/>
      <c r="N39" s="23"/>
    </row>
    <row r="40" spans="1:14" ht="26.25" customHeight="1" x14ac:dyDescent="0.4">
      <c r="A40" s="29" t="s">
        <v>59</v>
      </c>
      <c r="B40" s="30">
        <v>1</v>
      </c>
      <c r="C40" s="41">
        <v>3</v>
      </c>
      <c r="D40" s="42">
        <v>32246934</v>
      </c>
      <c r="E40" s="43">
        <f>IF(ISBLANK(D40),"-",$D$48/$D$45*D40)</f>
        <v>29946165.604668479</v>
      </c>
      <c r="F40" s="42">
        <v>30375111</v>
      </c>
      <c r="G40" s="44">
        <f>IF(ISBLANK(F40),"-",$D$48/$F$45*F40)</f>
        <v>29784137.129490364</v>
      </c>
      <c r="I40" s="586"/>
      <c r="L40" s="22"/>
      <c r="M40" s="22"/>
      <c r="N40" s="45"/>
    </row>
    <row r="41" spans="1:14" ht="27" customHeight="1" x14ac:dyDescent="0.4">
      <c r="A41" s="29" t="s">
        <v>60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61</v>
      </c>
      <c r="B42" s="30">
        <v>1</v>
      </c>
      <c r="C42" s="51" t="s">
        <v>62</v>
      </c>
      <c r="D42" s="52">
        <f>AVERAGE(D38:D41)</f>
        <v>32428961.666666668</v>
      </c>
      <c r="E42" s="53">
        <f>AVERAGE(E38:E41)</f>
        <v>30115205.88150942</v>
      </c>
      <c r="F42" s="52">
        <f>AVERAGE(F38:F41)</f>
        <v>30499451.333333332</v>
      </c>
      <c r="G42" s="54">
        <f>AVERAGE(G38:G41)</f>
        <v>29906058.314855795</v>
      </c>
      <c r="H42" s="55"/>
    </row>
    <row r="43" spans="1:14" ht="26.25" customHeight="1" x14ac:dyDescent="0.4">
      <c r="A43" s="29" t="s">
        <v>63</v>
      </c>
      <c r="B43" s="30">
        <v>1</v>
      </c>
      <c r="C43" s="56" t="s">
        <v>64</v>
      </c>
      <c r="D43" s="57">
        <v>21.73</v>
      </c>
      <c r="E43" s="45"/>
      <c r="F43" s="57">
        <v>20.58</v>
      </c>
      <c r="H43" s="55"/>
    </row>
    <row r="44" spans="1:14" ht="26.25" customHeight="1" x14ac:dyDescent="0.4">
      <c r="A44" s="29" t="s">
        <v>65</v>
      </c>
      <c r="B44" s="30">
        <v>1</v>
      </c>
      <c r="C44" s="58" t="s">
        <v>66</v>
      </c>
      <c r="D44" s="59">
        <f>D43*$B$34</f>
        <v>21.73</v>
      </c>
      <c r="E44" s="60"/>
      <c r="F44" s="59">
        <f>F43*$B$34</f>
        <v>20.58</v>
      </c>
      <c r="H44" s="55"/>
    </row>
    <row r="45" spans="1:14" ht="19.5" customHeight="1" x14ac:dyDescent="0.3">
      <c r="A45" s="29" t="s">
        <v>67</v>
      </c>
      <c r="B45" s="61">
        <f>(B44/B43)*(B42/B41)*(B40/B39)*(B38/B37)*B36</f>
        <v>125</v>
      </c>
      <c r="C45" s="58" t="s">
        <v>68</v>
      </c>
      <c r="D45" s="62">
        <f>D44*$B$30/100</f>
        <v>21.536602999999999</v>
      </c>
      <c r="E45" s="63"/>
      <c r="F45" s="62">
        <f>F44*$B$30/100</f>
        <v>20.396837999999999</v>
      </c>
      <c r="H45" s="55"/>
    </row>
    <row r="46" spans="1:14" ht="19.5" customHeight="1" x14ac:dyDescent="0.3">
      <c r="A46" s="587" t="s">
        <v>69</v>
      </c>
      <c r="B46" s="588"/>
      <c r="C46" s="58" t="s">
        <v>70</v>
      </c>
      <c r="D46" s="64">
        <f>D45/$B$45</f>
        <v>0.17229282399999998</v>
      </c>
      <c r="E46" s="65"/>
      <c r="F46" s="66">
        <f>F45/$B$45</f>
        <v>0.163174704</v>
      </c>
      <c r="H46" s="55"/>
    </row>
    <row r="47" spans="1:14" ht="27" customHeight="1" x14ac:dyDescent="0.4">
      <c r="A47" s="589"/>
      <c r="B47" s="590"/>
      <c r="C47" s="67" t="s">
        <v>71</v>
      </c>
      <c r="D47" s="68">
        <v>0.16</v>
      </c>
      <c r="E47" s="69"/>
      <c r="F47" s="65"/>
      <c r="H47" s="55"/>
    </row>
    <row r="48" spans="1:14" ht="18.75" x14ac:dyDescent="0.3">
      <c r="C48" s="70" t="s">
        <v>72</v>
      </c>
      <c r="D48" s="62">
        <f>D47*$B$45</f>
        <v>20</v>
      </c>
      <c r="F48" s="71"/>
      <c r="H48" s="55"/>
    </row>
    <row r="49" spans="1:12" ht="19.5" customHeight="1" x14ac:dyDescent="0.3">
      <c r="C49" s="72" t="s">
        <v>73</v>
      </c>
      <c r="D49" s="73">
        <f>D48/B34</f>
        <v>20</v>
      </c>
      <c r="F49" s="71"/>
      <c r="H49" s="55"/>
    </row>
    <row r="50" spans="1:12" ht="18.75" x14ac:dyDescent="0.3">
      <c r="C50" s="27" t="s">
        <v>74</v>
      </c>
      <c r="D50" s="74">
        <f>AVERAGE(E38:E41,G38:G41)</f>
        <v>30010632.098182607</v>
      </c>
      <c r="F50" s="75"/>
      <c r="H50" s="55"/>
    </row>
    <row r="51" spans="1:12" ht="18.75" x14ac:dyDescent="0.3">
      <c r="C51" s="29" t="s">
        <v>75</v>
      </c>
      <c r="D51" s="76">
        <f>STDEV(E38:E41,G38:G41)/D50</f>
        <v>5.4073111392113661E-3</v>
      </c>
      <c r="F51" s="75"/>
      <c r="H51" s="55"/>
    </row>
    <row r="52" spans="1:12" ht="19.5" customHeight="1" x14ac:dyDescent="0.3">
      <c r="C52" s="77" t="s">
        <v>18</v>
      </c>
      <c r="D52" s="78">
        <f>COUNT(E38:E41,G38:G41)</f>
        <v>6</v>
      </c>
      <c r="F52" s="75"/>
    </row>
    <row r="54" spans="1:12" ht="18.75" x14ac:dyDescent="0.3">
      <c r="A54" s="79" t="s">
        <v>1</v>
      </c>
      <c r="B54" s="80" t="s">
        <v>76</v>
      </c>
    </row>
    <row r="55" spans="1:12" ht="18.75" x14ac:dyDescent="0.3">
      <c r="A55" s="4" t="s">
        <v>77</v>
      </c>
      <c r="B55" s="81" t="str">
        <f>B21</f>
        <v>Each dispersible tablet contains: Rifampicin BP 75 mg, Isoniazid BP 50 mg and Pyrazinamide BP 150 mg.</v>
      </c>
    </row>
    <row r="56" spans="1:12" ht="26.25" customHeight="1" x14ac:dyDescent="0.4">
      <c r="A56" s="82" t="s">
        <v>78</v>
      </c>
      <c r="B56" s="83">
        <v>75</v>
      </c>
      <c r="C56" s="4" t="str">
        <f>B20</f>
        <v>Rifampicin</v>
      </c>
      <c r="H56" s="84"/>
    </row>
    <row r="57" spans="1:12" ht="18.75" x14ac:dyDescent="0.3">
      <c r="A57" s="81" t="s">
        <v>79</v>
      </c>
      <c r="B57" s="152">
        <v>481.69850000000002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80</v>
      </c>
      <c r="B59" s="28">
        <v>100</v>
      </c>
      <c r="C59" s="4"/>
      <c r="D59" s="85" t="s">
        <v>81</v>
      </c>
      <c r="E59" s="86" t="s">
        <v>53</v>
      </c>
      <c r="F59" s="86" t="s">
        <v>54</v>
      </c>
      <c r="G59" s="86" t="s">
        <v>82</v>
      </c>
      <c r="H59" s="31" t="s">
        <v>83</v>
      </c>
      <c r="L59" s="17"/>
    </row>
    <row r="60" spans="1:12" s="2" customFormat="1" ht="26.25" customHeight="1" x14ac:dyDescent="0.4">
      <c r="A60" s="29" t="s">
        <v>84</v>
      </c>
      <c r="B60" s="30">
        <v>1</v>
      </c>
      <c r="C60" s="591" t="s">
        <v>85</v>
      </c>
      <c r="D60" s="594">
        <v>72.14</v>
      </c>
      <c r="E60" s="87">
        <v>1</v>
      </c>
      <c r="F60" s="88">
        <v>19553421</v>
      </c>
      <c r="G60" s="153">
        <f>IF(ISBLANK(F60),"-",(F60/$D$50*$D$47*$B$68)*($B$57/$D$60))</f>
        <v>69.609216713013495</v>
      </c>
      <c r="H60" s="171">
        <f t="shared" ref="H60:H71" si="0">IF(ISBLANK(F60),"-",(G60/$B$56)*100)</f>
        <v>92.81228895068466</v>
      </c>
      <c r="L60" s="17"/>
    </row>
    <row r="61" spans="1:12" s="2" customFormat="1" ht="26.25" customHeight="1" x14ac:dyDescent="0.4">
      <c r="A61" s="29" t="s">
        <v>86</v>
      </c>
      <c r="B61" s="30">
        <v>1</v>
      </c>
      <c r="C61" s="592"/>
      <c r="D61" s="595"/>
      <c r="E61" s="89">
        <v>2</v>
      </c>
      <c r="F61" s="42">
        <v>19542630</v>
      </c>
      <c r="G61" s="154">
        <f>IF(ISBLANK(F61),"-",(F61/$D$50*$D$47*$B$68)*($B$57/$D$60))</f>
        <v>69.570801283940995</v>
      </c>
      <c r="H61" s="172">
        <f t="shared" si="0"/>
        <v>92.761068378587993</v>
      </c>
      <c r="L61" s="17"/>
    </row>
    <row r="62" spans="1:12" s="2" customFormat="1" ht="26.25" customHeight="1" x14ac:dyDescent="0.4">
      <c r="A62" s="29" t="s">
        <v>87</v>
      </c>
      <c r="B62" s="30">
        <v>1</v>
      </c>
      <c r="C62" s="592"/>
      <c r="D62" s="595"/>
      <c r="E62" s="89">
        <v>3</v>
      </c>
      <c r="F62" s="90">
        <v>19482869</v>
      </c>
      <c r="G62" s="154">
        <f>IF(ISBLANK(F62),"-",(F62/$D$50*$D$47*$B$68)*($B$57/$D$60))</f>
        <v>69.358055064239267</v>
      </c>
      <c r="H62" s="172">
        <f t="shared" si="0"/>
        <v>92.477406752319027</v>
      </c>
      <c r="L62" s="17"/>
    </row>
    <row r="63" spans="1:12" ht="27" customHeight="1" x14ac:dyDescent="0.4">
      <c r="A63" s="29" t="s">
        <v>88</v>
      </c>
      <c r="B63" s="30">
        <v>1</v>
      </c>
      <c r="C63" s="593"/>
      <c r="D63" s="596"/>
      <c r="E63" s="91">
        <v>4</v>
      </c>
      <c r="F63" s="92"/>
      <c r="G63" s="154" t="str">
        <f>IF(ISBLANK(F63),"-",(F63/$D$50*$D$47*$B$68)*($B$57/$D$60))</f>
        <v>-</v>
      </c>
      <c r="H63" s="172" t="str">
        <f t="shared" si="0"/>
        <v>-</v>
      </c>
    </row>
    <row r="64" spans="1:12" ht="26.25" customHeight="1" x14ac:dyDescent="0.4">
      <c r="A64" s="29" t="s">
        <v>89</v>
      </c>
      <c r="B64" s="30">
        <v>1</v>
      </c>
      <c r="C64" s="591" t="s">
        <v>90</v>
      </c>
      <c r="D64" s="594">
        <v>80.239999999999995</v>
      </c>
      <c r="E64" s="87">
        <v>1</v>
      </c>
      <c r="F64" s="88"/>
      <c r="G64" s="153" t="str">
        <f>IF(ISBLANK(F64),"-",(F64/$D$50*$D$47*$B$68)*($B$57/$D$64))</f>
        <v>-</v>
      </c>
      <c r="H64" s="171" t="str">
        <f t="shared" si="0"/>
        <v>-</v>
      </c>
    </row>
    <row r="65" spans="1:8" ht="26.25" customHeight="1" x14ac:dyDescent="0.4">
      <c r="A65" s="29" t="s">
        <v>91</v>
      </c>
      <c r="B65" s="30">
        <v>1</v>
      </c>
      <c r="C65" s="592"/>
      <c r="D65" s="595"/>
      <c r="E65" s="89">
        <v>2</v>
      </c>
      <c r="F65" s="42"/>
      <c r="G65" s="154" t="str">
        <f>IF(ISBLANK(F65),"-",(F65/$D$50*$D$47*$B$68)*($B$57/$D$64))</f>
        <v>-</v>
      </c>
      <c r="H65" s="172" t="str">
        <f t="shared" si="0"/>
        <v>-</v>
      </c>
    </row>
    <row r="66" spans="1:8" ht="26.25" customHeight="1" x14ac:dyDescent="0.4">
      <c r="A66" s="29" t="s">
        <v>92</v>
      </c>
      <c r="B66" s="30">
        <v>1</v>
      </c>
      <c r="C66" s="592"/>
      <c r="D66" s="595"/>
      <c r="E66" s="89">
        <v>3</v>
      </c>
      <c r="F66" s="42"/>
      <c r="G66" s="154" t="str">
        <f>IF(ISBLANK(F66),"-",(F66/$D$50*$D$47*$B$68)*($B$57/$D$64))</f>
        <v>-</v>
      </c>
      <c r="H66" s="172" t="str">
        <f t="shared" si="0"/>
        <v>-</v>
      </c>
    </row>
    <row r="67" spans="1:8" ht="27" customHeight="1" x14ac:dyDescent="0.4">
      <c r="A67" s="29" t="s">
        <v>93</v>
      </c>
      <c r="B67" s="30">
        <v>1</v>
      </c>
      <c r="C67" s="593"/>
      <c r="D67" s="596"/>
      <c r="E67" s="91">
        <v>4</v>
      </c>
      <c r="F67" s="92"/>
      <c r="G67" s="170" t="str">
        <f>IF(ISBLANK(F67),"-",(F67/$D$50*$D$47*$B$68)*($B$57/$D$64))</f>
        <v>-</v>
      </c>
      <c r="H67" s="173" t="str">
        <f t="shared" si="0"/>
        <v>-</v>
      </c>
    </row>
    <row r="68" spans="1:8" ht="26.25" customHeight="1" x14ac:dyDescent="0.4">
      <c r="A68" s="29" t="s">
        <v>94</v>
      </c>
      <c r="B68" s="93">
        <f>(B67/B66)*(B65/B64)*(B63/B62)*(B61/B60)*B59</f>
        <v>100</v>
      </c>
      <c r="C68" s="591" t="s">
        <v>95</v>
      </c>
      <c r="D68" s="594">
        <v>76.86</v>
      </c>
      <c r="E68" s="87">
        <v>1</v>
      </c>
      <c r="F68" s="88">
        <v>20557428</v>
      </c>
      <c r="G68" s="153">
        <f>IF(ISBLANK(F68),"-",(F68/$D$50*$D$47*$B$68)*($B$57/$D$68))</f>
        <v>68.689211572032605</v>
      </c>
      <c r="H68" s="172">
        <f t="shared" si="0"/>
        <v>91.585615429376816</v>
      </c>
    </row>
    <row r="69" spans="1:8" ht="27" customHeight="1" x14ac:dyDescent="0.4">
      <c r="A69" s="77" t="s">
        <v>96</v>
      </c>
      <c r="B69" s="94">
        <f>(D47*B68)/B56*B57</f>
        <v>102.76234666666667</v>
      </c>
      <c r="C69" s="592"/>
      <c r="D69" s="595"/>
      <c r="E69" s="89">
        <v>2</v>
      </c>
      <c r="F69" s="42">
        <v>20843495</v>
      </c>
      <c r="G69" s="154">
        <f>IF(ISBLANK(F69),"-",(F69/$D$50*$D$47*$B$68)*($B$57/$D$68))</f>
        <v>69.645056665435192</v>
      </c>
      <c r="H69" s="172">
        <f t="shared" si="0"/>
        <v>92.860075553913589</v>
      </c>
    </row>
    <row r="70" spans="1:8" ht="26.25" customHeight="1" x14ac:dyDescent="0.4">
      <c r="A70" s="604" t="s">
        <v>69</v>
      </c>
      <c r="B70" s="605"/>
      <c r="C70" s="592"/>
      <c r="D70" s="595"/>
      <c r="E70" s="89">
        <v>3</v>
      </c>
      <c r="F70" s="42">
        <v>20461478</v>
      </c>
      <c r="G70" s="154">
        <f>IF(ISBLANK(F70),"-",(F70/$D$50*$D$47*$B$68)*($B$57/$D$68))</f>
        <v>68.368610675347654</v>
      </c>
      <c r="H70" s="172">
        <f t="shared" si="0"/>
        <v>91.158147567130214</v>
      </c>
    </row>
    <row r="71" spans="1:8" ht="27" customHeight="1" x14ac:dyDescent="0.4">
      <c r="A71" s="606"/>
      <c r="B71" s="607"/>
      <c r="C71" s="603"/>
      <c r="D71" s="596"/>
      <c r="E71" s="91">
        <v>4</v>
      </c>
      <c r="F71" s="92"/>
      <c r="G71" s="170" t="str">
        <f>IF(ISBLANK(F71),"-",(F71/$D$50*$D$47*$B$68)*($B$57/$D$68))</f>
        <v>-</v>
      </c>
      <c r="H71" s="173" t="str">
        <f t="shared" si="0"/>
        <v>-</v>
      </c>
    </row>
    <row r="72" spans="1:8" ht="26.25" customHeight="1" x14ac:dyDescent="0.4">
      <c r="A72" s="95"/>
      <c r="B72" s="95"/>
      <c r="C72" s="95"/>
      <c r="D72" s="95"/>
      <c r="E72" s="95"/>
      <c r="F72" s="97" t="s">
        <v>62</v>
      </c>
      <c r="G72" s="159">
        <f>AVERAGE(G60:G71)</f>
        <v>69.206825329001546</v>
      </c>
      <c r="H72" s="174">
        <f>AVERAGE(H60:H71)</f>
        <v>92.275767105335376</v>
      </c>
    </row>
    <row r="73" spans="1:8" ht="26.25" customHeight="1" x14ac:dyDescent="0.4">
      <c r="C73" s="95"/>
      <c r="D73" s="95"/>
      <c r="E73" s="95"/>
      <c r="F73" s="98" t="s">
        <v>75</v>
      </c>
      <c r="G73" s="158">
        <f>STDEV(G60:G71)/G72</f>
        <v>7.8609273703890391E-3</v>
      </c>
      <c r="H73" s="158">
        <f>STDEV(H60:H71)/H72</f>
        <v>7.8609273703889922E-3</v>
      </c>
    </row>
    <row r="74" spans="1:8" ht="27" customHeight="1" x14ac:dyDescent="0.4">
      <c r="A74" s="95"/>
      <c r="B74" s="95"/>
      <c r="C74" s="96"/>
      <c r="D74" s="96"/>
      <c r="E74" s="99"/>
      <c r="F74" s="100" t="s">
        <v>18</v>
      </c>
      <c r="G74" s="101">
        <f>COUNT(G60:G71)</f>
        <v>6</v>
      </c>
      <c r="H74" s="101">
        <f>COUNT(H60:H71)</f>
        <v>6</v>
      </c>
    </row>
    <row r="76" spans="1:8" ht="26.25" customHeight="1" x14ac:dyDescent="0.4">
      <c r="A76" s="13" t="s">
        <v>97</v>
      </c>
      <c r="B76" s="102" t="s">
        <v>98</v>
      </c>
      <c r="C76" s="599" t="str">
        <f>B26</f>
        <v>Rifampicin</v>
      </c>
      <c r="D76" s="599"/>
      <c r="E76" s="103" t="s">
        <v>99</v>
      </c>
      <c r="F76" s="103"/>
      <c r="G76" s="190">
        <f>H72</f>
        <v>92.275767105335376</v>
      </c>
      <c r="H76" s="105"/>
    </row>
    <row r="77" spans="1:8" ht="18.75" x14ac:dyDescent="0.3">
      <c r="A77" s="12" t="s">
        <v>100</v>
      </c>
      <c r="B77" s="12" t="s">
        <v>101</v>
      </c>
    </row>
    <row r="78" spans="1:8" ht="18.75" x14ac:dyDescent="0.3">
      <c r="A78" s="12"/>
      <c r="B78" s="12"/>
    </row>
    <row r="79" spans="1:8" ht="26.25" customHeight="1" x14ac:dyDescent="0.4">
      <c r="A79" s="13" t="s">
        <v>4</v>
      </c>
      <c r="B79" s="585"/>
      <c r="C79" s="585"/>
    </row>
    <row r="80" spans="1:8" ht="26.25" customHeight="1" x14ac:dyDescent="0.4">
      <c r="A80" s="14" t="s">
        <v>39</v>
      </c>
      <c r="B80" s="585"/>
      <c r="C80" s="585"/>
    </row>
    <row r="81" spans="1:12" ht="27" customHeight="1" x14ac:dyDescent="0.4">
      <c r="A81" s="14" t="s">
        <v>6</v>
      </c>
      <c r="B81" s="106"/>
    </row>
    <row r="82" spans="1:12" s="2" customFormat="1" ht="27" customHeight="1" x14ac:dyDescent="0.4">
      <c r="A82" s="14" t="s">
        <v>40</v>
      </c>
      <c r="B82" s="16">
        <v>0</v>
      </c>
      <c r="C82" s="576" t="s">
        <v>41</v>
      </c>
      <c r="D82" s="577"/>
      <c r="E82" s="577"/>
      <c r="F82" s="577"/>
      <c r="G82" s="578"/>
      <c r="I82" s="17"/>
      <c r="J82" s="17"/>
      <c r="K82" s="17"/>
      <c r="L82" s="17"/>
    </row>
    <row r="83" spans="1:12" s="2" customFormat="1" ht="19.5" customHeight="1" x14ac:dyDescent="0.3">
      <c r="A83" s="14" t="s">
        <v>42</v>
      </c>
      <c r="B83" s="18">
        <f>B81-B82</f>
        <v>0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43</v>
      </c>
      <c r="B84" s="21">
        <v>1</v>
      </c>
      <c r="C84" s="579" t="s">
        <v>102</v>
      </c>
      <c r="D84" s="580"/>
      <c r="E84" s="580"/>
      <c r="F84" s="580"/>
      <c r="G84" s="580"/>
      <c r="H84" s="581"/>
      <c r="I84" s="17"/>
      <c r="J84" s="17"/>
      <c r="K84" s="17"/>
      <c r="L84" s="17"/>
    </row>
    <row r="85" spans="1:12" s="2" customFormat="1" ht="27" customHeight="1" x14ac:dyDescent="0.4">
      <c r="A85" s="14" t="s">
        <v>45</v>
      </c>
      <c r="B85" s="21">
        <v>1</v>
      </c>
      <c r="C85" s="579" t="s">
        <v>103</v>
      </c>
      <c r="D85" s="580"/>
      <c r="E85" s="580"/>
      <c r="F85" s="580"/>
      <c r="G85" s="580"/>
      <c r="H85" s="581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47</v>
      </c>
      <c r="B87" s="26">
        <f>B84/B85</f>
        <v>1</v>
      </c>
      <c r="C87" s="4" t="s">
        <v>48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49</v>
      </c>
      <c r="B89" s="28">
        <v>1</v>
      </c>
      <c r="D89" s="107" t="s">
        <v>50</v>
      </c>
      <c r="E89" s="108"/>
      <c r="F89" s="582" t="s">
        <v>51</v>
      </c>
      <c r="G89" s="584"/>
    </row>
    <row r="90" spans="1:12" ht="27" customHeight="1" x14ac:dyDescent="0.4">
      <c r="A90" s="29" t="s">
        <v>52</v>
      </c>
      <c r="B90" s="30">
        <v>1</v>
      </c>
      <c r="C90" s="109" t="s">
        <v>53</v>
      </c>
      <c r="D90" s="32" t="s">
        <v>54</v>
      </c>
      <c r="E90" s="33" t="s">
        <v>55</v>
      </c>
      <c r="F90" s="32" t="s">
        <v>54</v>
      </c>
      <c r="G90" s="110" t="s">
        <v>55</v>
      </c>
      <c r="I90" s="35" t="s">
        <v>56</v>
      </c>
    </row>
    <row r="91" spans="1:12" ht="26.25" customHeight="1" x14ac:dyDescent="0.4">
      <c r="A91" s="29" t="s">
        <v>57</v>
      </c>
      <c r="B91" s="30">
        <v>1</v>
      </c>
      <c r="C91" s="111">
        <v>1</v>
      </c>
      <c r="D91" s="37"/>
      <c r="E91" s="38" t="str">
        <f>IF(ISBLANK(D91),"-",$D$101/$D$98*D91)</f>
        <v>-</v>
      </c>
      <c r="F91" s="37"/>
      <c r="G91" s="39" t="str">
        <f>IF(ISBLANK(F91),"-",$D$101/$F$98*F91)</f>
        <v>-</v>
      </c>
      <c r="I91" s="40"/>
    </row>
    <row r="92" spans="1:12" ht="26.25" customHeight="1" x14ac:dyDescent="0.4">
      <c r="A92" s="29" t="s">
        <v>58</v>
      </c>
      <c r="B92" s="30">
        <v>1</v>
      </c>
      <c r="C92" s="96">
        <v>2</v>
      </c>
      <c r="D92" s="42"/>
      <c r="E92" s="43" t="str">
        <f>IF(ISBLANK(D92),"-",$D$101/$D$98*D92)</f>
        <v>-</v>
      </c>
      <c r="F92" s="42"/>
      <c r="G92" s="44" t="str">
        <f>IF(ISBLANK(F92),"-",$D$101/$F$98*F92)</f>
        <v>-</v>
      </c>
      <c r="I92" s="586" t="e">
        <f>ABS((F96/D96*D95)-F95)/D95</f>
        <v>#DIV/0!</v>
      </c>
    </row>
    <row r="93" spans="1:12" ht="26.25" customHeight="1" x14ac:dyDescent="0.4">
      <c r="A93" s="29" t="s">
        <v>59</v>
      </c>
      <c r="B93" s="30">
        <v>1</v>
      </c>
      <c r="C93" s="96">
        <v>3</v>
      </c>
      <c r="D93" s="42"/>
      <c r="E93" s="43" t="str">
        <f>IF(ISBLANK(D93),"-",$D$101/$D$98*D93)</f>
        <v>-</v>
      </c>
      <c r="F93" s="42"/>
      <c r="G93" s="44" t="str">
        <f>IF(ISBLANK(F93),"-",$D$101/$F$98*F93)</f>
        <v>-</v>
      </c>
      <c r="I93" s="586"/>
    </row>
    <row r="94" spans="1:12" ht="27" customHeight="1" x14ac:dyDescent="0.4">
      <c r="A94" s="29" t="s">
        <v>60</v>
      </c>
      <c r="B94" s="30">
        <v>1</v>
      </c>
      <c r="C94" s="112">
        <v>4</v>
      </c>
      <c r="D94" s="47"/>
      <c r="E94" s="48" t="str">
        <f>IF(ISBLANK(D94),"-",$D$101/$D$98*D94)</f>
        <v>-</v>
      </c>
      <c r="F94" s="113"/>
      <c r="G94" s="49" t="str">
        <f>IF(ISBLANK(F94),"-",$D$101/$F$98*F94)</f>
        <v>-</v>
      </c>
      <c r="I94" s="50"/>
    </row>
    <row r="95" spans="1:12" ht="27" customHeight="1" x14ac:dyDescent="0.4">
      <c r="A95" s="29" t="s">
        <v>61</v>
      </c>
      <c r="B95" s="30">
        <v>1</v>
      </c>
      <c r="C95" s="114" t="s">
        <v>62</v>
      </c>
      <c r="D95" s="115" t="e">
        <f>AVERAGE(D91:D94)</f>
        <v>#DIV/0!</v>
      </c>
      <c r="E95" s="53" t="e">
        <f>AVERAGE(E91:E94)</f>
        <v>#DIV/0!</v>
      </c>
      <c r="F95" s="116" t="e">
        <f>AVERAGE(F91:F94)</f>
        <v>#DIV/0!</v>
      </c>
      <c r="G95" s="117" t="e">
        <f>AVERAGE(G91:G94)</f>
        <v>#DIV/0!</v>
      </c>
    </row>
    <row r="96" spans="1:12" ht="26.25" customHeight="1" x14ac:dyDescent="0.4">
      <c r="A96" s="29" t="s">
        <v>63</v>
      </c>
      <c r="B96" s="15">
        <v>1</v>
      </c>
      <c r="C96" s="118" t="s">
        <v>104</v>
      </c>
      <c r="D96" s="119"/>
      <c r="E96" s="45"/>
      <c r="F96" s="57"/>
    </row>
    <row r="97" spans="1:10" ht="26.25" customHeight="1" x14ac:dyDescent="0.4">
      <c r="A97" s="29" t="s">
        <v>65</v>
      </c>
      <c r="B97" s="15">
        <v>1</v>
      </c>
      <c r="C97" s="120" t="s">
        <v>105</v>
      </c>
      <c r="D97" s="121">
        <f>D96*$B$87</f>
        <v>0</v>
      </c>
      <c r="E97" s="60"/>
      <c r="F97" s="59">
        <f>F96*$B$87</f>
        <v>0</v>
      </c>
    </row>
    <row r="98" spans="1:10" ht="19.5" customHeight="1" x14ac:dyDescent="0.3">
      <c r="A98" s="29" t="s">
        <v>67</v>
      </c>
      <c r="B98" s="122">
        <f>(B97/B96)*(B95/B94)*(B93/B92)*(B91/B90)*B89</f>
        <v>1</v>
      </c>
      <c r="C98" s="120" t="s">
        <v>106</v>
      </c>
      <c r="D98" s="123">
        <f>D97*$B$83/100</f>
        <v>0</v>
      </c>
      <c r="E98" s="63"/>
      <c r="F98" s="62">
        <f>F97*$B$83/100</f>
        <v>0</v>
      </c>
    </row>
    <row r="99" spans="1:10" ht="19.5" customHeight="1" x14ac:dyDescent="0.3">
      <c r="A99" s="587" t="s">
        <v>69</v>
      </c>
      <c r="B99" s="601"/>
      <c r="C99" s="120" t="s">
        <v>107</v>
      </c>
      <c r="D99" s="124">
        <f>D98/$B$98</f>
        <v>0</v>
      </c>
      <c r="E99" s="63"/>
      <c r="F99" s="66">
        <f>F98/$B$98</f>
        <v>0</v>
      </c>
      <c r="G99" s="125"/>
      <c r="H99" s="55"/>
    </row>
    <row r="100" spans="1:10" ht="19.5" customHeight="1" x14ac:dyDescent="0.3">
      <c r="A100" s="589"/>
      <c r="B100" s="602"/>
      <c r="C100" s="120" t="s">
        <v>71</v>
      </c>
      <c r="D100" s="126">
        <f>$B$56/$B$116</f>
        <v>75</v>
      </c>
      <c r="F100" s="71"/>
      <c r="G100" s="127"/>
      <c r="H100" s="55"/>
    </row>
    <row r="101" spans="1:10" ht="18.75" x14ac:dyDescent="0.3">
      <c r="C101" s="120" t="s">
        <v>72</v>
      </c>
      <c r="D101" s="121">
        <f>D100*$B$98</f>
        <v>75</v>
      </c>
      <c r="F101" s="71"/>
      <c r="G101" s="125"/>
      <c r="H101" s="55"/>
    </row>
    <row r="102" spans="1:10" ht="19.5" customHeight="1" x14ac:dyDescent="0.3">
      <c r="C102" s="128" t="s">
        <v>73</v>
      </c>
      <c r="D102" s="129">
        <f>D101/B34</f>
        <v>75</v>
      </c>
      <c r="F102" s="75"/>
      <c r="G102" s="125"/>
      <c r="H102" s="55"/>
      <c r="J102" s="130"/>
    </row>
    <row r="103" spans="1:10" ht="18.75" x14ac:dyDescent="0.3">
      <c r="C103" s="131" t="s">
        <v>108</v>
      </c>
      <c r="D103" s="132" t="e">
        <f>AVERAGE(E91:E94,G91:G94)</f>
        <v>#DIV/0!</v>
      </c>
      <c r="F103" s="75"/>
      <c r="G103" s="133"/>
      <c r="H103" s="55"/>
      <c r="J103" s="134"/>
    </row>
    <row r="104" spans="1:10" ht="18.75" x14ac:dyDescent="0.3">
      <c r="C104" s="98" t="s">
        <v>75</v>
      </c>
      <c r="D104" s="135" t="e">
        <f>STDEV(E91:E94,G91:G94)/D103</f>
        <v>#DIV/0!</v>
      </c>
      <c r="F104" s="75"/>
      <c r="G104" s="125"/>
      <c r="H104" s="55"/>
      <c r="J104" s="134"/>
    </row>
    <row r="105" spans="1:10" ht="19.5" customHeight="1" x14ac:dyDescent="0.3">
      <c r="C105" s="100" t="s">
        <v>18</v>
      </c>
      <c r="D105" s="136">
        <f>COUNT(E91:E94,G91:G94)</f>
        <v>0</v>
      </c>
      <c r="F105" s="75"/>
      <c r="G105" s="125"/>
      <c r="H105" s="55"/>
      <c r="J105" s="134"/>
    </row>
    <row r="106" spans="1:10" ht="19.5" customHeight="1" x14ac:dyDescent="0.3">
      <c r="A106" s="79"/>
      <c r="B106" s="79"/>
      <c r="C106" s="79"/>
      <c r="D106" s="79"/>
      <c r="E106" s="79"/>
    </row>
    <row r="107" spans="1:10" ht="27" customHeight="1" x14ac:dyDescent="0.4">
      <c r="A107" s="27" t="s">
        <v>109</v>
      </c>
      <c r="B107" s="28">
        <v>1</v>
      </c>
      <c r="C107" s="175" t="s">
        <v>110</v>
      </c>
      <c r="D107" s="175" t="s">
        <v>54</v>
      </c>
      <c r="E107" s="175" t="s">
        <v>111</v>
      </c>
      <c r="F107" s="137" t="s">
        <v>112</v>
      </c>
    </row>
    <row r="108" spans="1:10" ht="26.25" customHeight="1" x14ac:dyDescent="0.4">
      <c r="A108" s="29" t="s">
        <v>113</v>
      </c>
      <c r="B108" s="30">
        <v>1</v>
      </c>
      <c r="C108" s="180">
        <v>1</v>
      </c>
      <c r="D108" s="181"/>
      <c r="E108" s="155" t="str">
        <f t="shared" ref="E108:E113" si="1">IF(ISBLANK(D108),"-",D108/$D$103*$D$100*$B$116)</f>
        <v>-</v>
      </c>
      <c r="F108" s="182" t="str">
        <f t="shared" ref="F108:F113" si="2">IF(ISBLANK(D108), "-", (E108/$B$56)*100)</f>
        <v>-</v>
      </c>
    </row>
    <row r="109" spans="1:10" ht="26.25" customHeight="1" x14ac:dyDescent="0.4">
      <c r="A109" s="29" t="s">
        <v>86</v>
      </c>
      <c r="B109" s="30">
        <v>1</v>
      </c>
      <c r="C109" s="176">
        <v>2</v>
      </c>
      <c r="D109" s="178"/>
      <c r="E109" s="156" t="str">
        <f t="shared" si="1"/>
        <v>-</v>
      </c>
      <c r="F109" s="183" t="str">
        <f t="shared" si="2"/>
        <v>-</v>
      </c>
    </row>
    <row r="110" spans="1:10" ht="26.25" customHeight="1" x14ac:dyDescent="0.4">
      <c r="A110" s="29" t="s">
        <v>87</v>
      </c>
      <c r="B110" s="30">
        <v>1</v>
      </c>
      <c r="C110" s="176">
        <v>3</v>
      </c>
      <c r="D110" s="178"/>
      <c r="E110" s="156" t="str">
        <f t="shared" si="1"/>
        <v>-</v>
      </c>
      <c r="F110" s="183" t="str">
        <f t="shared" si="2"/>
        <v>-</v>
      </c>
    </row>
    <row r="111" spans="1:10" ht="26.25" customHeight="1" x14ac:dyDescent="0.4">
      <c r="A111" s="29" t="s">
        <v>88</v>
      </c>
      <c r="B111" s="30">
        <v>1</v>
      </c>
      <c r="C111" s="176">
        <v>4</v>
      </c>
      <c r="D111" s="178"/>
      <c r="E111" s="156" t="str">
        <f t="shared" si="1"/>
        <v>-</v>
      </c>
      <c r="F111" s="183" t="str">
        <f t="shared" si="2"/>
        <v>-</v>
      </c>
    </row>
    <row r="112" spans="1:10" ht="26.25" customHeight="1" x14ac:dyDescent="0.4">
      <c r="A112" s="29" t="s">
        <v>89</v>
      </c>
      <c r="B112" s="30">
        <v>1</v>
      </c>
      <c r="C112" s="176">
        <v>5</v>
      </c>
      <c r="D112" s="178"/>
      <c r="E112" s="156" t="str">
        <f t="shared" si="1"/>
        <v>-</v>
      </c>
      <c r="F112" s="183" t="str">
        <f t="shared" si="2"/>
        <v>-</v>
      </c>
    </row>
    <row r="113" spans="1:10" ht="27" customHeight="1" x14ac:dyDescent="0.4">
      <c r="A113" s="29" t="s">
        <v>91</v>
      </c>
      <c r="B113" s="30">
        <v>1</v>
      </c>
      <c r="C113" s="177">
        <v>6</v>
      </c>
      <c r="D113" s="179"/>
      <c r="E113" s="157" t="str">
        <f t="shared" si="1"/>
        <v>-</v>
      </c>
      <c r="F113" s="184" t="str">
        <f t="shared" si="2"/>
        <v>-</v>
      </c>
    </row>
    <row r="114" spans="1:10" ht="27" customHeight="1" x14ac:dyDescent="0.4">
      <c r="A114" s="29" t="s">
        <v>92</v>
      </c>
      <c r="B114" s="30">
        <v>1</v>
      </c>
      <c r="C114" s="138"/>
      <c r="D114" s="96"/>
      <c r="E114" s="3"/>
      <c r="F114" s="185"/>
    </row>
    <row r="115" spans="1:10" ht="26.25" customHeight="1" x14ac:dyDescent="0.4">
      <c r="A115" s="29" t="s">
        <v>93</v>
      </c>
      <c r="B115" s="30">
        <v>1</v>
      </c>
      <c r="C115" s="138"/>
      <c r="D115" s="162" t="s">
        <v>62</v>
      </c>
      <c r="E115" s="164" t="e">
        <f>AVERAGE(E108:E113)</f>
        <v>#DIV/0!</v>
      </c>
      <c r="F115" s="186" t="e">
        <f>AVERAGE(F108:F113)</f>
        <v>#DIV/0!</v>
      </c>
    </row>
    <row r="116" spans="1:10" ht="27" customHeight="1" x14ac:dyDescent="0.4">
      <c r="A116" s="29" t="s">
        <v>94</v>
      </c>
      <c r="B116" s="61">
        <f>(B115/B114)*(B113/B112)*(B111/B110)*(B109/B108)*B107</f>
        <v>1</v>
      </c>
      <c r="C116" s="139"/>
      <c r="D116" s="163" t="s">
        <v>75</v>
      </c>
      <c r="E116" s="161" t="e">
        <f>STDEV(E108:E113)/E115</f>
        <v>#DIV/0!</v>
      </c>
      <c r="F116" s="140" t="e">
        <f>STDEV(F108:F113)/F115</f>
        <v>#DIV/0!</v>
      </c>
      <c r="I116" s="3"/>
    </row>
    <row r="117" spans="1:10" ht="27" customHeight="1" x14ac:dyDescent="0.4">
      <c r="A117" s="587" t="s">
        <v>69</v>
      </c>
      <c r="B117" s="588"/>
      <c r="C117" s="141"/>
      <c r="D117" s="100" t="s">
        <v>18</v>
      </c>
      <c r="E117" s="166">
        <f>COUNT(E108:E113)</f>
        <v>0</v>
      </c>
      <c r="F117" s="167">
        <f>COUNT(F108:F113)</f>
        <v>0</v>
      </c>
      <c r="I117" s="3"/>
      <c r="J117" s="134"/>
    </row>
    <row r="118" spans="1:10" ht="26.25" customHeight="1" x14ac:dyDescent="0.3">
      <c r="A118" s="589"/>
      <c r="B118" s="590"/>
      <c r="C118" s="3"/>
      <c r="D118" s="165"/>
      <c r="E118" s="567" t="s">
        <v>114</v>
      </c>
      <c r="F118" s="568"/>
      <c r="G118" s="3"/>
      <c r="H118" s="3"/>
      <c r="I118" s="3"/>
    </row>
    <row r="119" spans="1:10" ht="25.5" customHeight="1" x14ac:dyDescent="0.4">
      <c r="A119" s="150"/>
      <c r="B119" s="25"/>
      <c r="C119" s="3"/>
      <c r="D119" s="163" t="s">
        <v>115</v>
      </c>
      <c r="E119" s="168">
        <f>MIN(E108:E113)</f>
        <v>0</v>
      </c>
      <c r="F119" s="187">
        <f>MIN(F108:F113)</f>
        <v>0</v>
      </c>
      <c r="G119" s="3"/>
      <c r="H119" s="3"/>
      <c r="I119" s="3"/>
    </row>
    <row r="120" spans="1:10" ht="24" customHeight="1" x14ac:dyDescent="0.4">
      <c r="A120" s="150"/>
      <c r="B120" s="25"/>
      <c r="C120" s="3"/>
      <c r="D120" s="72" t="s">
        <v>116</v>
      </c>
      <c r="E120" s="169">
        <f>MAX(E108:E113)</f>
        <v>0</v>
      </c>
      <c r="F120" s="188">
        <f>MAX(F108:F113)</f>
        <v>0</v>
      </c>
      <c r="G120" s="3"/>
      <c r="H120" s="3"/>
      <c r="I120" s="3"/>
    </row>
    <row r="121" spans="1:10" ht="27" customHeight="1" x14ac:dyDescent="0.3">
      <c r="A121" s="150"/>
      <c r="B121" s="25"/>
      <c r="C121" s="3"/>
      <c r="D121" s="3"/>
      <c r="E121" s="3"/>
      <c r="F121" s="96"/>
      <c r="G121" s="3"/>
      <c r="H121" s="3"/>
      <c r="I121" s="3"/>
    </row>
    <row r="122" spans="1:10" ht="25.5" customHeight="1" x14ac:dyDescent="0.3">
      <c r="A122" s="150"/>
      <c r="B122" s="25"/>
      <c r="C122" s="3"/>
      <c r="D122" s="3"/>
      <c r="E122" s="3"/>
      <c r="F122" s="96"/>
      <c r="G122" s="3"/>
      <c r="H122" s="3"/>
      <c r="I122" s="3"/>
    </row>
    <row r="123" spans="1:10" ht="18.75" x14ac:dyDescent="0.3">
      <c r="A123" s="150"/>
      <c r="B123" s="25"/>
      <c r="C123" s="3"/>
      <c r="D123" s="3"/>
      <c r="E123" s="3"/>
      <c r="F123" s="96"/>
      <c r="G123" s="3"/>
      <c r="H123" s="3"/>
      <c r="I123" s="3"/>
    </row>
    <row r="124" spans="1:10" ht="45.75" customHeight="1" x14ac:dyDescent="0.65">
      <c r="A124" s="13" t="s">
        <v>97</v>
      </c>
      <c r="B124" s="102" t="s">
        <v>117</v>
      </c>
      <c r="C124" s="599" t="str">
        <f>B26</f>
        <v>Rifampicin</v>
      </c>
      <c r="D124" s="599"/>
      <c r="E124" s="103" t="s">
        <v>118</v>
      </c>
      <c r="F124" s="103"/>
      <c r="G124" s="189" t="e">
        <f>F115</f>
        <v>#DIV/0!</v>
      </c>
      <c r="H124" s="3"/>
      <c r="I124" s="3"/>
    </row>
    <row r="125" spans="1:10" ht="45.75" customHeight="1" x14ac:dyDescent="0.65">
      <c r="A125" s="13"/>
      <c r="B125" s="102" t="s">
        <v>119</v>
      </c>
      <c r="C125" s="14" t="s">
        <v>120</v>
      </c>
      <c r="D125" s="189">
        <f>MIN(F108:F113)</f>
        <v>0</v>
      </c>
      <c r="E125" s="114" t="s">
        <v>121</v>
      </c>
      <c r="F125" s="189">
        <f>MAX(F108:F113)</f>
        <v>0</v>
      </c>
      <c r="G125" s="104"/>
      <c r="H125" s="3"/>
      <c r="I125" s="3"/>
    </row>
    <row r="126" spans="1:10" ht="19.5" customHeight="1" x14ac:dyDescent="0.3">
      <c r="A126" s="142"/>
      <c r="B126" s="142"/>
      <c r="C126" s="143"/>
      <c r="D126" s="143"/>
      <c r="E126" s="143"/>
      <c r="F126" s="143"/>
      <c r="G126" s="143"/>
      <c r="H126" s="143"/>
    </row>
    <row r="127" spans="1:10" ht="18.75" x14ac:dyDescent="0.3">
      <c r="B127" s="600" t="s">
        <v>24</v>
      </c>
      <c r="C127" s="600"/>
      <c r="E127" s="109" t="s">
        <v>25</v>
      </c>
      <c r="F127" s="144"/>
      <c r="G127" s="600" t="s">
        <v>26</v>
      </c>
      <c r="H127" s="600"/>
    </row>
    <row r="128" spans="1:10" ht="69.95" customHeight="1" x14ac:dyDescent="0.3">
      <c r="A128" s="145" t="s">
        <v>27</v>
      </c>
      <c r="B128" s="146"/>
      <c r="C128" s="146"/>
      <c r="E128" s="146"/>
      <c r="F128" s="3"/>
      <c r="G128" s="147"/>
      <c r="H128" s="147"/>
    </row>
    <row r="129" spans="1:9" ht="69.95" customHeight="1" x14ac:dyDescent="0.3">
      <c r="A129" s="145" t="s">
        <v>28</v>
      </c>
      <c r="B129" s="148"/>
      <c r="C129" s="148"/>
      <c r="E129" s="148"/>
      <c r="F129" s="3"/>
      <c r="G129" s="149"/>
      <c r="H129" s="149"/>
    </row>
    <row r="130" spans="1:9" ht="18.75" x14ac:dyDescent="0.3">
      <c r="A130" s="95"/>
      <c r="B130" s="95"/>
      <c r="C130" s="96"/>
      <c r="D130" s="96"/>
      <c r="E130" s="96"/>
      <c r="F130" s="99"/>
      <c r="G130" s="96"/>
      <c r="H130" s="96"/>
      <c r="I130" s="3"/>
    </row>
    <row r="131" spans="1:9" ht="18.75" x14ac:dyDescent="0.3">
      <c r="A131" s="95"/>
      <c r="B131" s="95"/>
      <c r="C131" s="96"/>
      <c r="D131" s="96"/>
      <c r="E131" s="96"/>
      <c r="F131" s="99"/>
      <c r="G131" s="96"/>
      <c r="H131" s="96"/>
      <c r="I131" s="3"/>
    </row>
    <row r="132" spans="1:9" ht="18.75" x14ac:dyDescent="0.3">
      <c r="A132" s="95"/>
      <c r="B132" s="95"/>
      <c r="C132" s="96"/>
      <c r="D132" s="96"/>
      <c r="E132" s="96"/>
      <c r="F132" s="99"/>
      <c r="G132" s="96"/>
      <c r="H132" s="96"/>
      <c r="I132" s="3"/>
    </row>
    <row r="133" spans="1:9" ht="18.75" x14ac:dyDescent="0.3">
      <c r="A133" s="95"/>
      <c r="B133" s="95"/>
      <c r="C133" s="96"/>
      <c r="D133" s="96"/>
      <c r="E133" s="96"/>
      <c r="F133" s="99"/>
      <c r="G133" s="96"/>
      <c r="H133" s="96"/>
      <c r="I133" s="3"/>
    </row>
    <row r="134" spans="1:9" ht="18.75" x14ac:dyDescent="0.3">
      <c r="A134" s="95"/>
      <c r="B134" s="95"/>
      <c r="C134" s="96"/>
      <c r="D134" s="96"/>
      <c r="E134" s="96"/>
      <c r="F134" s="99"/>
      <c r="G134" s="96"/>
      <c r="H134" s="96"/>
      <c r="I134" s="3"/>
    </row>
    <row r="135" spans="1:9" ht="18.75" x14ac:dyDescent="0.3">
      <c r="A135" s="95"/>
      <c r="B135" s="95"/>
      <c r="C135" s="96"/>
      <c r="D135" s="96"/>
      <c r="E135" s="96"/>
      <c r="F135" s="99"/>
      <c r="G135" s="96"/>
      <c r="H135" s="96"/>
      <c r="I135" s="3"/>
    </row>
    <row r="136" spans="1:9" ht="18.75" x14ac:dyDescent="0.3">
      <c r="A136" s="95"/>
      <c r="B136" s="95"/>
      <c r="C136" s="96"/>
      <c r="D136" s="96"/>
      <c r="E136" s="96"/>
      <c r="F136" s="99"/>
      <c r="G136" s="96"/>
      <c r="H136" s="96"/>
      <c r="I136" s="3"/>
    </row>
    <row r="137" spans="1:9" ht="18.75" x14ac:dyDescent="0.3">
      <c r="A137" s="95"/>
      <c r="B137" s="95"/>
      <c r="C137" s="96"/>
      <c r="D137" s="96"/>
      <c r="E137" s="96"/>
      <c r="F137" s="99"/>
      <c r="G137" s="96"/>
      <c r="H137" s="96"/>
      <c r="I137" s="3"/>
    </row>
    <row r="138" spans="1:9" ht="18.75" x14ac:dyDescent="0.3">
      <c r="A138" s="95"/>
      <c r="B138" s="95"/>
      <c r="C138" s="96"/>
      <c r="D138" s="96"/>
      <c r="E138" s="96"/>
      <c r="F138" s="99"/>
      <c r="G138" s="96"/>
      <c r="H138" s="96"/>
      <c r="I138" s="3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34" zoomScale="50" zoomScaleNormal="40" zoomScalePageLayoutView="50" workbookViewId="0">
      <selection activeCell="B57" sqref="B57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597" t="s">
        <v>29</v>
      </c>
      <c r="B1" s="597"/>
      <c r="C1" s="597"/>
      <c r="D1" s="597"/>
      <c r="E1" s="597"/>
      <c r="F1" s="597"/>
      <c r="G1" s="597"/>
      <c r="H1" s="597"/>
      <c r="I1" s="597"/>
    </row>
    <row r="2" spans="1:9" ht="18.75" customHeight="1" x14ac:dyDescent="0.25">
      <c r="A2" s="597"/>
      <c r="B2" s="597"/>
      <c r="C2" s="597"/>
      <c r="D2" s="597"/>
      <c r="E2" s="597"/>
      <c r="F2" s="597"/>
      <c r="G2" s="597"/>
      <c r="H2" s="597"/>
      <c r="I2" s="597"/>
    </row>
    <row r="3" spans="1:9" ht="18.75" customHeight="1" x14ac:dyDescent="0.25">
      <c r="A3" s="597"/>
      <c r="B3" s="597"/>
      <c r="C3" s="597"/>
      <c r="D3" s="597"/>
      <c r="E3" s="597"/>
      <c r="F3" s="597"/>
      <c r="G3" s="597"/>
      <c r="H3" s="597"/>
      <c r="I3" s="597"/>
    </row>
    <row r="4" spans="1:9" ht="18.75" customHeight="1" x14ac:dyDescent="0.25">
      <c r="A4" s="597"/>
      <c r="B4" s="597"/>
      <c r="C4" s="597"/>
      <c r="D4" s="597"/>
      <c r="E4" s="597"/>
      <c r="F4" s="597"/>
      <c r="G4" s="597"/>
      <c r="H4" s="597"/>
      <c r="I4" s="597"/>
    </row>
    <row r="5" spans="1:9" ht="18.75" customHeight="1" x14ac:dyDescent="0.25">
      <c r="A5" s="597"/>
      <c r="B5" s="597"/>
      <c r="C5" s="597"/>
      <c r="D5" s="597"/>
      <c r="E5" s="597"/>
      <c r="F5" s="597"/>
      <c r="G5" s="597"/>
      <c r="H5" s="597"/>
      <c r="I5" s="597"/>
    </row>
    <row r="6" spans="1:9" ht="18.75" customHeight="1" x14ac:dyDescent="0.25">
      <c r="A6" s="597"/>
      <c r="B6" s="597"/>
      <c r="C6" s="597"/>
      <c r="D6" s="597"/>
      <c r="E6" s="597"/>
      <c r="F6" s="597"/>
      <c r="G6" s="597"/>
      <c r="H6" s="597"/>
      <c r="I6" s="597"/>
    </row>
    <row r="7" spans="1:9" ht="18.75" customHeight="1" x14ac:dyDescent="0.25">
      <c r="A7" s="597"/>
      <c r="B7" s="597"/>
      <c r="C7" s="597"/>
      <c r="D7" s="597"/>
      <c r="E7" s="597"/>
      <c r="F7" s="597"/>
      <c r="G7" s="597"/>
      <c r="H7" s="597"/>
      <c r="I7" s="597"/>
    </row>
    <row r="8" spans="1:9" x14ac:dyDescent="0.25">
      <c r="A8" s="598" t="s">
        <v>30</v>
      </c>
      <c r="B8" s="598"/>
      <c r="C8" s="598"/>
      <c r="D8" s="598"/>
      <c r="E8" s="598"/>
      <c r="F8" s="598"/>
      <c r="G8" s="598"/>
      <c r="H8" s="598"/>
      <c r="I8" s="598"/>
    </row>
    <row r="9" spans="1:9" x14ac:dyDescent="0.25">
      <c r="A9" s="598"/>
      <c r="B9" s="598"/>
      <c r="C9" s="598"/>
      <c r="D9" s="598"/>
      <c r="E9" s="598"/>
      <c r="F9" s="598"/>
      <c r="G9" s="598"/>
      <c r="H9" s="598"/>
      <c r="I9" s="598"/>
    </row>
    <row r="10" spans="1:9" x14ac:dyDescent="0.25">
      <c r="A10" s="598"/>
      <c r="B10" s="598"/>
      <c r="C10" s="598"/>
      <c r="D10" s="598"/>
      <c r="E10" s="598"/>
      <c r="F10" s="598"/>
      <c r="G10" s="598"/>
      <c r="H10" s="598"/>
      <c r="I10" s="598"/>
    </row>
    <row r="11" spans="1:9" x14ac:dyDescent="0.25">
      <c r="A11" s="598"/>
      <c r="B11" s="598"/>
      <c r="C11" s="598"/>
      <c r="D11" s="598"/>
      <c r="E11" s="598"/>
      <c r="F11" s="598"/>
      <c r="G11" s="598"/>
      <c r="H11" s="598"/>
      <c r="I11" s="598"/>
    </row>
    <row r="12" spans="1:9" x14ac:dyDescent="0.25">
      <c r="A12" s="598"/>
      <c r="B12" s="598"/>
      <c r="C12" s="598"/>
      <c r="D12" s="598"/>
      <c r="E12" s="598"/>
      <c r="F12" s="598"/>
      <c r="G12" s="598"/>
      <c r="H12" s="598"/>
      <c r="I12" s="598"/>
    </row>
    <row r="13" spans="1:9" x14ac:dyDescent="0.25">
      <c r="A13" s="598"/>
      <c r="B13" s="598"/>
      <c r="C13" s="598"/>
      <c r="D13" s="598"/>
      <c r="E13" s="598"/>
      <c r="F13" s="598"/>
      <c r="G13" s="598"/>
      <c r="H13" s="598"/>
      <c r="I13" s="598"/>
    </row>
    <row r="14" spans="1:9" x14ac:dyDescent="0.25">
      <c r="A14" s="598"/>
      <c r="B14" s="598"/>
      <c r="C14" s="598"/>
      <c r="D14" s="598"/>
      <c r="E14" s="598"/>
      <c r="F14" s="598"/>
      <c r="G14" s="598"/>
      <c r="H14" s="598"/>
      <c r="I14" s="598"/>
    </row>
    <row r="15" spans="1:9" ht="19.5" customHeight="1" x14ac:dyDescent="0.3">
      <c r="A15" s="191"/>
    </row>
    <row r="16" spans="1:9" ht="19.5" customHeight="1" x14ac:dyDescent="0.3">
      <c r="A16" s="570" t="s">
        <v>31</v>
      </c>
      <c r="B16" s="571"/>
      <c r="C16" s="571"/>
      <c r="D16" s="571"/>
      <c r="E16" s="571"/>
      <c r="F16" s="571"/>
      <c r="G16" s="571"/>
      <c r="H16" s="572"/>
    </row>
    <row r="17" spans="1:14" ht="20.25" customHeight="1" x14ac:dyDescent="0.25">
      <c r="A17" s="573" t="s">
        <v>32</v>
      </c>
      <c r="B17" s="573"/>
      <c r="C17" s="573"/>
      <c r="D17" s="573"/>
      <c r="E17" s="573"/>
      <c r="F17" s="573"/>
      <c r="G17" s="573"/>
      <c r="H17" s="573"/>
    </row>
    <row r="18" spans="1:14" ht="26.25" customHeight="1" x14ac:dyDescent="0.4">
      <c r="A18" s="193" t="s">
        <v>33</v>
      </c>
      <c r="B18" s="569" t="s">
        <v>5</v>
      </c>
      <c r="C18" s="569"/>
      <c r="D18" s="339"/>
      <c r="E18" s="194"/>
      <c r="F18" s="195"/>
      <c r="G18" s="195"/>
      <c r="H18" s="195"/>
    </row>
    <row r="19" spans="1:14" ht="26.25" customHeight="1" x14ac:dyDescent="0.4">
      <c r="A19" s="193" t="s">
        <v>34</v>
      </c>
      <c r="B19" s="196" t="s">
        <v>7</v>
      </c>
      <c r="C19" s="348">
        <v>1</v>
      </c>
      <c r="D19" s="195"/>
      <c r="E19" s="195"/>
      <c r="F19" s="195"/>
      <c r="G19" s="195"/>
      <c r="H19" s="195"/>
    </row>
    <row r="20" spans="1:14" ht="26.25" customHeight="1" x14ac:dyDescent="0.4">
      <c r="A20" s="193" t="s">
        <v>35</v>
      </c>
      <c r="B20" s="574" t="s">
        <v>127</v>
      </c>
      <c r="C20" s="574"/>
      <c r="D20" s="195"/>
      <c r="E20" s="195"/>
      <c r="F20" s="195"/>
      <c r="G20" s="195"/>
      <c r="H20" s="195"/>
    </row>
    <row r="21" spans="1:14" ht="26.25" customHeight="1" x14ac:dyDescent="0.4">
      <c r="A21" s="193" t="s">
        <v>36</v>
      </c>
      <c r="B21" s="574" t="s">
        <v>10</v>
      </c>
      <c r="C21" s="574"/>
      <c r="D21" s="574"/>
      <c r="E21" s="574"/>
      <c r="F21" s="574"/>
      <c r="G21" s="574"/>
      <c r="H21" s="574"/>
      <c r="I21" s="197"/>
    </row>
    <row r="22" spans="1:14" ht="26.25" customHeight="1" x14ac:dyDescent="0.4">
      <c r="A22" s="193" t="s">
        <v>37</v>
      </c>
      <c r="B22" s="198">
        <v>43214</v>
      </c>
      <c r="C22" s="195"/>
      <c r="D22" s="195"/>
      <c r="E22" s="195"/>
      <c r="F22" s="195"/>
      <c r="G22" s="195"/>
      <c r="H22" s="195"/>
    </row>
    <row r="23" spans="1:14" ht="26.25" customHeight="1" x14ac:dyDescent="0.4">
      <c r="A23" s="193" t="s">
        <v>38</v>
      </c>
      <c r="B23" s="198">
        <v>43216</v>
      </c>
      <c r="C23" s="195"/>
      <c r="D23" s="195"/>
      <c r="E23" s="195"/>
      <c r="F23" s="195"/>
      <c r="G23" s="195"/>
      <c r="H23" s="195"/>
    </row>
    <row r="24" spans="1:14" ht="18.75" x14ac:dyDescent="0.3">
      <c r="A24" s="193"/>
      <c r="B24" s="199"/>
    </row>
    <row r="25" spans="1:14" ht="18.75" x14ac:dyDescent="0.3">
      <c r="A25" s="200" t="s">
        <v>1</v>
      </c>
      <c r="B25" s="199"/>
    </row>
    <row r="26" spans="1:14" ht="26.25" customHeight="1" x14ac:dyDescent="0.4">
      <c r="A26" s="201" t="s">
        <v>4</v>
      </c>
      <c r="B26" s="574" t="s">
        <v>127</v>
      </c>
      <c r="C26" s="574"/>
    </row>
    <row r="27" spans="1:14" ht="26.25" customHeight="1" x14ac:dyDescent="0.4">
      <c r="A27" s="202" t="s">
        <v>39</v>
      </c>
      <c r="B27" s="575" t="s">
        <v>130</v>
      </c>
      <c r="C27" s="575"/>
    </row>
    <row r="28" spans="1:14" ht="27" customHeight="1" x14ac:dyDescent="0.4">
      <c r="A28" s="202" t="s">
        <v>6</v>
      </c>
      <c r="B28" s="203">
        <v>100.33</v>
      </c>
    </row>
    <row r="29" spans="1:14" s="2" customFormat="1" ht="27" customHeight="1" x14ac:dyDescent="0.4">
      <c r="A29" s="202" t="s">
        <v>40</v>
      </c>
      <c r="B29" s="204">
        <v>0</v>
      </c>
      <c r="C29" s="576" t="s">
        <v>41</v>
      </c>
      <c r="D29" s="577"/>
      <c r="E29" s="577"/>
      <c r="F29" s="577"/>
      <c r="G29" s="578"/>
      <c r="I29" s="205"/>
      <c r="J29" s="205"/>
      <c r="K29" s="205"/>
      <c r="L29" s="205"/>
    </row>
    <row r="30" spans="1:14" s="2" customFormat="1" ht="19.5" customHeight="1" x14ac:dyDescent="0.3">
      <c r="A30" s="202" t="s">
        <v>42</v>
      </c>
      <c r="B30" s="206">
        <f>B28-B29</f>
        <v>100.33</v>
      </c>
      <c r="C30" s="207"/>
      <c r="D30" s="207"/>
      <c r="E30" s="207"/>
      <c r="F30" s="207"/>
      <c r="G30" s="208"/>
      <c r="I30" s="205"/>
      <c r="J30" s="205"/>
      <c r="K30" s="205"/>
      <c r="L30" s="205"/>
    </row>
    <row r="31" spans="1:14" s="2" customFormat="1" ht="27" customHeight="1" x14ac:dyDescent="0.4">
      <c r="A31" s="202" t="s">
        <v>43</v>
      </c>
      <c r="B31" s="209">
        <v>1</v>
      </c>
      <c r="C31" s="579" t="s">
        <v>44</v>
      </c>
      <c r="D31" s="580"/>
      <c r="E31" s="580"/>
      <c r="F31" s="580"/>
      <c r="G31" s="580"/>
      <c r="H31" s="581"/>
      <c r="I31" s="205"/>
      <c r="J31" s="205"/>
      <c r="K31" s="205"/>
      <c r="L31" s="205"/>
    </row>
    <row r="32" spans="1:14" s="2" customFormat="1" ht="27" customHeight="1" x14ac:dyDescent="0.4">
      <c r="A32" s="202" t="s">
        <v>45</v>
      </c>
      <c r="B32" s="209">
        <v>1</v>
      </c>
      <c r="C32" s="579" t="s">
        <v>46</v>
      </c>
      <c r="D32" s="580"/>
      <c r="E32" s="580"/>
      <c r="F32" s="580"/>
      <c r="G32" s="580"/>
      <c r="H32" s="581"/>
      <c r="I32" s="205"/>
      <c r="J32" s="205"/>
      <c r="K32" s="205"/>
      <c r="L32" s="210"/>
      <c r="M32" s="210"/>
      <c r="N32" s="211"/>
    </row>
    <row r="33" spans="1:14" s="2" customFormat="1" ht="17.25" customHeight="1" x14ac:dyDescent="0.3">
      <c r="A33" s="202"/>
      <c r="B33" s="212"/>
      <c r="C33" s="213"/>
      <c r="D33" s="213"/>
      <c r="E33" s="213"/>
      <c r="F33" s="213"/>
      <c r="G33" s="213"/>
      <c r="H33" s="213"/>
      <c r="I33" s="205"/>
      <c r="J33" s="205"/>
      <c r="K33" s="205"/>
      <c r="L33" s="210"/>
      <c r="M33" s="210"/>
      <c r="N33" s="211"/>
    </row>
    <row r="34" spans="1:14" s="2" customFormat="1" ht="18.75" x14ac:dyDescent="0.3">
      <c r="A34" s="202" t="s">
        <v>47</v>
      </c>
      <c r="B34" s="214">
        <f>B31/B32</f>
        <v>1</v>
      </c>
      <c r="C34" s="192" t="s">
        <v>48</v>
      </c>
      <c r="D34" s="192"/>
      <c r="E34" s="192"/>
      <c r="F34" s="192"/>
      <c r="G34" s="192"/>
      <c r="I34" s="205"/>
      <c r="J34" s="205"/>
      <c r="K34" s="205"/>
      <c r="L34" s="210"/>
      <c r="M34" s="210"/>
      <c r="N34" s="211"/>
    </row>
    <row r="35" spans="1:14" s="2" customFormat="1" ht="19.5" customHeight="1" x14ac:dyDescent="0.3">
      <c r="A35" s="202"/>
      <c r="B35" s="206"/>
      <c r="G35" s="192"/>
      <c r="I35" s="205"/>
      <c r="J35" s="205"/>
      <c r="K35" s="205"/>
      <c r="L35" s="210"/>
      <c r="M35" s="210"/>
      <c r="N35" s="211"/>
    </row>
    <row r="36" spans="1:14" s="2" customFormat="1" ht="27" customHeight="1" x14ac:dyDescent="0.4">
      <c r="A36" s="215" t="s">
        <v>49</v>
      </c>
      <c r="B36" s="216">
        <v>25</v>
      </c>
      <c r="C36" s="192"/>
      <c r="D36" s="582" t="s">
        <v>50</v>
      </c>
      <c r="E36" s="583"/>
      <c r="F36" s="582" t="s">
        <v>51</v>
      </c>
      <c r="G36" s="584"/>
      <c r="J36" s="205"/>
      <c r="K36" s="205"/>
      <c r="L36" s="210"/>
      <c r="M36" s="210"/>
      <c r="N36" s="211"/>
    </row>
    <row r="37" spans="1:14" s="2" customFormat="1" ht="27" customHeight="1" x14ac:dyDescent="0.4">
      <c r="A37" s="217" t="s">
        <v>52</v>
      </c>
      <c r="B37" s="218">
        <v>5</v>
      </c>
      <c r="C37" s="219" t="s">
        <v>53</v>
      </c>
      <c r="D37" s="220" t="s">
        <v>54</v>
      </c>
      <c r="E37" s="221" t="s">
        <v>55</v>
      </c>
      <c r="F37" s="220" t="s">
        <v>54</v>
      </c>
      <c r="G37" s="222" t="s">
        <v>55</v>
      </c>
      <c r="I37" s="223" t="s">
        <v>56</v>
      </c>
      <c r="J37" s="205"/>
      <c r="K37" s="205"/>
      <c r="L37" s="210"/>
      <c r="M37" s="210"/>
      <c r="N37" s="211"/>
    </row>
    <row r="38" spans="1:14" s="2" customFormat="1" ht="26.25" customHeight="1" x14ac:dyDescent="0.4">
      <c r="A38" s="217" t="s">
        <v>57</v>
      </c>
      <c r="B38" s="218">
        <v>50</v>
      </c>
      <c r="C38" s="224">
        <v>1</v>
      </c>
      <c r="D38" s="225">
        <v>10669006</v>
      </c>
      <c r="E38" s="226">
        <f>IF(ISBLANK(D38),"-",$D$48/$D$45*D38)</f>
        <v>10741327.357095322</v>
      </c>
      <c r="F38" s="225">
        <v>11454349</v>
      </c>
      <c r="G38" s="227">
        <f>IF(ISBLANK(F38),"-",$D$48/$F$45*F38)</f>
        <v>10561215.518852541</v>
      </c>
      <c r="I38" s="228"/>
      <c r="J38" s="205"/>
      <c r="K38" s="205"/>
      <c r="L38" s="210"/>
      <c r="M38" s="210"/>
      <c r="N38" s="211"/>
    </row>
    <row r="39" spans="1:14" s="2" customFormat="1" ht="26.25" customHeight="1" x14ac:dyDescent="0.4">
      <c r="A39" s="217" t="s">
        <v>58</v>
      </c>
      <c r="B39" s="218">
        <v>1</v>
      </c>
      <c r="C39" s="229">
        <v>2</v>
      </c>
      <c r="D39" s="230">
        <v>10675810</v>
      </c>
      <c r="E39" s="231">
        <f>IF(ISBLANK(D39),"-",$D$48/$D$45*D39)</f>
        <v>10748177.478965877</v>
      </c>
      <c r="F39" s="230">
        <v>11476448</v>
      </c>
      <c r="G39" s="232">
        <f>IF(ISBLANK(F39),"-",$D$48/$F$45*F39)</f>
        <v>10581591.386721691</v>
      </c>
      <c r="I39" s="586">
        <f>ABS((F43/D43*D42)-F42)/D42</f>
        <v>1.6292200694842576E-2</v>
      </c>
      <c r="J39" s="205"/>
      <c r="K39" s="205"/>
      <c r="L39" s="210"/>
      <c r="M39" s="210"/>
      <c r="N39" s="211"/>
    </row>
    <row r="40" spans="1:14" ht="26.25" customHeight="1" x14ac:dyDescent="0.4">
      <c r="A40" s="217" t="s">
        <v>59</v>
      </c>
      <c r="B40" s="218">
        <v>1</v>
      </c>
      <c r="C40" s="229">
        <v>3</v>
      </c>
      <c r="D40" s="230">
        <v>10589682</v>
      </c>
      <c r="E40" s="231">
        <f>IF(ISBLANK(D40),"-",$D$48/$D$45*D40)</f>
        <v>10661465.648209393</v>
      </c>
      <c r="F40" s="230">
        <v>11418811</v>
      </c>
      <c r="G40" s="232">
        <f>IF(ISBLANK(F40),"-",$D$48/$F$45*F40)</f>
        <v>10528448.534267997</v>
      </c>
      <c r="I40" s="586"/>
      <c r="L40" s="210"/>
      <c r="M40" s="210"/>
      <c r="N40" s="233"/>
    </row>
    <row r="41" spans="1:14" ht="27" customHeight="1" x14ac:dyDescent="0.4">
      <c r="A41" s="217" t="s">
        <v>60</v>
      </c>
      <c r="B41" s="218">
        <v>1</v>
      </c>
      <c r="C41" s="234">
        <v>4</v>
      </c>
      <c r="D41" s="235"/>
      <c r="E41" s="236" t="str">
        <f>IF(ISBLANK(D41),"-",$D$48/$D$45*D41)</f>
        <v>-</v>
      </c>
      <c r="F41" s="235"/>
      <c r="G41" s="237" t="str">
        <f>IF(ISBLANK(F41),"-",$D$48/$F$45*F41)</f>
        <v>-</v>
      </c>
      <c r="I41" s="238"/>
      <c r="L41" s="210"/>
      <c r="M41" s="210"/>
      <c r="N41" s="233"/>
    </row>
    <row r="42" spans="1:14" ht="27" customHeight="1" x14ac:dyDescent="0.4">
      <c r="A42" s="217" t="s">
        <v>61</v>
      </c>
      <c r="B42" s="218">
        <v>1</v>
      </c>
      <c r="C42" s="239" t="s">
        <v>62</v>
      </c>
      <c r="D42" s="240">
        <f>AVERAGE(D38:D41)</f>
        <v>10644832.666666666</v>
      </c>
      <c r="E42" s="241">
        <f>AVERAGE(E38:E41)</f>
        <v>10716990.16142353</v>
      </c>
      <c r="F42" s="240">
        <f>AVERAGE(F38:F41)</f>
        <v>11449869.333333334</v>
      </c>
      <c r="G42" s="242">
        <f>AVERAGE(G38:G41)</f>
        <v>10557085.146614077</v>
      </c>
      <c r="H42" s="243"/>
    </row>
    <row r="43" spans="1:14" ht="26.25" customHeight="1" x14ac:dyDescent="0.4">
      <c r="A43" s="217" t="s">
        <v>63</v>
      </c>
      <c r="B43" s="218">
        <v>1</v>
      </c>
      <c r="C43" s="244" t="s">
        <v>64</v>
      </c>
      <c r="D43" s="245">
        <v>19.8</v>
      </c>
      <c r="E43" s="233"/>
      <c r="F43" s="245">
        <v>21.62</v>
      </c>
      <c r="H43" s="243"/>
    </row>
    <row r="44" spans="1:14" ht="26.25" customHeight="1" x14ac:dyDescent="0.4">
      <c r="A44" s="217" t="s">
        <v>65</v>
      </c>
      <c r="B44" s="218">
        <v>1</v>
      </c>
      <c r="C44" s="246" t="s">
        <v>66</v>
      </c>
      <c r="D44" s="247">
        <f>D43*$B$34</f>
        <v>19.8</v>
      </c>
      <c r="E44" s="248"/>
      <c r="F44" s="247">
        <f>F43*$B$34</f>
        <v>21.62</v>
      </c>
      <c r="H44" s="243"/>
    </row>
    <row r="45" spans="1:14" ht="19.5" customHeight="1" x14ac:dyDescent="0.3">
      <c r="A45" s="217" t="s">
        <v>67</v>
      </c>
      <c r="B45" s="249">
        <f>(B44/B43)*(B42/B41)*(B40/B39)*(B38/B37)*B36</f>
        <v>250</v>
      </c>
      <c r="C45" s="246" t="s">
        <v>68</v>
      </c>
      <c r="D45" s="250">
        <f>D44*$B$30/100</f>
        <v>19.86534</v>
      </c>
      <c r="E45" s="251"/>
      <c r="F45" s="250">
        <f>F44*$B$30/100</f>
        <v>21.691345999999999</v>
      </c>
      <c r="H45" s="243"/>
    </row>
    <row r="46" spans="1:14" ht="19.5" customHeight="1" x14ac:dyDescent="0.3">
      <c r="A46" s="587" t="s">
        <v>69</v>
      </c>
      <c r="B46" s="588"/>
      <c r="C46" s="246" t="s">
        <v>70</v>
      </c>
      <c r="D46" s="252">
        <f>D45/$B$45</f>
        <v>7.9461359999999995E-2</v>
      </c>
      <c r="E46" s="253"/>
      <c r="F46" s="254">
        <f>F45/$B$45</f>
        <v>8.6765384000000001E-2</v>
      </c>
      <c r="H46" s="243"/>
    </row>
    <row r="47" spans="1:14" ht="27" customHeight="1" x14ac:dyDescent="0.4">
      <c r="A47" s="589"/>
      <c r="B47" s="590"/>
      <c r="C47" s="255" t="s">
        <v>71</v>
      </c>
      <c r="D47" s="256">
        <v>0.08</v>
      </c>
      <c r="E47" s="257"/>
      <c r="F47" s="253"/>
      <c r="H47" s="243"/>
    </row>
    <row r="48" spans="1:14" ht="18.75" x14ac:dyDescent="0.3">
      <c r="C48" s="258" t="s">
        <v>72</v>
      </c>
      <c r="D48" s="250">
        <f>D47*$B$45</f>
        <v>20</v>
      </c>
      <c r="F48" s="259"/>
      <c r="H48" s="243"/>
    </row>
    <row r="49" spans="1:12" ht="19.5" customHeight="1" x14ac:dyDescent="0.3">
      <c r="C49" s="260" t="s">
        <v>73</v>
      </c>
      <c r="D49" s="261">
        <f>D48/B34</f>
        <v>20</v>
      </c>
      <c r="F49" s="259"/>
      <c r="H49" s="243"/>
    </row>
    <row r="50" spans="1:12" ht="18.75" x14ac:dyDescent="0.3">
      <c r="C50" s="215" t="s">
        <v>74</v>
      </c>
      <c r="D50" s="262">
        <f>AVERAGE(E38:E41,G38:G41)</f>
        <v>10637037.654018804</v>
      </c>
      <c r="F50" s="263"/>
      <c r="H50" s="243"/>
    </row>
    <row r="51" spans="1:12" ht="18.75" x14ac:dyDescent="0.3">
      <c r="C51" s="217" t="s">
        <v>75</v>
      </c>
      <c r="D51" s="264">
        <f>STDEV(E38:E41,G38:G41)/D50</f>
        <v>8.8630129157189121E-3</v>
      </c>
      <c r="F51" s="263"/>
      <c r="H51" s="243"/>
    </row>
    <row r="52" spans="1:12" ht="19.5" customHeight="1" x14ac:dyDescent="0.3">
      <c r="C52" s="265" t="s">
        <v>18</v>
      </c>
      <c r="D52" s="266">
        <f>COUNT(E38:E41,G38:G41)</f>
        <v>6</v>
      </c>
      <c r="F52" s="263"/>
    </row>
    <row r="54" spans="1:12" ht="18.75" x14ac:dyDescent="0.3">
      <c r="A54" s="267" t="s">
        <v>1</v>
      </c>
      <c r="B54" s="268" t="s">
        <v>76</v>
      </c>
    </row>
    <row r="55" spans="1:12" ht="18.75" x14ac:dyDescent="0.3">
      <c r="A55" s="192" t="s">
        <v>77</v>
      </c>
      <c r="B55" s="269" t="str">
        <f>B21</f>
        <v>Each dispersible tablet contains: Rifampicin BP 75 mg, Isoniazid BP 50 mg and Pyrazinamide BP 150 mg.</v>
      </c>
    </row>
    <row r="56" spans="1:12" ht="26.25" customHeight="1" x14ac:dyDescent="0.4">
      <c r="A56" s="270" t="s">
        <v>78</v>
      </c>
      <c r="B56" s="271">
        <v>50</v>
      </c>
      <c r="C56" s="192" t="str">
        <f>B20</f>
        <v>Isoniazid</v>
      </c>
      <c r="H56" s="272"/>
    </row>
    <row r="57" spans="1:12" ht="18.75" x14ac:dyDescent="0.3">
      <c r="A57" s="269" t="s">
        <v>79</v>
      </c>
      <c r="B57" s="340">
        <v>481.69850000000002</v>
      </c>
      <c r="H57" s="272"/>
    </row>
    <row r="58" spans="1:12" ht="19.5" customHeight="1" x14ac:dyDescent="0.3">
      <c r="H58" s="272"/>
    </row>
    <row r="59" spans="1:12" s="2" customFormat="1" ht="27" customHeight="1" x14ac:dyDescent="0.4">
      <c r="A59" s="215" t="s">
        <v>80</v>
      </c>
      <c r="B59" s="216">
        <v>100</v>
      </c>
      <c r="C59" s="192"/>
      <c r="D59" s="273" t="s">
        <v>81</v>
      </c>
      <c r="E59" s="274" t="s">
        <v>53</v>
      </c>
      <c r="F59" s="274" t="s">
        <v>54</v>
      </c>
      <c r="G59" s="274" t="s">
        <v>82</v>
      </c>
      <c r="H59" s="219" t="s">
        <v>83</v>
      </c>
      <c r="L59" s="205"/>
    </row>
    <row r="60" spans="1:12" s="2" customFormat="1" ht="26.25" customHeight="1" x14ac:dyDescent="0.4">
      <c r="A60" s="217" t="s">
        <v>84</v>
      </c>
      <c r="B60" s="218">
        <v>1</v>
      </c>
      <c r="C60" s="591" t="s">
        <v>85</v>
      </c>
      <c r="D60" s="594">
        <v>72.14</v>
      </c>
      <c r="E60" s="275">
        <v>1</v>
      </c>
      <c r="F60" s="276">
        <v>9159241</v>
      </c>
      <c r="G60" s="341">
        <f>IF(ISBLANK(F60),"-",(F60/$D$50*$D$47*$B$68)*($B$57/$D$60))</f>
        <v>45.996833247902728</v>
      </c>
      <c r="H60" s="359">
        <f t="shared" ref="H60:H71" si="0">IF(ISBLANK(F60),"-",(G60/$B$56)*100)</f>
        <v>91.993666495805456</v>
      </c>
      <c r="L60" s="205"/>
    </row>
    <row r="61" spans="1:12" s="2" customFormat="1" ht="26.25" customHeight="1" x14ac:dyDescent="0.4">
      <c r="A61" s="217" t="s">
        <v>86</v>
      </c>
      <c r="B61" s="218">
        <v>1</v>
      </c>
      <c r="C61" s="592"/>
      <c r="D61" s="595"/>
      <c r="E61" s="277">
        <v>2</v>
      </c>
      <c r="F61" s="230">
        <v>9143987</v>
      </c>
      <c r="G61" s="342">
        <f>IF(ISBLANK(F61),"-",(F61/$D$50*$D$47*$B$68)*($B$57/$D$60))</f>
        <v>45.920229117236936</v>
      </c>
      <c r="H61" s="360">
        <f t="shared" si="0"/>
        <v>91.840458234473871</v>
      </c>
      <c r="L61" s="205"/>
    </row>
    <row r="62" spans="1:12" s="2" customFormat="1" ht="26.25" customHeight="1" x14ac:dyDescent="0.4">
      <c r="A62" s="217" t="s">
        <v>87</v>
      </c>
      <c r="B62" s="218">
        <v>1</v>
      </c>
      <c r="C62" s="592"/>
      <c r="D62" s="595"/>
      <c r="E62" s="277">
        <v>3</v>
      </c>
      <c r="F62" s="278">
        <v>9115154</v>
      </c>
      <c r="G62" s="342">
        <f>IF(ISBLANK(F62),"-",(F62/$D$50*$D$47*$B$68)*($B$57/$D$60))</f>
        <v>45.775432545879461</v>
      </c>
      <c r="H62" s="360">
        <f t="shared" si="0"/>
        <v>91.550865091758922</v>
      </c>
      <c r="L62" s="205"/>
    </row>
    <row r="63" spans="1:12" ht="27" customHeight="1" x14ac:dyDescent="0.4">
      <c r="A63" s="217" t="s">
        <v>88</v>
      </c>
      <c r="B63" s="218">
        <v>1</v>
      </c>
      <c r="C63" s="593"/>
      <c r="D63" s="596"/>
      <c r="E63" s="279">
        <v>4</v>
      </c>
      <c r="F63" s="280"/>
      <c r="G63" s="342" t="str">
        <f>IF(ISBLANK(F63),"-",(F63/$D$50*$D$47*$B$68)*($B$57/$D$60))</f>
        <v>-</v>
      </c>
      <c r="H63" s="360" t="str">
        <f t="shared" si="0"/>
        <v>-</v>
      </c>
    </row>
    <row r="64" spans="1:12" ht="26.25" customHeight="1" x14ac:dyDescent="0.4">
      <c r="A64" s="217" t="s">
        <v>89</v>
      </c>
      <c r="B64" s="218">
        <v>1</v>
      </c>
      <c r="C64" s="591" t="s">
        <v>90</v>
      </c>
      <c r="D64" s="594">
        <v>80.239999999999995</v>
      </c>
      <c r="E64" s="275">
        <v>1</v>
      </c>
      <c r="F64" s="276">
        <v>10241797</v>
      </c>
      <c r="G64" s="341">
        <f>IF(ISBLANK(F64),"-",(F64/$D$50*$D$47*$B$68)*($B$57/$D$64))</f>
        <v>46.241277936144691</v>
      </c>
      <c r="H64" s="359">
        <f t="shared" si="0"/>
        <v>92.482555872289382</v>
      </c>
    </row>
    <row r="65" spans="1:8" ht="26.25" customHeight="1" x14ac:dyDescent="0.4">
      <c r="A65" s="217" t="s">
        <v>91</v>
      </c>
      <c r="B65" s="218">
        <v>1</v>
      </c>
      <c r="C65" s="592"/>
      <c r="D65" s="595"/>
      <c r="E65" s="277">
        <v>2</v>
      </c>
      <c r="F65" s="230">
        <v>10130502</v>
      </c>
      <c r="G65" s="342">
        <f>IF(ISBLANK(F65),"-",(F65/$D$50*$D$47*$B$68)*($B$57/$D$64))</f>
        <v>45.738785743817182</v>
      </c>
      <c r="H65" s="360">
        <f t="shared" si="0"/>
        <v>91.477571487634364</v>
      </c>
    </row>
    <row r="66" spans="1:8" ht="26.25" customHeight="1" x14ac:dyDescent="0.4">
      <c r="A66" s="217" t="s">
        <v>92</v>
      </c>
      <c r="B66" s="218">
        <v>1</v>
      </c>
      <c r="C66" s="592"/>
      <c r="D66" s="595"/>
      <c r="E66" s="277">
        <v>3</v>
      </c>
      <c r="F66" s="230">
        <v>10334214</v>
      </c>
      <c r="G66" s="342">
        <f>IF(ISBLANK(F66),"-",(F66/$D$50*$D$47*$B$68)*($B$57/$D$64))</f>
        <v>46.658536761234132</v>
      </c>
      <c r="H66" s="360">
        <f t="shared" si="0"/>
        <v>93.317073522468263</v>
      </c>
    </row>
    <row r="67" spans="1:8" ht="27" customHeight="1" x14ac:dyDescent="0.4">
      <c r="A67" s="217" t="s">
        <v>93</v>
      </c>
      <c r="B67" s="218">
        <v>1</v>
      </c>
      <c r="C67" s="593"/>
      <c r="D67" s="596"/>
      <c r="E67" s="279">
        <v>4</v>
      </c>
      <c r="F67" s="280"/>
      <c r="G67" s="358" t="str">
        <f>IF(ISBLANK(F67),"-",(F67/$D$50*$D$47*$B$68)*($B$57/$D$64))</f>
        <v>-</v>
      </c>
      <c r="H67" s="361" t="str">
        <f t="shared" si="0"/>
        <v>-</v>
      </c>
    </row>
    <row r="68" spans="1:8" ht="26.25" customHeight="1" x14ac:dyDescent="0.4">
      <c r="A68" s="217" t="s">
        <v>94</v>
      </c>
      <c r="B68" s="281">
        <f>(B67/B66)*(B65/B64)*(B63/B62)*(B61/B60)*B59</f>
        <v>100</v>
      </c>
      <c r="C68" s="591" t="s">
        <v>95</v>
      </c>
      <c r="D68" s="594">
        <v>76.86</v>
      </c>
      <c r="E68" s="275">
        <v>1</v>
      </c>
      <c r="F68" s="276"/>
      <c r="G68" s="341" t="str">
        <f>IF(ISBLANK(F68),"-",(F68/$D$50*$D$47*$B$68)*($B$57/$D$68))</f>
        <v>-</v>
      </c>
      <c r="H68" s="360" t="str">
        <f t="shared" si="0"/>
        <v>-</v>
      </c>
    </row>
    <row r="69" spans="1:8" ht="27" customHeight="1" x14ac:dyDescent="0.4">
      <c r="A69" s="265" t="s">
        <v>96</v>
      </c>
      <c r="B69" s="282">
        <f>(D47*B68)/B56*B57</f>
        <v>77.071760000000012</v>
      </c>
      <c r="C69" s="592"/>
      <c r="D69" s="595"/>
      <c r="E69" s="277">
        <v>2</v>
      </c>
      <c r="F69" s="230"/>
      <c r="G69" s="342" t="str">
        <f>IF(ISBLANK(F69),"-",(F69/$D$50*$D$47*$B$68)*($B$57/$D$68))</f>
        <v>-</v>
      </c>
      <c r="H69" s="360" t="str">
        <f t="shared" si="0"/>
        <v>-</v>
      </c>
    </row>
    <row r="70" spans="1:8" ht="26.25" customHeight="1" x14ac:dyDescent="0.4">
      <c r="A70" s="604" t="s">
        <v>69</v>
      </c>
      <c r="B70" s="605"/>
      <c r="C70" s="592"/>
      <c r="D70" s="595"/>
      <c r="E70" s="277">
        <v>3</v>
      </c>
      <c r="F70" s="230"/>
      <c r="G70" s="342" t="str">
        <f>IF(ISBLANK(F70),"-",(F70/$D$50*$D$47*$B$68)*($B$57/$D$68))</f>
        <v>-</v>
      </c>
      <c r="H70" s="360" t="str">
        <f t="shared" si="0"/>
        <v>-</v>
      </c>
    </row>
    <row r="71" spans="1:8" ht="27" customHeight="1" x14ac:dyDescent="0.4">
      <c r="A71" s="606"/>
      <c r="B71" s="607"/>
      <c r="C71" s="603"/>
      <c r="D71" s="596"/>
      <c r="E71" s="279">
        <v>4</v>
      </c>
      <c r="F71" s="280"/>
      <c r="G71" s="358" t="str">
        <f>IF(ISBLANK(F71),"-",(F71/$D$50*$D$47*$B$68)*($B$57/$D$68))</f>
        <v>-</v>
      </c>
      <c r="H71" s="361" t="str">
        <f t="shared" si="0"/>
        <v>-</v>
      </c>
    </row>
    <row r="72" spans="1:8" ht="26.25" customHeight="1" x14ac:dyDescent="0.4">
      <c r="A72" s="283"/>
      <c r="B72" s="283"/>
      <c r="C72" s="283"/>
      <c r="D72" s="283"/>
      <c r="E72" s="283"/>
      <c r="F72" s="285" t="s">
        <v>62</v>
      </c>
      <c r="G72" s="347">
        <f>AVERAGE(G60:G71)</f>
        <v>46.055182558702519</v>
      </c>
      <c r="H72" s="362">
        <f>AVERAGE(H60:H71)</f>
        <v>92.110365117405038</v>
      </c>
    </row>
    <row r="73" spans="1:8" ht="26.25" customHeight="1" x14ac:dyDescent="0.4">
      <c r="C73" s="283"/>
      <c r="D73" s="283"/>
      <c r="E73" s="283"/>
      <c r="F73" s="286" t="s">
        <v>75</v>
      </c>
      <c r="G73" s="346">
        <f>STDEV(G60:G71)/G72</f>
        <v>7.5131777154915846E-3</v>
      </c>
      <c r="H73" s="346">
        <f>STDEV(H60:H71)/H72</f>
        <v>7.5131777154915846E-3</v>
      </c>
    </row>
    <row r="74" spans="1:8" ht="27" customHeight="1" x14ac:dyDescent="0.4">
      <c r="A74" s="283"/>
      <c r="B74" s="283"/>
      <c r="C74" s="284"/>
      <c r="D74" s="284"/>
      <c r="E74" s="287"/>
      <c r="F74" s="288" t="s">
        <v>18</v>
      </c>
      <c r="G74" s="289">
        <f>COUNT(G60:G71)</f>
        <v>6</v>
      </c>
      <c r="H74" s="289">
        <f>COUNT(H60:H71)</f>
        <v>6</v>
      </c>
    </row>
    <row r="76" spans="1:8" ht="26.25" customHeight="1" x14ac:dyDescent="0.4">
      <c r="A76" s="201" t="s">
        <v>97</v>
      </c>
      <c r="B76" s="290" t="s">
        <v>98</v>
      </c>
      <c r="C76" s="599" t="str">
        <f>B26</f>
        <v>Isoniazid</v>
      </c>
      <c r="D76" s="599"/>
      <c r="E76" s="291" t="s">
        <v>99</v>
      </c>
      <c r="F76" s="291"/>
      <c r="G76" s="378">
        <f>H72</f>
        <v>92.110365117405038</v>
      </c>
      <c r="H76" s="293"/>
    </row>
    <row r="77" spans="1:8" ht="18.75" x14ac:dyDescent="0.3">
      <c r="A77" s="200" t="s">
        <v>100</v>
      </c>
      <c r="B77" s="200" t="s">
        <v>101</v>
      </c>
    </row>
    <row r="78" spans="1:8" ht="18.75" x14ac:dyDescent="0.3">
      <c r="A78" s="200"/>
      <c r="B78" s="200"/>
    </row>
    <row r="79" spans="1:8" ht="26.25" customHeight="1" x14ac:dyDescent="0.4">
      <c r="A79" s="201" t="s">
        <v>4</v>
      </c>
      <c r="B79" s="585"/>
      <c r="C79" s="585"/>
    </row>
    <row r="80" spans="1:8" ht="26.25" customHeight="1" x14ac:dyDescent="0.4">
      <c r="A80" s="202" t="s">
        <v>39</v>
      </c>
      <c r="B80" s="585"/>
      <c r="C80" s="585"/>
    </row>
    <row r="81" spans="1:12" ht="27" customHeight="1" x14ac:dyDescent="0.4">
      <c r="A81" s="202" t="s">
        <v>6</v>
      </c>
      <c r="B81" s="294"/>
    </row>
    <row r="82" spans="1:12" s="2" customFormat="1" ht="27" customHeight="1" x14ac:dyDescent="0.4">
      <c r="A82" s="202" t="s">
        <v>40</v>
      </c>
      <c r="B82" s="204">
        <v>0</v>
      </c>
      <c r="C82" s="576" t="s">
        <v>41</v>
      </c>
      <c r="D82" s="577"/>
      <c r="E82" s="577"/>
      <c r="F82" s="577"/>
      <c r="G82" s="578"/>
      <c r="I82" s="205"/>
      <c r="J82" s="205"/>
      <c r="K82" s="205"/>
      <c r="L82" s="205"/>
    </row>
    <row r="83" spans="1:12" s="2" customFormat="1" ht="19.5" customHeight="1" x14ac:dyDescent="0.3">
      <c r="A83" s="202" t="s">
        <v>42</v>
      </c>
      <c r="B83" s="206">
        <f>B81-B82</f>
        <v>0</v>
      </c>
      <c r="C83" s="207"/>
      <c r="D83" s="207"/>
      <c r="E83" s="207"/>
      <c r="F83" s="207"/>
      <c r="G83" s="208"/>
      <c r="I83" s="205"/>
      <c r="J83" s="205"/>
      <c r="K83" s="205"/>
      <c r="L83" s="205"/>
    </row>
    <row r="84" spans="1:12" s="2" customFormat="1" ht="27" customHeight="1" x14ac:dyDescent="0.4">
      <c r="A84" s="202" t="s">
        <v>43</v>
      </c>
      <c r="B84" s="209">
        <v>1</v>
      </c>
      <c r="C84" s="579" t="s">
        <v>102</v>
      </c>
      <c r="D84" s="580"/>
      <c r="E84" s="580"/>
      <c r="F84" s="580"/>
      <c r="G84" s="580"/>
      <c r="H84" s="581"/>
      <c r="I84" s="205"/>
      <c r="J84" s="205"/>
      <c r="K84" s="205"/>
      <c r="L84" s="205"/>
    </row>
    <row r="85" spans="1:12" s="2" customFormat="1" ht="27" customHeight="1" x14ac:dyDescent="0.4">
      <c r="A85" s="202" t="s">
        <v>45</v>
      </c>
      <c r="B85" s="209">
        <v>1</v>
      </c>
      <c r="C85" s="579" t="s">
        <v>103</v>
      </c>
      <c r="D85" s="580"/>
      <c r="E85" s="580"/>
      <c r="F85" s="580"/>
      <c r="G85" s="580"/>
      <c r="H85" s="581"/>
      <c r="I85" s="205"/>
      <c r="J85" s="205"/>
      <c r="K85" s="205"/>
      <c r="L85" s="205"/>
    </row>
    <row r="86" spans="1:12" s="2" customFormat="1" ht="18.75" x14ac:dyDescent="0.3">
      <c r="A86" s="202"/>
      <c r="B86" s="212"/>
      <c r="C86" s="213"/>
      <c r="D86" s="213"/>
      <c r="E86" s="213"/>
      <c r="F86" s="213"/>
      <c r="G86" s="213"/>
      <c r="H86" s="213"/>
      <c r="I86" s="205"/>
      <c r="J86" s="205"/>
      <c r="K86" s="205"/>
      <c r="L86" s="205"/>
    </row>
    <row r="87" spans="1:12" s="2" customFormat="1" ht="18.75" x14ac:dyDescent="0.3">
      <c r="A87" s="202" t="s">
        <v>47</v>
      </c>
      <c r="B87" s="214">
        <f>B84/B85</f>
        <v>1</v>
      </c>
      <c r="C87" s="192" t="s">
        <v>48</v>
      </c>
      <c r="D87" s="192"/>
      <c r="E87" s="192"/>
      <c r="F87" s="192"/>
      <c r="G87" s="192"/>
      <c r="I87" s="205"/>
      <c r="J87" s="205"/>
      <c r="K87" s="205"/>
      <c r="L87" s="205"/>
    </row>
    <row r="88" spans="1:12" ht="19.5" customHeight="1" x14ac:dyDescent="0.3">
      <c r="A88" s="200"/>
      <c r="B88" s="200"/>
    </row>
    <row r="89" spans="1:12" ht="27" customHeight="1" x14ac:dyDescent="0.4">
      <c r="A89" s="215" t="s">
        <v>49</v>
      </c>
      <c r="B89" s="216">
        <v>1</v>
      </c>
      <c r="D89" s="295" t="s">
        <v>50</v>
      </c>
      <c r="E89" s="296"/>
      <c r="F89" s="582" t="s">
        <v>51</v>
      </c>
      <c r="G89" s="584"/>
    </row>
    <row r="90" spans="1:12" ht="27" customHeight="1" x14ac:dyDescent="0.4">
      <c r="A90" s="217" t="s">
        <v>52</v>
      </c>
      <c r="B90" s="218">
        <v>1</v>
      </c>
      <c r="C90" s="297" t="s">
        <v>53</v>
      </c>
      <c r="D90" s="220" t="s">
        <v>54</v>
      </c>
      <c r="E90" s="221" t="s">
        <v>55</v>
      </c>
      <c r="F90" s="220" t="s">
        <v>54</v>
      </c>
      <c r="G90" s="298" t="s">
        <v>55</v>
      </c>
      <c r="I90" s="223" t="s">
        <v>56</v>
      </c>
    </row>
    <row r="91" spans="1:12" ht="26.25" customHeight="1" x14ac:dyDescent="0.4">
      <c r="A91" s="217" t="s">
        <v>57</v>
      </c>
      <c r="B91" s="218">
        <v>1</v>
      </c>
      <c r="C91" s="299">
        <v>1</v>
      </c>
      <c r="D91" s="225"/>
      <c r="E91" s="226" t="str">
        <f>IF(ISBLANK(D91),"-",$D$101/$D$98*D91)</f>
        <v>-</v>
      </c>
      <c r="F91" s="225"/>
      <c r="G91" s="227" t="str">
        <f>IF(ISBLANK(F91),"-",$D$101/$F$98*F91)</f>
        <v>-</v>
      </c>
      <c r="I91" s="228"/>
    </row>
    <row r="92" spans="1:12" ht="26.25" customHeight="1" x14ac:dyDescent="0.4">
      <c r="A92" s="217" t="s">
        <v>58</v>
      </c>
      <c r="B92" s="218">
        <v>1</v>
      </c>
      <c r="C92" s="284">
        <v>2</v>
      </c>
      <c r="D92" s="230"/>
      <c r="E92" s="231" t="str">
        <f>IF(ISBLANK(D92),"-",$D$101/$D$98*D92)</f>
        <v>-</v>
      </c>
      <c r="F92" s="230"/>
      <c r="G92" s="232" t="str">
        <f>IF(ISBLANK(F92),"-",$D$101/$F$98*F92)</f>
        <v>-</v>
      </c>
      <c r="I92" s="586" t="e">
        <f>ABS((F96/D96*D95)-F95)/D95</f>
        <v>#DIV/0!</v>
      </c>
    </row>
    <row r="93" spans="1:12" ht="26.25" customHeight="1" x14ac:dyDescent="0.4">
      <c r="A93" s="217" t="s">
        <v>59</v>
      </c>
      <c r="B93" s="218">
        <v>1</v>
      </c>
      <c r="C93" s="284">
        <v>3</v>
      </c>
      <c r="D93" s="230"/>
      <c r="E93" s="231" t="str">
        <f>IF(ISBLANK(D93),"-",$D$101/$D$98*D93)</f>
        <v>-</v>
      </c>
      <c r="F93" s="230"/>
      <c r="G93" s="232" t="str">
        <f>IF(ISBLANK(F93),"-",$D$101/$F$98*F93)</f>
        <v>-</v>
      </c>
      <c r="I93" s="586"/>
    </row>
    <row r="94" spans="1:12" ht="27" customHeight="1" x14ac:dyDescent="0.4">
      <c r="A94" s="217" t="s">
        <v>60</v>
      </c>
      <c r="B94" s="218">
        <v>1</v>
      </c>
      <c r="C94" s="300">
        <v>4</v>
      </c>
      <c r="D94" s="235"/>
      <c r="E94" s="236" t="str">
        <f>IF(ISBLANK(D94),"-",$D$101/$D$98*D94)</f>
        <v>-</v>
      </c>
      <c r="F94" s="301"/>
      <c r="G94" s="237" t="str">
        <f>IF(ISBLANK(F94),"-",$D$101/$F$98*F94)</f>
        <v>-</v>
      </c>
      <c r="I94" s="238"/>
    </row>
    <row r="95" spans="1:12" ht="27" customHeight="1" x14ac:dyDescent="0.4">
      <c r="A95" s="217" t="s">
        <v>61</v>
      </c>
      <c r="B95" s="218">
        <v>1</v>
      </c>
      <c r="C95" s="302" t="s">
        <v>62</v>
      </c>
      <c r="D95" s="303" t="e">
        <f>AVERAGE(D91:D94)</f>
        <v>#DIV/0!</v>
      </c>
      <c r="E95" s="241" t="e">
        <f>AVERAGE(E91:E94)</f>
        <v>#DIV/0!</v>
      </c>
      <c r="F95" s="304" t="e">
        <f>AVERAGE(F91:F94)</f>
        <v>#DIV/0!</v>
      </c>
      <c r="G95" s="305" t="e">
        <f>AVERAGE(G91:G94)</f>
        <v>#DIV/0!</v>
      </c>
    </row>
    <row r="96" spans="1:12" ht="26.25" customHeight="1" x14ac:dyDescent="0.4">
      <c r="A96" s="217" t="s">
        <v>63</v>
      </c>
      <c r="B96" s="203">
        <v>1</v>
      </c>
      <c r="C96" s="306" t="s">
        <v>104</v>
      </c>
      <c r="D96" s="307"/>
      <c r="E96" s="233"/>
      <c r="F96" s="245"/>
    </row>
    <row r="97" spans="1:10" ht="26.25" customHeight="1" x14ac:dyDescent="0.4">
      <c r="A97" s="217" t="s">
        <v>65</v>
      </c>
      <c r="B97" s="203">
        <v>1</v>
      </c>
      <c r="C97" s="308" t="s">
        <v>105</v>
      </c>
      <c r="D97" s="309">
        <f>D96*$B$87</f>
        <v>0</v>
      </c>
      <c r="E97" s="248"/>
      <c r="F97" s="247">
        <f>F96*$B$87</f>
        <v>0</v>
      </c>
    </row>
    <row r="98" spans="1:10" ht="19.5" customHeight="1" x14ac:dyDescent="0.3">
      <c r="A98" s="217" t="s">
        <v>67</v>
      </c>
      <c r="B98" s="310">
        <f>(B97/B96)*(B95/B94)*(B93/B92)*(B91/B90)*B89</f>
        <v>1</v>
      </c>
      <c r="C98" s="308" t="s">
        <v>106</v>
      </c>
      <c r="D98" s="311">
        <f>D97*$B$83/100</f>
        <v>0</v>
      </c>
      <c r="E98" s="251"/>
      <c r="F98" s="250">
        <f>F97*$B$83/100</f>
        <v>0</v>
      </c>
    </row>
    <row r="99" spans="1:10" ht="19.5" customHeight="1" x14ac:dyDescent="0.3">
      <c r="A99" s="587" t="s">
        <v>69</v>
      </c>
      <c r="B99" s="601"/>
      <c r="C99" s="308" t="s">
        <v>107</v>
      </c>
      <c r="D99" s="312">
        <f>D98/$B$98</f>
        <v>0</v>
      </c>
      <c r="E99" s="251"/>
      <c r="F99" s="254">
        <f>F98/$B$98</f>
        <v>0</v>
      </c>
      <c r="G99" s="313"/>
      <c r="H99" s="243"/>
    </row>
    <row r="100" spans="1:10" ht="19.5" customHeight="1" x14ac:dyDescent="0.3">
      <c r="A100" s="589"/>
      <c r="B100" s="602"/>
      <c r="C100" s="308" t="s">
        <v>71</v>
      </c>
      <c r="D100" s="314">
        <f>$B$56/$B$116</f>
        <v>50</v>
      </c>
      <c r="F100" s="259"/>
      <c r="G100" s="315"/>
      <c r="H100" s="243"/>
    </row>
    <row r="101" spans="1:10" ht="18.75" x14ac:dyDescent="0.3">
      <c r="C101" s="308" t="s">
        <v>72</v>
      </c>
      <c r="D101" s="309">
        <f>D100*$B$98</f>
        <v>50</v>
      </c>
      <c r="F101" s="259"/>
      <c r="G101" s="313"/>
      <c r="H101" s="243"/>
    </row>
    <row r="102" spans="1:10" ht="19.5" customHeight="1" x14ac:dyDescent="0.3">
      <c r="C102" s="316" t="s">
        <v>73</v>
      </c>
      <c r="D102" s="317">
        <f>D101/B34</f>
        <v>50</v>
      </c>
      <c r="F102" s="263"/>
      <c r="G102" s="313"/>
      <c r="H102" s="243"/>
      <c r="J102" s="318"/>
    </row>
    <row r="103" spans="1:10" ht="18.75" x14ac:dyDescent="0.3">
      <c r="C103" s="319" t="s">
        <v>108</v>
      </c>
      <c r="D103" s="320" t="e">
        <f>AVERAGE(E91:E94,G91:G94)</f>
        <v>#DIV/0!</v>
      </c>
      <c r="F103" s="263"/>
      <c r="G103" s="321"/>
      <c r="H103" s="243"/>
      <c r="J103" s="322"/>
    </row>
    <row r="104" spans="1:10" ht="18.75" x14ac:dyDescent="0.3">
      <c r="C104" s="286" t="s">
        <v>75</v>
      </c>
      <c r="D104" s="323" t="e">
        <f>STDEV(E91:E94,G91:G94)/D103</f>
        <v>#DIV/0!</v>
      </c>
      <c r="F104" s="263"/>
      <c r="G104" s="313"/>
      <c r="H104" s="243"/>
      <c r="J104" s="322"/>
    </row>
    <row r="105" spans="1:10" ht="19.5" customHeight="1" x14ac:dyDescent="0.3">
      <c r="C105" s="288" t="s">
        <v>18</v>
      </c>
      <c r="D105" s="324">
        <f>COUNT(E91:E94,G91:G94)</f>
        <v>0</v>
      </c>
      <c r="F105" s="263"/>
      <c r="G105" s="313"/>
      <c r="H105" s="243"/>
      <c r="J105" s="322"/>
    </row>
    <row r="106" spans="1:10" ht="19.5" customHeight="1" x14ac:dyDescent="0.3">
      <c r="A106" s="267"/>
      <c r="B106" s="267"/>
      <c r="C106" s="267"/>
      <c r="D106" s="267"/>
      <c r="E106" s="267"/>
    </row>
    <row r="107" spans="1:10" ht="27" customHeight="1" x14ac:dyDescent="0.4">
      <c r="A107" s="215" t="s">
        <v>109</v>
      </c>
      <c r="B107" s="216">
        <v>1</v>
      </c>
      <c r="C107" s="363" t="s">
        <v>110</v>
      </c>
      <c r="D107" s="363" t="s">
        <v>54</v>
      </c>
      <c r="E107" s="363" t="s">
        <v>111</v>
      </c>
      <c r="F107" s="325" t="s">
        <v>112</v>
      </c>
    </row>
    <row r="108" spans="1:10" ht="26.25" customHeight="1" x14ac:dyDescent="0.4">
      <c r="A108" s="217" t="s">
        <v>113</v>
      </c>
      <c r="B108" s="218">
        <v>1</v>
      </c>
      <c r="C108" s="368">
        <v>1</v>
      </c>
      <c r="D108" s="369"/>
      <c r="E108" s="343" t="str">
        <f t="shared" ref="E108:E113" si="1">IF(ISBLANK(D108),"-",D108/$D$103*$D$100*$B$116)</f>
        <v>-</v>
      </c>
      <c r="F108" s="370" t="str">
        <f t="shared" ref="F108:F113" si="2">IF(ISBLANK(D108), "-", (E108/$B$56)*100)</f>
        <v>-</v>
      </c>
    </row>
    <row r="109" spans="1:10" ht="26.25" customHeight="1" x14ac:dyDescent="0.4">
      <c r="A109" s="217" t="s">
        <v>86</v>
      </c>
      <c r="B109" s="218">
        <v>1</v>
      </c>
      <c r="C109" s="364">
        <v>2</v>
      </c>
      <c r="D109" s="366"/>
      <c r="E109" s="344" t="str">
        <f t="shared" si="1"/>
        <v>-</v>
      </c>
      <c r="F109" s="371" t="str">
        <f t="shared" si="2"/>
        <v>-</v>
      </c>
    </row>
    <row r="110" spans="1:10" ht="26.25" customHeight="1" x14ac:dyDescent="0.4">
      <c r="A110" s="217" t="s">
        <v>87</v>
      </c>
      <c r="B110" s="218">
        <v>1</v>
      </c>
      <c r="C110" s="364">
        <v>3</v>
      </c>
      <c r="D110" s="366"/>
      <c r="E110" s="344" t="str">
        <f t="shared" si="1"/>
        <v>-</v>
      </c>
      <c r="F110" s="371" t="str">
        <f t="shared" si="2"/>
        <v>-</v>
      </c>
    </row>
    <row r="111" spans="1:10" ht="26.25" customHeight="1" x14ac:dyDescent="0.4">
      <c r="A111" s="217" t="s">
        <v>88</v>
      </c>
      <c r="B111" s="218">
        <v>1</v>
      </c>
      <c r="C111" s="364">
        <v>4</v>
      </c>
      <c r="D111" s="366"/>
      <c r="E111" s="344" t="str">
        <f t="shared" si="1"/>
        <v>-</v>
      </c>
      <c r="F111" s="371" t="str">
        <f t="shared" si="2"/>
        <v>-</v>
      </c>
    </row>
    <row r="112" spans="1:10" ht="26.25" customHeight="1" x14ac:dyDescent="0.4">
      <c r="A112" s="217" t="s">
        <v>89</v>
      </c>
      <c r="B112" s="218">
        <v>1</v>
      </c>
      <c r="C112" s="364">
        <v>5</v>
      </c>
      <c r="D112" s="366"/>
      <c r="E112" s="344" t="str">
        <f t="shared" si="1"/>
        <v>-</v>
      </c>
      <c r="F112" s="371" t="str">
        <f t="shared" si="2"/>
        <v>-</v>
      </c>
    </row>
    <row r="113" spans="1:10" ht="27" customHeight="1" x14ac:dyDescent="0.4">
      <c r="A113" s="217" t="s">
        <v>91</v>
      </c>
      <c r="B113" s="218">
        <v>1</v>
      </c>
      <c r="C113" s="365">
        <v>6</v>
      </c>
      <c r="D113" s="367"/>
      <c r="E113" s="345" t="str">
        <f t="shared" si="1"/>
        <v>-</v>
      </c>
      <c r="F113" s="372" t="str">
        <f t="shared" si="2"/>
        <v>-</v>
      </c>
    </row>
    <row r="114" spans="1:10" ht="27" customHeight="1" x14ac:dyDescent="0.4">
      <c r="A114" s="217" t="s">
        <v>92</v>
      </c>
      <c r="B114" s="218">
        <v>1</v>
      </c>
      <c r="C114" s="326"/>
      <c r="D114" s="284"/>
      <c r="E114" s="191"/>
      <c r="F114" s="373"/>
    </row>
    <row r="115" spans="1:10" ht="26.25" customHeight="1" x14ac:dyDescent="0.4">
      <c r="A115" s="217" t="s">
        <v>93</v>
      </c>
      <c r="B115" s="218">
        <v>1</v>
      </c>
      <c r="C115" s="326"/>
      <c r="D115" s="350" t="s">
        <v>62</v>
      </c>
      <c r="E115" s="352" t="e">
        <f>AVERAGE(E108:E113)</f>
        <v>#DIV/0!</v>
      </c>
      <c r="F115" s="374" t="e">
        <f>AVERAGE(F108:F113)</f>
        <v>#DIV/0!</v>
      </c>
    </row>
    <row r="116" spans="1:10" ht="27" customHeight="1" x14ac:dyDescent="0.4">
      <c r="A116" s="217" t="s">
        <v>94</v>
      </c>
      <c r="B116" s="249">
        <f>(B115/B114)*(B113/B112)*(B111/B110)*(B109/B108)*B107</f>
        <v>1</v>
      </c>
      <c r="C116" s="327"/>
      <c r="D116" s="351" t="s">
        <v>75</v>
      </c>
      <c r="E116" s="349" t="e">
        <f>STDEV(E108:E113)/E115</f>
        <v>#DIV/0!</v>
      </c>
      <c r="F116" s="328" t="e">
        <f>STDEV(F108:F113)/F115</f>
        <v>#DIV/0!</v>
      </c>
      <c r="I116" s="191"/>
    </row>
    <row r="117" spans="1:10" ht="27" customHeight="1" x14ac:dyDescent="0.4">
      <c r="A117" s="587" t="s">
        <v>69</v>
      </c>
      <c r="B117" s="588"/>
      <c r="C117" s="329"/>
      <c r="D117" s="288" t="s">
        <v>18</v>
      </c>
      <c r="E117" s="354">
        <f>COUNT(E108:E113)</f>
        <v>0</v>
      </c>
      <c r="F117" s="355">
        <f>COUNT(F108:F113)</f>
        <v>0</v>
      </c>
      <c r="I117" s="191"/>
      <c r="J117" s="322"/>
    </row>
    <row r="118" spans="1:10" ht="26.25" customHeight="1" x14ac:dyDescent="0.3">
      <c r="A118" s="589"/>
      <c r="B118" s="590"/>
      <c r="C118" s="191"/>
      <c r="D118" s="353"/>
      <c r="E118" s="567" t="s">
        <v>114</v>
      </c>
      <c r="F118" s="568"/>
      <c r="G118" s="191"/>
      <c r="H118" s="191"/>
      <c r="I118" s="191"/>
    </row>
    <row r="119" spans="1:10" ht="25.5" customHeight="1" x14ac:dyDescent="0.4">
      <c r="A119" s="338"/>
      <c r="B119" s="213"/>
      <c r="C119" s="191"/>
      <c r="D119" s="351" t="s">
        <v>115</v>
      </c>
      <c r="E119" s="356">
        <f>MIN(E108:E113)</f>
        <v>0</v>
      </c>
      <c r="F119" s="375">
        <f>MIN(F108:F113)</f>
        <v>0</v>
      </c>
      <c r="G119" s="191"/>
      <c r="H119" s="191"/>
      <c r="I119" s="191"/>
    </row>
    <row r="120" spans="1:10" ht="24" customHeight="1" x14ac:dyDescent="0.4">
      <c r="A120" s="338"/>
      <c r="B120" s="213"/>
      <c r="C120" s="191"/>
      <c r="D120" s="260" t="s">
        <v>116</v>
      </c>
      <c r="E120" s="357">
        <f>MAX(E108:E113)</f>
        <v>0</v>
      </c>
      <c r="F120" s="376">
        <f>MAX(F108:F113)</f>
        <v>0</v>
      </c>
      <c r="G120" s="191"/>
      <c r="H120" s="191"/>
      <c r="I120" s="191"/>
    </row>
    <row r="121" spans="1:10" ht="27" customHeight="1" x14ac:dyDescent="0.3">
      <c r="A121" s="338"/>
      <c r="B121" s="213"/>
      <c r="C121" s="191"/>
      <c r="D121" s="191"/>
      <c r="E121" s="191"/>
      <c r="F121" s="284"/>
      <c r="G121" s="191"/>
      <c r="H121" s="191"/>
      <c r="I121" s="191"/>
    </row>
    <row r="122" spans="1:10" ht="25.5" customHeight="1" x14ac:dyDescent="0.3">
      <c r="A122" s="338"/>
      <c r="B122" s="213"/>
      <c r="C122" s="191"/>
      <c r="D122" s="191"/>
      <c r="E122" s="191"/>
      <c r="F122" s="284"/>
      <c r="G122" s="191"/>
      <c r="H122" s="191"/>
      <c r="I122" s="191"/>
    </row>
    <row r="123" spans="1:10" ht="18.75" x14ac:dyDescent="0.3">
      <c r="A123" s="338"/>
      <c r="B123" s="213"/>
      <c r="C123" s="191"/>
      <c r="D123" s="191"/>
      <c r="E123" s="191"/>
      <c r="F123" s="284"/>
      <c r="G123" s="191"/>
      <c r="H123" s="191"/>
      <c r="I123" s="191"/>
    </row>
    <row r="124" spans="1:10" ht="45.75" customHeight="1" x14ac:dyDescent="0.65">
      <c r="A124" s="201" t="s">
        <v>97</v>
      </c>
      <c r="B124" s="290" t="s">
        <v>117</v>
      </c>
      <c r="C124" s="599" t="str">
        <f>B26</f>
        <v>Isoniazid</v>
      </c>
      <c r="D124" s="599"/>
      <c r="E124" s="291" t="s">
        <v>118</v>
      </c>
      <c r="F124" s="291"/>
      <c r="G124" s="377" t="e">
        <f>F115</f>
        <v>#DIV/0!</v>
      </c>
      <c r="H124" s="191"/>
      <c r="I124" s="191"/>
    </row>
    <row r="125" spans="1:10" ht="45.75" customHeight="1" x14ac:dyDescent="0.65">
      <c r="A125" s="201"/>
      <c r="B125" s="290" t="s">
        <v>119</v>
      </c>
      <c r="C125" s="202" t="s">
        <v>120</v>
      </c>
      <c r="D125" s="377">
        <f>MIN(F108:F113)</f>
        <v>0</v>
      </c>
      <c r="E125" s="302" t="s">
        <v>121</v>
      </c>
      <c r="F125" s="377">
        <f>MAX(F108:F113)</f>
        <v>0</v>
      </c>
      <c r="G125" s="292"/>
      <c r="H125" s="191"/>
      <c r="I125" s="191"/>
    </row>
    <row r="126" spans="1:10" ht="19.5" customHeight="1" x14ac:dyDescent="0.3">
      <c r="A126" s="330"/>
      <c r="B126" s="330"/>
      <c r="C126" s="331"/>
      <c r="D126" s="331"/>
      <c r="E126" s="331"/>
      <c r="F126" s="331"/>
      <c r="G126" s="331"/>
      <c r="H126" s="331"/>
    </row>
    <row r="127" spans="1:10" ht="18.75" x14ac:dyDescent="0.3">
      <c r="B127" s="600" t="s">
        <v>24</v>
      </c>
      <c r="C127" s="600"/>
      <c r="E127" s="297" t="s">
        <v>25</v>
      </c>
      <c r="F127" s="332"/>
      <c r="G127" s="600" t="s">
        <v>26</v>
      </c>
      <c r="H127" s="600"/>
    </row>
    <row r="128" spans="1:10" ht="69.95" customHeight="1" x14ac:dyDescent="0.3">
      <c r="A128" s="333" t="s">
        <v>27</v>
      </c>
      <c r="B128" s="334"/>
      <c r="C128" s="334"/>
      <c r="E128" s="334"/>
      <c r="F128" s="191"/>
      <c r="G128" s="335"/>
      <c r="H128" s="335"/>
    </row>
    <row r="129" spans="1:9" ht="69.95" customHeight="1" x14ac:dyDescent="0.3">
      <c r="A129" s="333" t="s">
        <v>28</v>
      </c>
      <c r="B129" s="336"/>
      <c r="C129" s="336"/>
      <c r="E129" s="336"/>
      <c r="F129" s="191"/>
      <c r="G129" s="337"/>
      <c r="H129" s="337"/>
    </row>
    <row r="130" spans="1:9" ht="18.75" x14ac:dyDescent="0.3">
      <c r="A130" s="283"/>
      <c r="B130" s="283"/>
      <c r="C130" s="284"/>
      <c r="D130" s="284"/>
      <c r="E130" s="284"/>
      <c r="F130" s="287"/>
      <c r="G130" s="284"/>
      <c r="H130" s="284"/>
      <c r="I130" s="191"/>
    </row>
    <row r="131" spans="1:9" ht="18.75" x14ac:dyDescent="0.3">
      <c r="A131" s="283"/>
      <c r="B131" s="283"/>
      <c r="C131" s="284"/>
      <c r="D131" s="284"/>
      <c r="E131" s="284"/>
      <c r="F131" s="287"/>
      <c r="G131" s="284"/>
      <c r="H131" s="284"/>
      <c r="I131" s="191"/>
    </row>
    <row r="132" spans="1:9" ht="18.75" x14ac:dyDescent="0.3">
      <c r="A132" s="283"/>
      <c r="B132" s="283"/>
      <c r="C132" s="284"/>
      <c r="D132" s="284"/>
      <c r="E132" s="284"/>
      <c r="F132" s="287"/>
      <c r="G132" s="284"/>
      <c r="H132" s="284"/>
      <c r="I132" s="191"/>
    </row>
    <row r="133" spans="1:9" ht="18.75" x14ac:dyDescent="0.3">
      <c r="A133" s="283"/>
      <c r="B133" s="283"/>
      <c r="C133" s="284"/>
      <c r="D133" s="284"/>
      <c r="E133" s="284"/>
      <c r="F133" s="287"/>
      <c r="G133" s="284"/>
      <c r="H133" s="284"/>
      <c r="I133" s="191"/>
    </row>
    <row r="134" spans="1:9" ht="18.75" x14ac:dyDescent="0.3">
      <c r="A134" s="283"/>
      <c r="B134" s="283"/>
      <c r="C134" s="284"/>
      <c r="D134" s="284"/>
      <c r="E134" s="284"/>
      <c r="F134" s="287"/>
      <c r="G134" s="284"/>
      <c r="H134" s="284"/>
      <c r="I134" s="191"/>
    </row>
    <row r="135" spans="1:9" ht="18.75" x14ac:dyDescent="0.3">
      <c r="A135" s="283"/>
      <c r="B135" s="283"/>
      <c r="C135" s="284"/>
      <c r="D135" s="284"/>
      <c r="E135" s="284"/>
      <c r="F135" s="287"/>
      <c r="G135" s="284"/>
      <c r="H135" s="284"/>
      <c r="I135" s="191"/>
    </row>
    <row r="136" spans="1:9" ht="18.75" x14ac:dyDescent="0.3">
      <c r="A136" s="283"/>
      <c r="B136" s="283"/>
      <c r="C136" s="284"/>
      <c r="D136" s="284"/>
      <c r="E136" s="284"/>
      <c r="F136" s="287"/>
      <c r="G136" s="284"/>
      <c r="H136" s="284"/>
      <c r="I136" s="191"/>
    </row>
    <row r="137" spans="1:9" ht="18.75" x14ac:dyDescent="0.3">
      <c r="A137" s="283"/>
      <c r="B137" s="283"/>
      <c r="C137" s="284"/>
      <c r="D137" s="284"/>
      <c r="E137" s="284"/>
      <c r="F137" s="287"/>
      <c r="G137" s="284"/>
      <c r="H137" s="284"/>
      <c r="I137" s="191"/>
    </row>
    <row r="138" spans="1:9" ht="18.75" x14ac:dyDescent="0.3">
      <c r="A138" s="283"/>
      <c r="B138" s="283"/>
      <c r="C138" s="284"/>
      <c r="D138" s="284"/>
      <c r="E138" s="284"/>
      <c r="F138" s="287"/>
      <c r="G138" s="284"/>
      <c r="H138" s="284"/>
      <c r="I138" s="191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0" zoomScale="50" zoomScaleNormal="40" zoomScalePageLayoutView="50" workbookViewId="0">
      <selection activeCell="B57" sqref="B57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597" t="s">
        <v>29</v>
      </c>
      <c r="B1" s="597"/>
      <c r="C1" s="597"/>
      <c r="D1" s="597"/>
      <c r="E1" s="597"/>
      <c r="F1" s="597"/>
      <c r="G1" s="597"/>
      <c r="H1" s="597"/>
      <c r="I1" s="597"/>
    </row>
    <row r="2" spans="1:9" ht="18.75" customHeight="1" x14ac:dyDescent="0.25">
      <c r="A2" s="597"/>
      <c r="B2" s="597"/>
      <c r="C2" s="597"/>
      <c r="D2" s="597"/>
      <c r="E2" s="597"/>
      <c r="F2" s="597"/>
      <c r="G2" s="597"/>
      <c r="H2" s="597"/>
      <c r="I2" s="597"/>
    </row>
    <row r="3" spans="1:9" ht="18.75" customHeight="1" x14ac:dyDescent="0.25">
      <c r="A3" s="597"/>
      <c r="B3" s="597"/>
      <c r="C3" s="597"/>
      <c r="D3" s="597"/>
      <c r="E3" s="597"/>
      <c r="F3" s="597"/>
      <c r="G3" s="597"/>
      <c r="H3" s="597"/>
      <c r="I3" s="597"/>
    </row>
    <row r="4" spans="1:9" ht="18.75" customHeight="1" x14ac:dyDescent="0.25">
      <c r="A4" s="597"/>
      <c r="B4" s="597"/>
      <c r="C4" s="597"/>
      <c r="D4" s="597"/>
      <c r="E4" s="597"/>
      <c r="F4" s="597"/>
      <c r="G4" s="597"/>
      <c r="H4" s="597"/>
      <c r="I4" s="597"/>
    </row>
    <row r="5" spans="1:9" ht="18.75" customHeight="1" x14ac:dyDescent="0.25">
      <c r="A5" s="597"/>
      <c r="B5" s="597"/>
      <c r="C5" s="597"/>
      <c r="D5" s="597"/>
      <c r="E5" s="597"/>
      <c r="F5" s="597"/>
      <c r="G5" s="597"/>
      <c r="H5" s="597"/>
      <c r="I5" s="597"/>
    </row>
    <row r="6" spans="1:9" ht="18.75" customHeight="1" x14ac:dyDescent="0.25">
      <c r="A6" s="597"/>
      <c r="B6" s="597"/>
      <c r="C6" s="597"/>
      <c r="D6" s="597"/>
      <c r="E6" s="597"/>
      <c r="F6" s="597"/>
      <c r="G6" s="597"/>
      <c r="H6" s="597"/>
      <c r="I6" s="597"/>
    </row>
    <row r="7" spans="1:9" ht="18.75" customHeight="1" x14ac:dyDescent="0.25">
      <c r="A7" s="597"/>
      <c r="B7" s="597"/>
      <c r="C7" s="597"/>
      <c r="D7" s="597"/>
      <c r="E7" s="597"/>
      <c r="F7" s="597"/>
      <c r="G7" s="597"/>
      <c r="H7" s="597"/>
      <c r="I7" s="597"/>
    </row>
    <row r="8" spans="1:9" x14ac:dyDescent="0.25">
      <c r="A8" s="598" t="s">
        <v>30</v>
      </c>
      <c r="B8" s="598"/>
      <c r="C8" s="598"/>
      <c r="D8" s="598"/>
      <c r="E8" s="598"/>
      <c r="F8" s="598"/>
      <c r="G8" s="598"/>
      <c r="H8" s="598"/>
      <c r="I8" s="598"/>
    </row>
    <row r="9" spans="1:9" x14ac:dyDescent="0.25">
      <c r="A9" s="598"/>
      <c r="B9" s="598"/>
      <c r="C9" s="598"/>
      <c r="D9" s="598"/>
      <c r="E9" s="598"/>
      <c r="F9" s="598"/>
      <c r="G9" s="598"/>
      <c r="H9" s="598"/>
      <c r="I9" s="598"/>
    </row>
    <row r="10" spans="1:9" x14ac:dyDescent="0.25">
      <c r="A10" s="598"/>
      <c r="B10" s="598"/>
      <c r="C10" s="598"/>
      <c r="D10" s="598"/>
      <c r="E10" s="598"/>
      <c r="F10" s="598"/>
      <c r="G10" s="598"/>
      <c r="H10" s="598"/>
      <c r="I10" s="598"/>
    </row>
    <row r="11" spans="1:9" x14ac:dyDescent="0.25">
      <c r="A11" s="598"/>
      <c r="B11" s="598"/>
      <c r="C11" s="598"/>
      <c r="D11" s="598"/>
      <c r="E11" s="598"/>
      <c r="F11" s="598"/>
      <c r="G11" s="598"/>
      <c r="H11" s="598"/>
      <c r="I11" s="598"/>
    </row>
    <row r="12" spans="1:9" x14ac:dyDescent="0.25">
      <c r="A12" s="598"/>
      <c r="B12" s="598"/>
      <c r="C12" s="598"/>
      <c r="D12" s="598"/>
      <c r="E12" s="598"/>
      <c r="F12" s="598"/>
      <c r="G12" s="598"/>
      <c r="H12" s="598"/>
      <c r="I12" s="598"/>
    </row>
    <row r="13" spans="1:9" x14ac:dyDescent="0.25">
      <c r="A13" s="598"/>
      <c r="B13" s="598"/>
      <c r="C13" s="598"/>
      <c r="D13" s="598"/>
      <c r="E13" s="598"/>
      <c r="F13" s="598"/>
      <c r="G13" s="598"/>
      <c r="H13" s="598"/>
      <c r="I13" s="598"/>
    </row>
    <row r="14" spans="1:9" x14ac:dyDescent="0.25">
      <c r="A14" s="598"/>
      <c r="B14" s="598"/>
      <c r="C14" s="598"/>
      <c r="D14" s="598"/>
      <c r="E14" s="598"/>
      <c r="F14" s="598"/>
      <c r="G14" s="598"/>
      <c r="H14" s="598"/>
      <c r="I14" s="598"/>
    </row>
    <row r="15" spans="1:9" ht="19.5" customHeight="1" x14ac:dyDescent="0.3">
      <c r="A15" s="379"/>
    </row>
    <row r="16" spans="1:9" ht="19.5" customHeight="1" x14ac:dyDescent="0.3">
      <c r="A16" s="570" t="s">
        <v>31</v>
      </c>
      <c r="B16" s="571"/>
      <c r="C16" s="571"/>
      <c r="D16" s="571"/>
      <c r="E16" s="571"/>
      <c r="F16" s="571"/>
      <c r="G16" s="571"/>
      <c r="H16" s="572"/>
    </row>
    <row r="17" spans="1:14" ht="20.25" customHeight="1" x14ac:dyDescent="0.25">
      <c r="A17" s="573" t="s">
        <v>32</v>
      </c>
      <c r="B17" s="573"/>
      <c r="C17" s="573"/>
      <c r="D17" s="573"/>
      <c r="E17" s="573"/>
      <c r="F17" s="573"/>
      <c r="G17" s="573"/>
      <c r="H17" s="573"/>
    </row>
    <row r="18" spans="1:14" ht="26.25" customHeight="1" x14ac:dyDescent="0.4">
      <c r="A18" s="381" t="s">
        <v>33</v>
      </c>
      <c r="B18" s="569" t="s">
        <v>5</v>
      </c>
      <c r="C18" s="569"/>
      <c r="D18" s="527"/>
      <c r="E18" s="382"/>
      <c r="F18" s="383"/>
      <c r="G18" s="383"/>
      <c r="H18" s="383"/>
    </row>
    <row r="19" spans="1:14" ht="26.25" customHeight="1" x14ac:dyDescent="0.4">
      <c r="A19" s="381" t="s">
        <v>34</v>
      </c>
      <c r="B19" s="384" t="s">
        <v>7</v>
      </c>
      <c r="C19" s="536">
        <v>1</v>
      </c>
      <c r="D19" s="383"/>
      <c r="E19" s="383"/>
      <c r="F19" s="383"/>
      <c r="G19" s="383"/>
      <c r="H19" s="383"/>
    </row>
    <row r="20" spans="1:14" ht="26.25" customHeight="1" x14ac:dyDescent="0.4">
      <c r="A20" s="381" t="s">
        <v>35</v>
      </c>
      <c r="B20" s="574" t="s">
        <v>131</v>
      </c>
      <c r="C20" s="574"/>
      <c r="D20" s="383"/>
      <c r="E20" s="383"/>
      <c r="F20" s="383"/>
      <c r="G20" s="383"/>
      <c r="H20" s="383"/>
    </row>
    <row r="21" spans="1:14" ht="26.25" customHeight="1" x14ac:dyDescent="0.4">
      <c r="A21" s="381" t="s">
        <v>36</v>
      </c>
      <c r="B21" s="574" t="s">
        <v>10</v>
      </c>
      <c r="C21" s="574"/>
      <c r="D21" s="574"/>
      <c r="E21" s="574"/>
      <c r="F21" s="574"/>
      <c r="G21" s="574"/>
      <c r="H21" s="574"/>
      <c r="I21" s="385"/>
    </row>
    <row r="22" spans="1:14" ht="26.25" customHeight="1" x14ac:dyDescent="0.4">
      <c r="A22" s="381" t="s">
        <v>37</v>
      </c>
      <c r="B22" s="386">
        <v>43214</v>
      </c>
      <c r="C22" s="383"/>
      <c r="D22" s="383"/>
      <c r="E22" s="383"/>
      <c r="F22" s="383"/>
      <c r="G22" s="383"/>
      <c r="H22" s="383"/>
    </row>
    <row r="23" spans="1:14" ht="26.25" customHeight="1" x14ac:dyDescent="0.4">
      <c r="A23" s="381" t="s">
        <v>38</v>
      </c>
      <c r="B23" s="386">
        <v>43216</v>
      </c>
      <c r="C23" s="383"/>
      <c r="D23" s="383"/>
      <c r="E23" s="383"/>
      <c r="F23" s="383"/>
      <c r="G23" s="383"/>
      <c r="H23" s="383"/>
    </row>
    <row r="24" spans="1:14" ht="18.75" x14ac:dyDescent="0.3">
      <c r="A24" s="381"/>
      <c r="B24" s="387"/>
    </row>
    <row r="25" spans="1:14" ht="18.75" x14ac:dyDescent="0.3">
      <c r="A25" s="388" t="s">
        <v>1</v>
      </c>
      <c r="B25" s="387"/>
    </row>
    <row r="26" spans="1:14" ht="26.25" customHeight="1" x14ac:dyDescent="0.4">
      <c r="A26" s="389" t="s">
        <v>4</v>
      </c>
      <c r="B26" s="569" t="s">
        <v>131</v>
      </c>
      <c r="C26" s="569"/>
    </row>
    <row r="27" spans="1:14" ht="26.25" customHeight="1" x14ac:dyDescent="0.4">
      <c r="A27" s="390" t="s">
        <v>39</v>
      </c>
      <c r="B27" s="575" t="s">
        <v>132</v>
      </c>
      <c r="C27" s="575"/>
    </row>
    <row r="28" spans="1:14" ht="27" customHeight="1" x14ac:dyDescent="0.4">
      <c r="A28" s="390" t="s">
        <v>6</v>
      </c>
      <c r="B28" s="391">
        <v>101.5</v>
      </c>
    </row>
    <row r="29" spans="1:14" s="2" customFormat="1" ht="27" customHeight="1" x14ac:dyDescent="0.4">
      <c r="A29" s="390" t="s">
        <v>40</v>
      </c>
      <c r="B29" s="392">
        <v>0</v>
      </c>
      <c r="C29" s="576" t="s">
        <v>41</v>
      </c>
      <c r="D29" s="577"/>
      <c r="E29" s="577"/>
      <c r="F29" s="577"/>
      <c r="G29" s="578"/>
      <c r="I29" s="393"/>
      <c r="J29" s="393"/>
      <c r="K29" s="393"/>
      <c r="L29" s="393"/>
    </row>
    <row r="30" spans="1:14" s="2" customFormat="1" ht="19.5" customHeight="1" x14ac:dyDescent="0.3">
      <c r="A30" s="390" t="s">
        <v>42</v>
      </c>
      <c r="B30" s="394">
        <f>B28-B29</f>
        <v>101.5</v>
      </c>
      <c r="C30" s="395"/>
      <c r="D30" s="395"/>
      <c r="E30" s="395"/>
      <c r="F30" s="395"/>
      <c r="G30" s="396"/>
      <c r="I30" s="393"/>
      <c r="J30" s="393"/>
      <c r="K30" s="393"/>
      <c r="L30" s="393"/>
    </row>
    <row r="31" spans="1:14" s="2" customFormat="1" ht="27" customHeight="1" x14ac:dyDescent="0.4">
      <c r="A31" s="390" t="s">
        <v>43</v>
      </c>
      <c r="B31" s="397">
        <v>1</v>
      </c>
      <c r="C31" s="579" t="s">
        <v>44</v>
      </c>
      <c r="D31" s="580"/>
      <c r="E31" s="580"/>
      <c r="F31" s="580"/>
      <c r="G31" s="580"/>
      <c r="H31" s="581"/>
      <c r="I31" s="393"/>
      <c r="J31" s="393"/>
      <c r="K31" s="393"/>
      <c r="L31" s="393"/>
    </row>
    <row r="32" spans="1:14" s="2" customFormat="1" ht="27" customHeight="1" x14ac:dyDescent="0.4">
      <c r="A32" s="390" t="s">
        <v>45</v>
      </c>
      <c r="B32" s="397">
        <v>1</v>
      </c>
      <c r="C32" s="579" t="s">
        <v>46</v>
      </c>
      <c r="D32" s="580"/>
      <c r="E32" s="580"/>
      <c r="F32" s="580"/>
      <c r="G32" s="580"/>
      <c r="H32" s="581"/>
      <c r="I32" s="393"/>
      <c r="J32" s="393"/>
      <c r="K32" s="393"/>
      <c r="L32" s="398"/>
      <c r="M32" s="398"/>
      <c r="N32" s="399"/>
    </row>
    <row r="33" spans="1:14" s="2" customFormat="1" ht="17.25" customHeight="1" x14ac:dyDescent="0.3">
      <c r="A33" s="390"/>
      <c r="B33" s="400"/>
      <c r="C33" s="401"/>
      <c r="D33" s="401"/>
      <c r="E33" s="401"/>
      <c r="F33" s="401"/>
      <c r="G33" s="401"/>
      <c r="H33" s="401"/>
      <c r="I33" s="393"/>
      <c r="J33" s="393"/>
      <c r="K33" s="393"/>
      <c r="L33" s="398"/>
      <c r="M33" s="398"/>
      <c r="N33" s="399"/>
    </row>
    <row r="34" spans="1:14" s="2" customFormat="1" ht="18.75" x14ac:dyDescent="0.3">
      <c r="A34" s="390" t="s">
        <v>47</v>
      </c>
      <c r="B34" s="402">
        <f>B31/B32</f>
        <v>1</v>
      </c>
      <c r="C34" s="380" t="s">
        <v>48</v>
      </c>
      <c r="D34" s="380"/>
      <c r="E34" s="380"/>
      <c r="F34" s="380"/>
      <c r="G34" s="380"/>
      <c r="I34" s="393"/>
      <c r="J34" s="393"/>
      <c r="K34" s="393"/>
      <c r="L34" s="398"/>
      <c r="M34" s="398"/>
      <c r="N34" s="399"/>
    </row>
    <row r="35" spans="1:14" s="2" customFormat="1" ht="19.5" customHeight="1" x14ac:dyDescent="0.3">
      <c r="A35" s="390"/>
      <c r="B35" s="394"/>
      <c r="G35" s="380"/>
      <c r="I35" s="393"/>
      <c r="J35" s="393"/>
      <c r="K35" s="393"/>
      <c r="L35" s="398"/>
      <c r="M35" s="398"/>
      <c r="N35" s="399"/>
    </row>
    <row r="36" spans="1:14" s="2" customFormat="1" ht="27" customHeight="1" x14ac:dyDescent="0.4">
      <c r="A36" s="403" t="s">
        <v>49</v>
      </c>
      <c r="B36" s="404">
        <v>50</v>
      </c>
      <c r="C36" s="380"/>
      <c r="D36" s="582" t="s">
        <v>50</v>
      </c>
      <c r="E36" s="583"/>
      <c r="F36" s="582" t="s">
        <v>51</v>
      </c>
      <c r="G36" s="584"/>
      <c r="J36" s="393"/>
      <c r="K36" s="393"/>
      <c r="L36" s="398"/>
      <c r="M36" s="398"/>
      <c r="N36" s="399"/>
    </row>
    <row r="37" spans="1:14" s="2" customFormat="1" ht="27" customHeight="1" x14ac:dyDescent="0.4">
      <c r="A37" s="405" t="s">
        <v>52</v>
      </c>
      <c r="B37" s="406">
        <v>1</v>
      </c>
      <c r="C37" s="407" t="s">
        <v>53</v>
      </c>
      <c r="D37" s="408" t="s">
        <v>54</v>
      </c>
      <c r="E37" s="409" t="s">
        <v>55</v>
      </c>
      <c r="F37" s="408" t="s">
        <v>54</v>
      </c>
      <c r="G37" s="410" t="s">
        <v>55</v>
      </c>
      <c r="I37" s="411" t="s">
        <v>56</v>
      </c>
      <c r="J37" s="393"/>
      <c r="K37" s="393"/>
      <c r="L37" s="398"/>
      <c r="M37" s="398"/>
      <c r="N37" s="399"/>
    </row>
    <row r="38" spans="1:14" s="2" customFormat="1" ht="26.25" customHeight="1" x14ac:dyDescent="0.4">
      <c r="A38" s="405" t="s">
        <v>57</v>
      </c>
      <c r="B38" s="406">
        <v>1</v>
      </c>
      <c r="C38" s="412">
        <v>1</v>
      </c>
      <c r="D38" s="413">
        <v>39491278</v>
      </c>
      <c r="E38" s="414">
        <f>IF(ISBLANK(D38),"-",$D$48/$D$45*D38)</f>
        <v>35886518.904548466</v>
      </c>
      <c r="F38" s="413">
        <v>35414876</v>
      </c>
      <c r="G38" s="415">
        <f>IF(ISBLANK(F38),"-",$D$48/$F$45*F38)</f>
        <v>35070936.144830808</v>
      </c>
      <c r="I38" s="416"/>
      <c r="J38" s="393"/>
      <c r="K38" s="393"/>
      <c r="L38" s="398"/>
      <c r="M38" s="398"/>
      <c r="N38" s="399"/>
    </row>
    <row r="39" spans="1:14" s="2" customFormat="1" ht="26.25" customHeight="1" x14ac:dyDescent="0.4">
      <c r="A39" s="405" t="s">
        <v>58</v>
      </c>
      <c r="B39" s="406">
        <v>1</v>
      </c>
      <c r="C39" s="417">
        <v>2</v>
      </c>
      <c r="D39" s="418">
        <v>39513481</v>
      </c>
      <c r="E39" s="419">
        <f>IF(ISBLANK(D39),"-",$D$48/$D$45*D39)</f>
        <v>35906695.217384882</v>
      </c>
      <c r="F39" s="418">
        <v>35486343</v>
      </c>
      <c r="G39" s="420">
        <f>IF(ISBLANK(F39),"-",$D$48/$F$45*F39)</f>
        <v>35141709.076337405</v>
      </c>
      <c r="I39" s="586">
        <f>ABS((F43/D43*D42)-F42)/D42</f>
        <v>1.9179192302432556E-2</v>
      </c>
      <c r="J39" s="393"/>
      <c r="K39" s="393"/>
      <c r="L39" s="398"/>
      <c r="M39" s="398"/>
      <c r="N39" s="399"/>
    </row>
    <row r="40" spans="1:14" ht="26.25" customHeight="1" x14ac:dyDescent="0.4">
      <c r="A40" s="405" t="s">
        <v>59</v>
      </c>
      <c r="B40" s="406">
        <v>1</v>
      </c>
      <c r="C40" s="417">
        <v>3</v>
      </c>
      <c r="D40" s="418">
        <v>39241861</v>
      </c>
      <c r="E40" s="419">
        <f>IF(ISBLANK(D40),"-",$D$48/$D$45*D40)</f>
        <v>35659868.658243053</v>
      </c>
      <c r="F40" s="418">
        <v>35337779</v>
      </c>
      <c r="G40" s="420">
        <f>IF(ISBLANK(F40),"-",$D$48/$F$45*F40)</f>
        <v>34994587.890386604</v>
      </c>
      <c r="I40" s="586"/>
      <c r="L40" s="398"/>
      <c r="M40" s="398"/>
      <c r="N40" s="421"/>
    </row>
    <row r="41" spans="1:14" ht="27" customHeight="1" x14ac:dyDescent="0.4">
      <c r="A41" s="405" t="s">
        <v>60</v>
      </c>
      <c r="B41" s="406">
        <v>1</v>
      </c>
      <c r="C41" s="422">
        <v>4</v>
      </c>
      <c r="D41" s="423"/>
      <c r="E41" s="424" t="str">
        <f>IF(ISBLANK(D41),"-",$D$48/$D$45*D41)</f>
        <v>-</v>
      </c>
      <c r="F41" s="423"/>
      <c r="G41" s="425" t="str">
        <f>IF(ISBLANK(F41),"-",$D$48/$F$45*F41)</f>
        <v>-</v>
      </c>
      <c r="I41" s="426"/>
      <c r="L41" s="398"/>
      <c r="M41" s="398"/>
      <c r="N41" s="421"/>
    </row>
    <row r="42" spans="1:14" ht="27" customHeight="1" x14ac:dyDescent="0.4">
      <c r="A42" s="405" t="s">
        <v>61</v>
      </c>
      <c r="B42" s="406">
        <v>1</v>
      </c>
      <c r="C42" s="427" t="s">
        <v>62</v>
      </c>
      <c r="D42" s="428">
        <f>AVERAGE(D38:D41)</f>
        <v>39415540</v>
      </c>
      <c r="E42" s="429">
        <f>AVERAGE(E38:E41)</f>
        <v>35817694.260058798</v>
      </c>
      <c r="F42" s="428">
        <f>AVERAGE(F38:F41)</f>
        <v>35412999.333333336</v>
      </c>
      <c r="G42" s="430">
        <f>AVERAGE(G38:G41)</f>
        <v>35069077.70385161</v>
      </c>
      <c r="H42" s="431"/>
    </row>
    <row r="43" spans="1:14" ht="26.25" customHeight="1" x14ac:dyDescent="0.4">
      <c r="A43" s="405" t="s">
        <v>63</v>
      </c>
      <c r="B43" s="406">
        <v>1</v>
      </c>
      <c r="C43" s="432" t="s">
        <v>64</v>
      </c>
      <c r="D43" s="433">
        <v>23.31</v>
      </c>
      <c r="E43" s="421"/>
      <c r="F43" s="433">
        <v>21.39</v>
      </c>
      <c r="H43" s="431"/>
    </row>
    <row r="44" spans="1:14" ht="26.25" customHeight="1" x14ac:dyDescent="0.4">
      <c r="A44" s="405" t="s">
        <v>65</v>
      </c>
      <c r="B44" s="406">
        <v>1</v>
      </c>
      <c r="C44" s="434" t="s">
        <v>66</v>
      </c>
      <c r="D44" s="435">
        <f>D43*$B$34</f>
        <v>23.31</v>
      </c>
      <c r="E44" s="436"/>
      <c r="F44" s="435">
        <f>F43*$B$34</f>
        <v>21.39</v>
      </c>
      <c r="H44" s="431"/>
    </row>
    <row r="45" spans="1:14" ht="19.5" customHeight="1" x14ac:dyDescent="0.3">
      <c r="A45" s="405" t="s">
        <v>67</v>
      </c>
      <c r="B45" s="437">
        <f>(B44/B43)*(B42/B41)*(B40/B39)*(B38/B37)*B36</f>
        <v>50</v>
      </c>
      <c r="C45" s="434" t="s">
        <v>68</v>
      </c>
      <c r="D45" s="438">
        <f>D44*$B$30/100</f>
        <v>23.659649999999996</v>
      </c>
      <c r="E45" s="439"/>
      <c r="F45" s="438">
        <f>F44*$B$30/100</f>
        <v>21.710850000000001</v>
      </c>
      <c r="H45" s="431"/>
    </row>
    <row r="46" spans="1:14" ht="19.5" customHeight="1" x14ac:dyDescent="0.3">
      <c r="A46" s="587" t="s">
        <v>69</v>
      </c>
      <c r="B46" s="588"/>
      <c r="C46" s="434" t="s">
        <v>70</v>
      </c>
      <c r="D46" s="440">
        <f>D45/$B$45</f>
        <v>0.47319299999999992</v>
      </c>
      <c r="E46" s="441"/>
      <c r="F46" s="442">
        <f>F45/$B$45</f>
        <v>0.43421700000000002</v>
      </c>
      <c r="H46" s="431"/>
    </row>
    <row r="47" spans="1:14" ht="27" customHeight="1" x14ac:dyDescent="0.4">
      <c r="A47" s="589"/>
      <c r="B47" s="590"/>
      <c r="C47" s="443" t="s">
        <v>71</v>
      </c>
      <c r="D47" s="444">
        <v>0.43</v>
      </c>
      <c r="E47" s="445"/>
      <c r="F47" s="441"/>
      <c r="H47" s="431"/>
    </row>
    <row r="48" spans="1:14" ht="18.75" x14ac:dyDescent="0.3">
      <c r="C48" s="446" t="s">
        <v>72</v>
      </c>
      <c r="D48" s="438">
        <f>D47*$B$45</f>
        <v>21.5</v>
      </c>
      <c r="F48" s="447"/>
      <c r="H48" s="431"/>
    </row>
    <row r="49" spans="1:12" ht="19.5" customHeight="1" x14ac:dyDescent="0.3">
      <c r="C49" s="448" t="s">
        <v>73</v>
      </c>
      <c r="D49" s="449">
        <f>D48/B34</f>
        <v>21.5</v>
      </c>
      <c r="F49" s="447"/>
      <c r="H49" s="431"/>
    </row>
    <row r="50" spans="1:12" ht="18.75" x14ac:dyDescent="0.3">
      <c r="C50" s="403" t="s">
        <v>74</v>
      </c>
      <c r="D50" s="450">
        <f>AVERAGE(E38:E41,G38:G41)</f>
        <v>35443385.981955208</v>
      </c>
      <c r="F50" s="451"/>
      <c r="H50" s="431"/>
    </row>
    <row r="51" spans="1:12" ht="18.75" x14ac:dyDescent="0.3">
      <c r="C51" s="405" t="s">
        <v>75</v>
      </c>
      <c r="D51" s="452">
        <f>STDEV(E38:E41,G38:G41)/D50</f>
        <v>1.1897045223217297E-2</v>
      </c>
      <c r="F51" s="451"/>
      <c r="H51" s="431"/>
    </row>
    <row r="52" spans="1:12" ht="19.5" customHeight="1" x14ac:dyDescent="0.3">
      <c r="C52" s="453" t="s">
        <v>18</v>
      </c>
      <c r="D52" s="454">
        <f>COUNT(E38:E41,G38:G41)</f>
        <v>6</v>
      </c>
      <c r="F52" s="451"/>
    </row>
    <row r="54" spans="1:12" ht="18.75" x14ac:dyDescent="0.3">
      <c r="A54" s="455" t="s">
        <v>1</v>
      </c>
      <c r="B54" s="456" t="s">
        <v>76</v>
      </c>
    </row>
    <row r="55" spans="1:12" ht="18.75" x14ac:dyDescent="0.3">
      <c r="A55" s="380" t="s">
        <v>77</v>
      </c>
      <c r="B55" s="457" t="str">
        <f>B21</f>
        <v>Each dispersible tablet contains: Rifampicin BP 75 mg, Isoniazid BP 50 mg and Pyrazinamide BP 150 mg.</v>
      </c>
    </row>
    <row r="56" spans="1:12" ht="26.25" customHeight="1" x14ac:dyDescent="0.4">
      <c r="A56" s="458" t="s">
        <v>78</v>
      </c>
      <c r="B56" s="459">
        <v>150</v>
      </c>
      <c r="C56" s="380" t="str">
        <f>B20</f>
        <v xml:space="preserve"> Pyrazinamide</v>
      </c>
      <c r="H56" s="460"/>
    </row>
    <row r="57" spans="1:12" ht="18.75" x14ac:dyDescent="0.3">
      <c r="A57" s="457" t="s">
        <v>79</v>
      </c>
      <c r="B57" s="528">
        <v>481.69850000000002</v>
      </c>
      <c r="H57" s="460"/>
    </row>
    <row r="58" spans="1:12" ht="19.5" customHeight="1" x14ac:dyDescent="0.3">
      <c r="H58" s="460"/>
    </row>
    <row r="59" spans="1:12" s="2" customFormat="1" ht="27" customHeight="1" x14ac:dyDescent="0.4">
      <c r="A59" s="403" t="s">
        <v>80</v>
      </c>
      <c r="B59" s="404">
        <v>100</v>
      </c>
      <c r="C59" s="380"/>
      <c r="D59" s="461" t="s">
        <v>81</v>
      </c>
      <c r="E59" s="462" t="s">
        <v>53</v>
      </c>
      <c r="F59" s="462" t="s">
        <v>54</v>
      </c>
      <c r="G59" s="462" t="s">
        <v>82</v>
      </c>
      <c r="H59" s="407" t="s">
        <v>83</v>
      </c>
      <c r="L59" s="393"/>
    </row>
    <row r="60" spans="1:12" s="2" customFormat="1" ht="26.25" customHeight="1" x14ac:dyDescent="0.4">
      <c r="A60" s="405" t="s">
        <v>84</v>
      </c>
      <c r="B60" s="406">
        <v>1</v>
      </c>
      <c r="C60" s="591" t="s">
        <v>85</v>
      </c>
      <c r="D60" s="594">
        <v>72.14</v>
      </c>
      <c r="E60" s="463">
        <v>1</v>
      </c>
      <c r="F60" s="464">
        <v>19457307</v>
      </c>
      <c r="G60" s="529">
        <f>IF(ISBLANK(F60),"-",(F60/$D$50*$D$47*$B$68)*($B$57/$D$60))</f>
        <v>157.62138474126067</v>
      </c>
      <c r="H60" s="547">
        <f t="shared" ref="H60:H71" si="0">IF(ISBLANK(F60),"-",(G60/$B$56)*100)</f>
        <v>105.08092316084046</v>
      </c>
      <c r="L60" s="393"/>
    </row>
    <row r="61" spans="1:12" s="2" customFormat="1" ht="26.25" customHeight="1" x14ac:dyDescent="0.4">
      <c r="A61" s="405" t="s">
        <v>86</v>
      </c>
      <c r="B61" s="406">
        <v>1</v>
      </c>
      <c r="C61" s="592"/>
      <c r="D61" s="595"/>
      <c r="E61" s="465">
        <v>2</v>
      </c>
      <c r="F61" s="418">
        <v>19461460</v>
      </c>
      <c r="G61" s="530">
        <f>IF(ISBLANK(F61),"-",(F61/$D$50*$D$47*$B$68)*($B$57/$D$60))</f>
        <v>157.65502771203924</v>
      </c>
      <c r="H61" s="548">
        <f t="shared" si="0"/>
        <v>105.10335180802616</v>
      </c>
      <c r="L61" s="393"/>
    </row>
    <row r="62" spans="1:12" s="2" customFormat="1" ht="26.25" customHeight="1" x14ac:dyDescent="0.4">
      <c r="A62" s="405" t="s">
        <v>87</v>
      </c>
      <c r="B62" s="406">
        <v>1</v>
      </c>
      <c r="C62" s="592"/>
      <c r="D62" s="595"/>
      <c r="E62" s="465">
        <v>3</v>
      </c>
      <c r="F62" s="466">
        <v>19412289</v>
      </c>
      <c r="G62" s="530">
        <f>IF(ISBLANK(F62),"-",(F62/$D$50*$D$47*$B$68)*($B$57/$D$60))</f>
        <v>157.25669915048076</v>
      </c>
      <c r="H62" s="548">
        <f t="shared" si="0"/>
        <v>104.83779943365383</v>
      </c>
      <c r="L62" s="393"/>
    </row>
    <row r="63" spans="1:12" ht="27" customHeight="1" x14ac:dyDescent="0.4">
      <c r="A63" s="405" t="s">
        <v>88</v>
      </c>
      <c r="B63" s="406">
        <v>1</v>
      </c>
      <c r="C63" s="593"/>
      <c r="D63" s="596"/>
      <c r="E63" s="467">
        <v>4</v>
      </c>
      <c r="F63" s="468"/>
      <c r="G63" s="530" t="str">
        <f>IF(ISBLANK(F63),"-",(F63/$D$50*$D$47*$B$68)*($B$57/$D$60))</f>
        <v>-</v>
      </c>
      <c r="H63" s="548" t="str">
        <f t="shared" si="0"/>
        <v>-</v>
      </c>
    </row>
    <row r="64" spans="1:12" ht="26.25" customHeight="1" x14ac:dyDescent="0.4">
      <c r="A64" s="405" t="s">
        <v>89</v>
      </c>
      <c r="B64" s="406">
        <v>1</v>
      </c>
      <c r="C64" s="591" t="s">
        <v>90</v>
      </c>
      <c r="D64" s="594">
        <v>80.239999999999995</v>
      </c>
      <c r="E64" s="463">
        <v>1</v>
      </c>
      <c r="F64" s="464">
        <v>21600410</v>
      </c>
      <c r="G64" s="529">
        <f>IF(ISBLANK(F64),"-",(F64/$D$50*$D$47*$B$68)*($B$57/$D$64))</f>
        <v>157.31843588561773</v>
      </c>
      <c r="H64" s="547">
        <f t="shared" si="0"/>
        <v>104.8789572570785</v>
      </c>
    </row>
    <row r="65" spans="1:8" ht="26.25" customHeight="1" x14ac:dyDescent="0.4">
      <c r="A65" s="405" t="s">
        <v>91</v>
      </c>
      <c r="B65" s="406">
        <v>1</v>
      </c>
      <c r="C65" s="592"/>
      <c r="D65" s="595"/>
      <c r="E65" s="465">
        <v>2</v>
      </c>
      <c r="F65" s="418">
        <v>21397745</v>
      </c>
      <c r="G65" s="530">
        <f>IF(ISBLANK(F65),"-",(F65/$D$50*$D$47*$B$68)*($B$57/$D$64))</f>
        <v>155.8424018284513</v>
      </c>
      <c r="H65" s="548">
        <f t="shared" si="0"/>
        <v>103.89493455230088</v>
      </c>
    </row>
    <row r="66" spans="1:8" ht="26.25" customHeight="1" x14ac:dyDescent="0.4">
      <c r="A66" s="405" t="s">
        <v>92</v>
      </c>
      <c r="B66" s="406">
        <v>1</v>
      </c>
      <c r="C66" s="592"/>
      <c r="D66" s="595"/>
      <c r="E66" s="465">
        <v>3</v>
      </c>
      <c r="F66" s="418">
        <v>21809258</v>
      </c>
      <c r="G66" s="530">
        <f>IF(ISBLANK(F66),"-",(F66/$D$50*$D$47*$B$68)*($B$57/$D$64))</f>
        <v>158.83950149029101</v>
      </c>
      <c r="H66" s="548">
        <f t="shared" si="0"/>
        <v>105.89300099352734</v>
      </c>
    </row>
    <row r="67" spans="1:8" ht="27" customHeight="1" x14ac:dyDescent="0.4">
      <c r="A67" s="405" t="s">
        <v>93</v>
      </c>
      <c r="B67" s="406">
        <v>1</v>
      </c>
      <c r="C67" s="593"/>
      <c r="D67" s="596"/>
      <c r="E67" s="467">
        <v>4</v>
      </c>
      <c r="F67" s="468"/>
      <c r="G67" s="546" t="str">
        <f>IF(ISBLANK(F67),"-",(F67/$D$50*$D$47*$B$68)*($B$57/$D$64))</f>
        <v>-</v>
      </c>
      <c r="H67" s="549" t="str">
        <f t="shared" si="0"/>
        <v>-</v>
      </c>
    </row>
    <row r="68" spans="1:8" ht="26.25" customHeight="1" x14ac:dyDescent="0.4">
      <c r="A68" s="405" t="s">
        <v>94</v>
      </c>
      <c r="B68" s="469">
        <f>(B67/B66)*(B65/B64)*(B63/B62)*(B61/B60)*B59</f>
        <v>100</v>
      </c>
      <c r="C68" s="591" t="s">
        <v>95</v>
      </c>
      <c r="D68" s="594">
        <v>76.86</v>
      </c>
      <c r="E68" s="463">
        <v>1</v>
      </c>
      <c r="F68" s="464">
        <v>20458678</v>
      </c>
      <c r="G68" s="529">
        <f>IF(ISBLANK(F68),"-",(F68/$D$50*$D$47*$B$68)*($B$57/$D$68))</f>
        <v>155.55562930138456</v>
      </c>
      <c r="H68" s="548">
        <f t="shared" si="0"/>
        <v>103.7037528675897</v>
      </c>
    </row>
    <row r="69" spans="1:8" ht="27" customHeight="1" x14ac:dyDescent="0.4">
      <c r="A69" s="453" t="s">
        <v>96</v>
      </c>
      <c r="B69" s="470">
        <f>(D47*B68)/B56*B57</f>
        <v>138.08690333333334</v>
      </c>
      <c r="C69" s="592"/>
      <c r="D69" s="595"/>
      <c r="E69" s="465">
        <v>2</v>
      </c>
      <c r="F69" s="418">
        <v>20784897</v>
      </c>
      <c r="G69" s="530">
        <f>IF(ISBLANK(F69),"-",(F69/$D$50*$D$47*$B$68)*($B$57/$D$68))</f>
        <v>158.03600471151944</v>
      </c>
      <c r="H69" s="548">
        <f t="shared" si="0"/>
        <v>105.35733647434628</v>
      </c>
    </row>
    <row r="70" spans="1:8" ht="26.25" customHeight="1" x14ac:dyDescent="0.4">
      <c r="A70" s="604" t="s">
        <v>69</v>
      </c>
      <c r="B70" s="605"/>
      <c r="C70" s="592"/>
      <c r="D70" s="595"/>
      <c r="E70" s="465">
        <v>3</v>
      </c>
      <c r="F70" s="418">
        <v>20435842</v>
      </c>
      <c r="G70" s="530">
        <f>IF(ISBLANK(F70),"-",(F70/$D$50*$D$47*$B$68)*($B$57/$D$68))</f>
        <v>155.38199792839325</v>
      </c>
      <c r="H70" s="548">
        <f t="shared" si="0"/>
        <v>103.58799861892882</v>
      </c>
    </row>
    <row r="71" spans="1:8" ht="27" customHeight="1" x14ac:dyDescent="0.4">
      <c r="A71" s="606"/>
      <c r="B71" s="607"/>
      <c r="C71" s="603"/>
      <c r="D71" s="596"/>
      <c r="E71" s="467">
        <v>4</v>
      </c>
      <c r="F71" s="468"/>
      <c r="G71" s="546" t="str">
        <f>IF(ISBLANK(F71),"-",(F71/$D$50*$D$47*$B$68)*($B$57/$D$68))</f>
        <v>-</v>
      </c>
      <c r="H71" s="549" t="str">
        <f t="shared" si="0"/>
        <v>-</v>
      </c>
    </row>
    <row r="72" spans="1:8" ht="26.25" customHeight="1" x14ac:dyDescent="0.4">
      <c r="A72" s="471"/>
      <c r="B72" s="471"/>
      <c r="C72" s="471"/>
      <c r="D72" s="471"/>
      <c r="E72" s="471"/>
      <c r="F72" s="473" t="s">
        <v>62</v>
      </c>
      <c r="G72" s="535">
        <f>AVERAGE(G60:G71)</f>
        <v>157.05634252771532</v>
      </c>
      <c r="H72" s="550">
        <f>AVERAGE(H60:H71)</f>
        <v>104.70422835181024</v>
      </c>
    </row>
    <row r="73" spans="1:8" ht="26.25" customHeight="1" x14ac:dyDescent="0.4">
      <c r="C73" s="471"/>
      <c r="D73" s="471"/>
      <c r="E73" s="471"/>
      <c r="F73" s="474" t="s">
        <v>75</v>
      </c>
      <c r="G73" s="534">
        <f>STDEV(G60:G71)/G72</f>
        <v>7.6190335270884231E-3</v>
      </c>
      <c r="H73" s="534">
        <f>STDEV(H60:H71)/H72</f>
        <v>7.6190335270884136E-3</v>
      </c>
    </row>
    <row r="74" spans="1:8" ht="27" customHeight="1" x14ac:dyDescent="0.4">
      <c r="A74" s="471"/>
      <c r="B74" s="471"/>
      <c r="C74" s="472"/>
      <c r="D74" s="472"/>
      <c r="E74" s="475"/>
      <c r="F74" s="476" t="s">
        <v>18</v>
      </c>
      <c r="G74" s="477">
        <f>COUNT(G60:G71)</f>
        <v>9</v>
      </c>
      <c r="H74" s="477">
        <f>COUNT(H60:H71)</f>
        <v>9</v>
      </c>
    </row>
    <row r="76" spans="1:8" ht="26.25" customHeight="1" x14ac:dyDescent="0.4">
      <c r="A76" s="389" t="s">
        <v>97</v>
      </c>
      <c r="B76" s="478" t="s">
        <v>98</v>
      </c>
      <c r="C76" s="599" t="str">
        <f>B26</f>
        <v xml:space="preserve"> Pyrazinamide</v>
      </c>
      <c r="D76" s="599"/>
      <c r="E76" s="479" t="s">
        <v>99</v>
      </c>
      <c r="F76" s="479"/>
      <c r="G76" s="566">
        <f>H72</f>
        <v>104.70422835181024</v>
      </c>
      <c r="H76" s="481"/>
    </row>
    <row r="77" spans="1:8" ht="18.75" x14ac:dyDescent="0.3">
      <c r="A77" s="388" t="s">
        <v>100</v>
      </c>
      <c r="B77" s="388" t="s">
        <v>101</v>
      </c>
    </row>
    <row r="78" spans="1:8" ht="18.75" x14ac:dyDescent="0.3">
      <c r="A78" s="388"/>
      <c r="B78" s="388"/>
    </row>
    <row r="79" spans="1:8" ht="26.25" customHeight="1" x14ac:dyDescent="0.4">
      <c r="A79" s="389" t="s">
        <v>4</v>
      </c>
      <c r="B79" s="585"/>
      <c r="C79" s="585"/>
    </row>
    <row r="80" spans="1:8" ht="26.25" customHeight="1" x14ac:dyDescent="0.4">
      <c r="A80" s="390" t="s">
        <v>39</v>
      </c>
      <c r="B80" s="585"/>
      <c r="C80" s="585"/>
    </row>
    <row r="81" spans="1:12" ht="27" customHeight="1" x14ac:dyDescent="0.4">
      <c r="A81" s="390" t="s">
        <v>6</v>
      </c>
      <c r="B81" s="482"/>
    </row>
    <row r="82" spans="1:12" s="2" customFormat="1" ht="27" customHeight="1" x14ac:dyDescent="0.4">
      <c r="A82" s="390" t="s">
        <v>40</v>
      </c>
      <c r="B82" s="392">
        <v>0</v>
      </c>
      <c r="C82" s="576" t="s">
        <v>41</v>
      </c>
      <c r="D82" s="577"/>
      <c r="E82" s="577"/>
      <c r="F82" s="577"/>
      <c r="G82" s="578"/>
      <c r="I82" s="393"/>
      <c r="J82" s="393"/>
      <c r="K82" s="393"/>
      <c r="L82" s="393"/>
    </row>
    <row r="83" spans="1:12" s="2" customFormat="1" ht="19.5" customHeight="1" x14ac:dyDescent="0.3">
      <c r="A83" s="390" t="s">
        <v>42</v>
      </c>
      <c r="B83" s="394">
        <f>B81-B82</f>
        <v>0</v>
      </c>
      <c r="C83" s="395"/>
      <c r="D83" s="395"/>
      <c r="E83" s="395"/>
      <c r="F83" s="395"/>
      <c r="G83" s="396"/>
      <c r="I83" s="393"/>
      <c r="J83" s="393"/>
      <c r="K83" s="393"/>
      <c r="L83" s="393"/>
    </row>
    <row r="84" spans="1:12" s="2" customFormat="1" ht="27" customHeight="1" x14ac:dyDescent="0.4">
      <c r="A84" s="390" t="s">
        <v>43</v>
      </c>
      <c r="B84" s="397">
        <v>1</v>
      </c>
      <c r="C84" s="579" t="s">
        <v>102</v>
      </c>
      <c r="D84" s="580"/>
      <c r="E84" s="580"/>
      <c r="F84" s="580"/>
      <c r="G84" s="580"/>
      <c r="H84" s="581"/>
      <c r="I84" s="393"/>
      <c r="J84" s="393"/>
      <c r="K84" s="393"/>
      <c r="L84" s="393"/>
    </row>
    <row r="85" spans="1:12" s="2" customFormat="1" ht="27" customHeight="1" x14ac:dyDescent="0.4">
      <c r="A85" s="390" t="s">
        <v>45</v>
      </c>
      <c r="B85" s="397">
        <v>1</v>
      </c>
      <c r="C85" s="579" t="s">
        <v>103</v>
      </c>
      <c r="D85" s="580"/>
      <c r="E85" s="580"/>
      <c r="F85" s="580"/>
      <c r="G85" s="580"/>
      <c r="H85" s="581"/>
      <c r="I85" s="393"/>
      <c r="J85" s="393"/>
      <c r="K85" s="393"/>
      <c r="L85" s="393"/>
    </row>
    <row r="86" spans="1:12" s="2" customFormat="1" ht="18.75" x14ac:dyDescent="0.3">
      <c r="A86" s="390"/>
      <c r="B86" s="400"/>
      <c r="C86" s="401"/>
      <c r="D86" s="401"/>
      <c r="E86" s="401"/>
      <c r="F86" s="401"/>
      <c r="G86" s="401"/>
      <c r="H86" s="401"/>
      <c r="I86" s="393"/>
      <c r="J86" s="393"/>
      <c r="K86" s="393"/>
      <c r="L86" s="393"/>
    </row>
    <row r="87" spans="1:12" s="2" customFormat="1" ht="18.75" x14ac:dyDescent="0.3">
      <c r="A87" s="390" t="s">
        <v>47</v>
      </c>
      <c r="B87" s="402">
        <f>B84/B85</f>
        <v>1</v>
      </c>
      <c r="C87" s="380" t="s">
        <v>48</v>
      </c>
      <c r="D87" s="380"/>
      <c r="E87" s="380"/>
      <c r="F87" s="380"/>
      <c r="G87" s="380"/>
      <c r="I87" s="393"/>
      <c r="J87" s="393"/>
      <c r="K87" s="393"/>
      <c r="L87" s="393"/>
    </row>
    <row r="88" spans="1:12" ht="19.5" customHeight="1" x14ac:dyDescent="0.3">
      <c r="A88" s="388"/>
      <c r="B88" s="388"/>
    </row>
    <row r="89" spans="1:12" ht="27" customHeight="1" x14ac:dyDescent="0.4">
      <c r="A89" s="403" t="s">
        <v>49</v>
      </c>
      <c r="B89" s="404">
        <v>1</v>
      </c>
      <c r="D89" s="483" t="s">
        <v>50</v>
      </c>
      <c r="E89" s="484"/>
      <c r="F89" s="582" t="s">
        <v>51</v>
      </c>
      <c r="G89" s="584"/>
    </row>
    <row r="90" spans="1:12" ht="27" customHeight="1" x14ac:dyDescent="0.4">
      <c r="A90" s="405" t="s">
        <v>52</v>
      </c>
      <c r="B90" s="406">
        <v>1</v>
      </c>
      <c r="C90" s="485" t="s">
        <v>53</v>
      </c>
      <c r="D90" s="408" t="s">
        <v>54</v>
      </c>
      <c r="E90" s="409" t="s">
        <v>55</v>
      </c>
      <c r="F90" s="408" t="s">
        <v>54</v>
      </c>
      <c r="G90" s="486" t="s">
        <v>55</v>
      </c>
      <c r="I90" s="411" t="s">
        <v>56</v>
      </c>
    </row>
    <row r="91" spans="1:12" ht="26.25" customHeight="1" x14ac:dyDescent="0.4">
      <c r="A91" s="405" t="s">
        <v>57</v>
      </c>
      <c r="B91" s="406">
        <v>1</v>
      </c>
      <c r="C91" s="487">
        <v>1</v>
      </c>
      <c r="D91" s="413"/>
      <c r="E91" s="414" t="str">
        <f>IF(ISBLANK(D91),"-",$D$101/$D$98*D91)</f>
        <v>-</v>
      </c>
      <c r="F91" s="413"/>
      <c r="G91" s="415" t="str">
        <f>IF(ISBLANK(F91),"-",$D$101/$F$98*F91)</f>
        <v>-</v>
      </c>
      <c r="I91" s="416"/>
    </row>
    <row r="92" spans="1:12" ht="26.25" customHeight="1" x14ac:dyDescent="0.4">
      <c r="A92" s="405" t="s">
        <v>58</v>
      </c>
      <c r="B92" s="406">
        <v>1</v>
      </c>
      <c r="C92" s="472">
        <v>2</v>
      </c>
      <c r="D92" s="418"/>
      <c r="E92" s="419" t="str">
        <f>IF(ISBLANK(D92),"-",$D$101/$D$98*D92)</f>
        <v>-</v>
      </c>
      <c r="F92" s="418"/>
      <c r="G92" s="420" t="str">
        <f>IF(ISBLANK(F92),"-",$D$101/$F$98*F92)</f>
        <v>-</v>
      </c>
      <c r="I92" s="586" t="e">
        <f>ABS((F96/D96*D95)-F95)/D95</f>
        <v>#DIV/0!</v>
      </c>
    </row>
    <row r="93" spans="1:12" ht="26.25" customHeight="1" x14ac:dyDescent="0.4">
      <c r="A93" s="405" t="s">
        <v>59</v>
      </c>
      <c r="B93" s="406">
        <v>1</v>
      </c>
      <c r="C93" s="472">
        <v>3</v>
      </c>
      <c r="D93" s="418"/>
      <c r="E93" s="419" t="str">
        <f>IF(ISBLANK(D93),"-",$D$101/$D$98*D93)</f>
        <v>-</v>
      </c>
      <c r="F93" s="418"/>
      <c r="G93" s="420" t="str">
        <f>IF(ISBLANK(F93),"-",$D$101/$F$98*F93)</f>
        <v>-</v>
      </c>
      <c r="I93" s="586"/>
    </row>
    <row r="94" spans="1:12" ht="27" customHeight="1" x14ac:dyDescent="0.4">
      <c r="A94" s="405" t="s">
        <v>60</v>
      </c>
      <c r="B94" s="406">
        <v>1</v>
      </c>
      <c r="C94" s="488">
        <v>4</v>
      </c>
      <c r="D94" s="423"/>
      <c r="E94" s="424" t="str">
        <f>IF(ISBLANK(D94),"-",$D$101/$D$98*D94)</f>
        <v>-</v>
      </c>
      <c r="F94" s="489"/>
      <c r="G94" s="425" t="str">
        <f>IF(ISBLANK(F94),"-",$D$101/$F$98*F94)</f>
        <v>-</v>
      </c>
      <c r="I94" s="426"/>
    </row>
    <row r="95" spans="1:12" ht="27" customHeight="1" x14ac:dyDescent="0.4">
      <c r="A95" s="405" t="s">
        <v>61</v>
      </c>
      <c r="B95" s="406">
        <v>1</v>
      </c>
      <c r="C95" s="490" t="s">
        <v>62</v>
      </c>
      <c r="D95" s="491" t="e">
        <f>AVERAGE(D91:D94)</f>
        <v>#DIV/0!</v>
      </c>
      <c r="E95" s="429" t="e">
        <f>AVERAGE(E91:E94)</f>
        <v>#DIV/0!</v>
      </c>
      <c r="F95" s="492" t="e">
        <f>AVERAGE(F91:F94)</f>
        <v>#DIV/0!</v>
      </c>
      <c r="G95" s="493" t="e">
        <f>AVERAGE(G91:G94)</f>
        <v>#DIV/0!</v>
      </c>
    </row>
    <row r="96" spans="1:12" ht="26.25" customHeight="1" x14ac:dyDescent="0.4">
      <c r="A96" s="405" t="s">
        <v>63</v>
      </c>
      <c r="B96" s="391">
        <v>1</v>
      </c>
      <c r="C96" s="494" t="s">
        <v>104</v>
      </c>
      <c r="D96" s="495"/>
      <c r="E96" s="421"/>
      <c r="F96" s="433"/>
    </row>
    <row r="97" spans="1:10" ht="26.25" customHeight="1" x14ac:dyDescent="0.4">
      <c r="A97" s="405" t="s">
        <v>65</v>
      </c>
      <c r="B97" s="391">
        <v>1</v>
      </c>
      <c r="C97" s="496" t="s">
        <v>105</v>
      </c>
      <c r="D97" s="497">
        <f>D96*$B$87</f>
        <v>0</v>
      </c>
      <c r="E97" s="436"/>
      <c r="F97" s="435">
        <f>F96*$B$87</f>
        <v>0</v>
      </c>
    </row>
    <row r="98" spans="1:10" ht="19.5" customHeight="1" x14ac:dyDescent="0.3">
      <c r="A98" s="405" t="s">
        <v>67</v>
      </c>
      <c r="B98" s="498">
        <f>(B97/B96)*(B95/B94)*(B93/B92)*(B91/B90)*B89</f>
        <v>1</v>
      </c>
      <c r="C98" s="496" t="s">
        <v>106</v>
      </c>
      <c r="D98" s="499">
        <f>D97*$B$83/100</f>
        <v>0</v>
      </c>
      <c r="E98" s="439"/>
      <c r="F98" s="438">
        <f>F97*$B$83/100</f>
        <v>0</v>
      </c>
    </row>
    <row r="99" spans="1:10" ht="19.5" customHeight="1" x14ac:dyDescent="0.3">
      <c r="A99" s="587" t="s">
        <v>69</v>
      </c>
      <c r="B99" s="601"/>
      <c r="C99" s="496" t="s">
        <v>107</v>
      </c>
      <c r="D99" s="500">
        <f>D98/$B$98</f>
        <v>0</v>
      </c>
      <c r="E99" s="439"/>
      <c r="F99" s="442">
        <f>F98/$B$98</f>
        <v>0</v>
      </c>
      <c r="G99" s="501"/>
      <c r="H99" s="431"/>
    </row>
    <row r="100" spans="1:10" ht="19.5" customHeight="1" x14ac:dyDescent="0.3">
      <c r="A100" s="589"/>
      <c r="B100" s="602"/>
      <c r="C100" s="496" t="s">
        <v>71</v>
      </c>
      <c r="D100" s="502">
        <f>$B$56/$B$116</f>
        <v>150</v>
      </c>
      <c r="F100" s="447"/>
      <c r="G100" s="503"/>
      <c r="H100" s="431"/>
    </row>
    <row r="101" spans="1:10" ht="18.75" x14ac:dyDescent="0.3">
      <c r="C101" s="496" t="s">
        <v>72</v>
      </c>
      <c r="D101" s="497">
        <f>D100*$B$98</f>
        <v>150</v>
      </c>
      <c r="F101" s="447"/>
      <c r="G101" s="501"/>
      <c r="H101" s="431"/>
    </row>
    <row r="102" spans="1:10" ht="19.5" customHeight="1" x14ac:dyDescent="0.3">
      <c r="C102" s="504" t="s">
        <v>73</v>
      </c>
      <c r="D102" s="505">
        <f>D101/B34</f>
        <v>150</v>
      </c>
      <c r="F102" s="451"/>
      <c r="G102" s="501"/>
      <c r="H102" s="431"/>
      <c r="J102" s="506"/>
    </row>
    <row r="103" spans="1:10" ht="18.75" x14ac:dyDescent="0.3">
      <c r="C103" s="507" t="s">
        <v>108</v>
      </c>
      <c r="D103" s="508" t="e">
        <f>AVERAGE(E91:E94,G91:G94)</f>
        <v>#DIV/0!</v>
      </c>
      <c r="F103" s="451"/>
      <c r="G103" s="509"/>
      <c r="H103" s="431"/>
      <c r="J103" s="510"/>
    </row>
    <row r="104" spans="1:10" ht="18.75" x14ac:dyDescent="0.3">
      <c r="C104" s="474" t="s">
        <v>75</v>
      </c>
      <c r="D104" s="511" t="e">
        <f>STDEV(E91:E94,G91:G94)/D103</f>
        <v>#DIV/0!</v>
      </c>
      <c r="F104" s="451"/>
      <c r="G104" s="501"/>
      <c r="H104" s="431"/>
      <c r="J104" s="510"/>
    </row>
    <row r="105" spans="1:10" ht="19.5" customHeight="1" x14ac:dyDescent="0.3">
      <c r="C105" s="476" t="s">
        <v>18</v>
      </c>
      <c r="D105" s="512">
        <f>COUNT(E91:E94,G91:G94)</f>
        <v>0</v>
      </c>
      <c r="F105" s="451"/>
      <c r="G105" s="501"/>
      <c r="H105" s="431"/>
      <c r="J105" s="510"/>
    </row>
    <row r="106" spans="1:10" ht="19.5" customHeight="1" x14ac:dyDescent="0.3">
      <c r="A106" s="455"/>
      <c r="B106" s="455"/>
      <c r="C106" s="455"/>
      <c r="D106" s="455"/>
      <c r="E106" s="455"/>
    </row>
    <row r="107" spans="1:10" ht="27" customHeight="1" x14ac:dyDescent="0.4">
      <c r="A107" s="403" t="s">
        <v>109</v>
      </c>
      <c r="B107" s="404">
        <v>1</v>
      </c>
      <c r="C107" s="551" t="s">
        <v>110</v>
      </c>
      <c r="D107" s="551" t="s">
        <v>54</v>
      </c>
      <c r="E107" s="551" t="s">
        <v>111</v>
      </c>
      <c r="F107" s="513" t="s">
        <v>112</v>
      </c>
    </row>
    <row r="108" spans="1:10" ht="26.25" customHeight="1" x14ac:dyDescent="0.4">
      <c r="A108" s="405" t="s">
        <v>113</v>
      </c>
      <c r="B108" s="406">
        <v>1</v>
      </c>
      <c r="C108" s="556">
        <v>1</v>
      </c>
      <c r="D108" s="557"/>
      <c r="E108" s="531" t="str">
        <f t="shared" ref="E108:E113" si="1">IF(ISBLANK(D108),"-",D108/$D$103*$D$100*$B$116)</f>
        <v>-</v>
      </c>
      <c r="F108" s="558" t="str">
        <f t="shared" ref="F108:F113" si="2">IF(ISBLANK(D108), "-", (E108/$B$56)*100)</f>
        <v>-</v>
      </c>
    </row>
    <row r="109" spans="1:10" ht="26.25" customHeight="1" x14ac:dyDescent="0.4">
      <c r="A109" s="405" t="s">
        <v>86</v>
      </c>
      <c r="B109" s="406">
        <v>1</v>
      </c>
      <c r="C109" s="552">
        <v>2</v>
      </c>
      <c r="D109" s="554"/>
      <c r="E109" s="532" t="str">
        <f t="shared" si="1"/>
        <v>-</v>
      </c>
      <c r="F109" s="559" t="str">
        <f t="shared" si="2"/>
        <v>-</v>
      </c>
    </row>
    <row r="110" spans="1:10" ht="26.25" customHeight="1" x14ac:dyDescent="0.4">
      <c r="A110" s="405" t="s">
        <v>87</v>
      </c>
      <c r="B110" s="406">
        <v>1</v>
      </c>
      <c r="C110" s="552">
        <v>3</v>
      </c>
      <c r="D110" s="554"/>
      <c r="E110" s="532" t="str">
        <f t="shared" si="1"/>
        <v>-</v>
      </c>
      <c r="F110" s="559" t="str">
        <f t="shared" si="2"/>
        <v>-</v>
      </c>
    </row>
    <row r="111" spans="1:10" ht="26.25" customHeight="1" x14ac:dyDescent="0.4">
      <c r="A111" s="405" t="s">
        <v>88</v>
      </c>
      <c r="B111" s="406">
        <v>1</v>
      </c>
      <c r="C111" s="552">
        <v>4</v>
      </c>
      <c r="D111" s="554"/>
      <c r="E111" s="532" t="str">
        <f t="shared" si="1"/>
        <v>-</v>
      </c>
      <c r="F111" s="559" t="str">
        <f t="shared" si="2"/>
        <v>-</v>
      </c>
    </row>
    <row r="112" spans="1:10" ht="26.25" customHeight="1" x14ac:dyDescent="0.4">
      <c r="A112" s="405" t="s">
        <v>89</v>
      </c>
      <c r="B112" s="406">
        <v>1</v>
      </c>
      <c r="C112" s="552">
        <v>5</v>
      </c>
      <c r="D112" s="554"/>
      <c r="E112" s="532" t="str">
        <f t="shared" si="1"/>
        <v>-</v>
      </c>
      <c r="F112" s="559" t="str">
        <f t="shared" si="2"/>
        <v>-</v>
      </c>
    </row>
    <row r="113" spans="1:10" ht="27" customHeight="1" x14ac:dyDescent="0.4">
      <c r="A113" s="405" t="s">
        <v>91</v>
      </c>
      <c r="B113" s="406">
        <v>1</v>
      </c>
      <c r="C113" s="553">
        <v>6</v>
      </c>
      <c r="D113" s="555"/>
      <c r="E113" s="533" t="str">
        <f t="shared" si="1"/>
        <v>-</v>
      </c>
      <c r="F113" s="560" t="str">
        <f t="shared" si="2"/>
        <v>-</v>
      </c>
    </row>
    <row r="114" spans="1:10" ht="27" customHeight="1" x14ac:dyDescent="0.4">
      <c r="A114" s="405" t="s">
        <v>92</v>
      </c>
      <c r="B114" s="406">
        <v>1</v>
      </c>
      <c r="C114" s="514"/>
      <c r="D114" s="472"/>
      <c r="E114" s="379"/>
      <c r="F114" s="561"/>
    </row>
    <row r="115" spans="1:10" ht="26.25" customHeight="1" x14ac:dyDescent="0.4">
      <c r="A115" s="405" t="s">
        <v>93</v>
      </c>
      <c r="B115" s="406">
        <v>1</v>
      </c>
      <c r="C115" s="514"/>
      <c r="D115" s="538" t="s">
        <v>62</v>
      </c>
      <c r="E115" s="540" t="e">
        <f>AVERAGE(E108:E113)</f>
        <v>#DIV/0!</v>
      </c>
      <c r="F115" s="562" t="e">
        <f>AVERAGE(F108:F113)</f>
        <v>#DIV/0!</v>
      </c>
    </row>
    <row r="116" spans="1:10" ht="27" customHeight="1" x14ac:dyDescent="0.4">
      <c r="A116" s="405" t="s">
        <v>94</v>
      </c>
      <c r="B116" s="437">
        <f>(B115/B114)*(B113/B112)*(B111/B110)*(B109/B108)*B107</f>
        <v>1</v>
      </c>
      <c r="C116" s="515"/>
      <c r="D116" s="539" t="s">
        <v>75</v>
      </c>
      <c r="E116" s="537" t="e">
        <f>STDEV(E108:E113)/E115</f>
        <v>#DIV/0!</v>
      </c>
      <c r="F116" s="516" t="e">
        <f>STDEV(F108:F113)/F115</f>
        <v>#DIV/0!</v>
      </c>
      <c r="I116" s="379"/>
    </row>
    <row r="117" spans="1:10" ht="27" customHeight="1" x14ac:dyDescent="0.4">
      <c r="A117" s="587" t="s">
        <v>69</v>
      </c>
      <c r="B117" s="588"/>
      <c r="C117" s="517"/>
      <c r="D117" s="476" t="s">
        <v>18</v>
      </c>
      <c r="E117" s="542">
        <f>COUNT(E108:E113)</f>
        <v>0</v>
      </c>
      <c r="F117" s="543">
        <f>COUNT(F108:F113)</f>
        <v>0</v>
      </c>
      <c r="I117" s="379"/>
      <c r="J117" s="510"/>
    </row>
    <row r="118" spans="1:10" ht="26.25" customHeight="1" x14ac:dyDescent="0.3">
      <c r="A118" s="589"/>
      <c r="B118" s="590"/>
      <c r="C118" s="379"/>
      <c r="D118" s="541"/>
      <c r="E118" s="567" t="s">
        <v>114</v>
      </c>
      <c r="F118" s="568"/>
      <c r="G118" s="379"/>
      <c r="H118" s="379"/>
      <c r="I118" s="379"/>
    </row>
    <row r="119" spans="1:10" ht="25.5" customHeight="1" x14ac:dyDescent="0.4">
      <c r="A119" s="526"/>
      <c r="B119" s="401"/>
      <c r="C119" s="379"/>
      <c r="D119" s="539" t="s">
        <v>115</v>
      </c>
      <c r="E119" s="544">
        <f>MIN(E108:E113)</f>
        <v>0</v>
      </c>
      <c r="F119" s="563">
        <f>MIN(F108:F113)</f>
        <v>0</v>
      </c>
      <c r="G119" s="379"/>
      <c r="H119" s="379"/>
      <c r="I119" s="379"/>
    </row>
    <row r="120" spans="1:10" ht="24" customHeight="1" x14ac:dyDescent="0.4">
      <c r="A120" s="526"/>
      <c r="B120" s="401"/>
      <c r="C120" s="379"/>
      <c r="D120" s="448" t="s">
        <v>116</v>
      </c>
      <c r="E120" s="545">
        <f>MAX(E108:E113)</f>
        <v>0</v>
      </c>
      <c r="F120" s="564">
        <f>MAX(F108:F113)</f>
        <v>0</v>
      </c>
      <c r="G120" s="379"/>
      <c r="H120" s="379"/>
      <c r="I120" s="379"/>
    </row>
    <row r="121" spans="1:10" ht="27" customHeight="1" x14ac:dyDescent="0.3">
      <c r="A121" s="526"/>
      <c r="B121" s="401"/>
      <c r="C121" s="379"/>
      <c r="D121" s="379"/>
      <c r="E121" s="379"/>
      <c r="F121" s="472"/>
      <c r="G121" s="379"/>
      <c r="H121" s="379"/>
      <c r="I121" s="379"/>
    </row>
    <row r="122" spans="1:10" ht="25.5" customHeight="1" x14ac:dyDescent="0.3">
      <c r="A122" s="526"/>
      <c r="B122" s="401"/>
      <c r="C122" s="379"/>
      <c r="D122" s="379"/>
      <c r="E122" s="379"/>
      <c r="F122" s="472"/>
      <c r="G122" s="379"/>
      <c r="H122" s="379"/>
      <c r="I122" s="379"/>
    </row>
    <row r="123" spans="1:10" ht="18.75" x14ac:dyDescent="0.3">
      <c r="A123" s="526"/>
      <c r="B123" s="401"/>
      <c r="C123" s="379"/>
      <c r="D123" s="379"/>
      <c r="E123" s="379"/>
      <c r="F123" s="472"/>
      <c r="G123" s="379"/>
      <c r="H123" s="379"/>
      <c r="I123" s="379"/>
    </row>
    <row r="124" spans="1:10" ht="45.75" customHeight="1" x14ac:dyDescent="0.65">
      <c r="A124" s="389" t="s">
        <v>97</v>
      </c>
      <c r="B124" s="478" t="s">
        <v>117</v>
      </c>
      <c r="C124" s="599" t="str">
        <f>B26</f>
        <v xml:space="preserve"> Pyrazinamide</v>
      </c>
      <c r="D124" s="599"/>
      <c r="E124" s="479" t="s">
        <v>118</v>
      </c>
      <c r="F124" s="479"/>
      <c r="G124" s="565" t="e">
        <f>F115</f>
        <v>#DIV/0!</v>
      </c>
      <c r="H124" s="379"/>
      <c r="I124" s="379"/>
    </row>
    <row r="125" spans="1:10" ht="45.75" customHeight="1" x14ac:dyDescent="0.65">
      <c r="A125" s="389"/>
      <c r="B125" s="478" t="s">
        <v>119</v>
      </c>
      <c r="C125" s="390" t="s">
        <v>120</v>
      </c>
      <c r="D125" s="565">
        <f>MIN(F108:F113)</f>
        <v>0</v>
      </c>
      <c r="E125" s="490" t="s">
        <v>121</v>
      </c>
      <c r="F125" s="565">
        <f>MAX(F108:F113)</f>
        <v>0</v>
      </c>
      <c r="G125" s="480"/>
      <c r="H125" s="379"/>
      <c r="I125" s="379"/>
    </row>
    <row r="126" spans="1:10" ht="19.5" customHeight="1" x14ac:dyDescent="0.3">
      <c r="A126" s="518"/>
      <c r="B126" s="518"/>
      <c r="C126" s="519"/>
      <c r="D126" s="519"/>
      <c r="E126" s="519"/>
      <c r="F126" s="519"/>
      <c r="G126" s="519"/>
      <c r="H126" s="519"/>
    </row>
    <row r="127" spans="1:10" ht="18.75" x14ac:dyDescent="0.3">
      <c r="B127" s="600" t="s">
        <v>24</v>
      </c>
      <c r="C127" s="600"/>
      <c r="E127" s="485" t="s">
        <v>25</v>
      </c>
      <c r="F127" s="520"/>
      <c r="G127" s="600" t="s">
        <v>26</v>
      </c>
      <c r="H127" s="600"/>
    </row>
    <row r="128" spans="1:10" ht="69.95" customHeight="1" x14ac:dyDescent="0.3">
      <c r="A128" s="521" t="s">
        <v>27</v>
      </c>
      <c r="B128" s="522"/>
      <c r="C128" s="522"/>
      <c r="E128" s="522"/>
      <c r="F128" s="379"/>
      <c r="G128" s="523"/>
      <c r="H128" s="523"/>
    </row>
    <row r="129" spans="1:9" ht="69.95" customHeight="1" x14ac:dyDescent="0.3">
      <c r="A129" s="521" t="s">
        <v>28</v>
      </c>
      <c r="B129" s="524"/>
      <c r="C129" s="524"/>
      <c r="E129" s="524"/>
      <c r="F129" s="379"/>
      <c r="G129" s="525"/>
      <c r="H129" s="525"/>
    </row>
    <row r="130" spans="1:9" ht="18.75" x14ac:dyDescent="0.3">
      <c r="A130" s="471"/>
      <c r="B130" s="471"/>
      <c r="C130" s="472"/>
      <c r="D130" s="472"/>
      <c r="E130" s="472"/>
      <c r="F130" s="475"/>
      <c r="G130" s="472"/>
      <c r="H130" s="472"/>
      <c r="I130" s="379"/>
    </row>
    <row r="131" spans="1:9" ht="18.75" x14ac:dyDescent="0.3">
      <c r="A131" s="471"/>
      <c r="B131" s="471"/>
      <c r="C131" s="472"/>
      <c r="D131" s="472"/>
      <c r="E131" s="472"/>
      <c r="F131" s="475"/>
      <c r="G131" s="472"/>
      <c r="H131" s="472"/>
      <c r="I131" s="379"/>
    </row>
    <row r="132" spans="1:9" ht="18.75" x14ac:dyDescent="0.3">
      <c r="A132" s="471"/>
      <c r="B132" s="471"/>
      <c r="C132" s="472"/>
      <c r="D132" s="472"/>
      <c r="E132" s="472"/>
      <c r="F132" s="475"/>
      <c r="G132" s="472"/>
      <c r="H132" s="472"/>
      <c r="I132" s="379"/>
    </row>
    <row r="133" spans="1:9" ht="18.75" x14ac:dyDescent="0.3">
      <c r="A133" s="471"/>
      <c r="B133" s="471"/>
      <c r="C133" s="472"/>
      <c r="D133" s="472"/>
      <c r="E133" s="472"/>
      <c r="F133" s="475"/>
      <c r="G133" s="472"/>
      <c r="H133" s="472"/>
      <c r="I133" s="379"/>
    </row>
    <row r="134" spans="1:9" ht="18.75" x14ac:dyDescent="0.3">
      <c r="A134" s="471"/>
      <c r="B134" s="471"/>
      <c r="C134" s="472"/>
      <c r="D134" s="472"/>
      <c r="E134" s="472"/>
      <c r="F134" s="475"/>
      <c r="G134" s="472"/>
      <c r="H134" s="472"/>
      <c r="I134" s="379"/>
    </row>
    <row r="135" spans="1:9" ht="18.75" x14ac:dyDescent="0.3">
      <c r="A135" s="471"/>
      <c r="B135" s="471"/>
      <c r="C135" s="472"/>
      <c r="D135" s="472"/>
      <c r="E135" s="472"/>
      <c r="F135" s="475"/>
      <c r="G135" s="472"/>
      <c r="H135" s="472"/>
      <c r="I135" s="379"/>
    </row>
    <row r="136" spans="1:9" ht="18.75" x14ac:dyDescent="0.3">
      <c r="A136" s="471"/>
      <c r="B136" s="471"/>
      <c r="C136" s="472"/>
      <c r="D136" s="472"/>
      <c r="E136" s="472"/>
      <c r="F136" s="475"/>
      <c r="G136" s="472"/>
      <c r="H136" s="472"/>
      <c r="I136" s="379"/>
    </row>
    <row r="137" spans="1:9" ht="18.75" x14ac:dyDescent="0.3">
      <c r="A137" s="471"/>
      <c r="B137" s="471"/>
      <c r="C137" s="472"/>
      <c r="D137" s="472"/>
      <c r="E137" s="472"/>
      <c r="F137" s="475"/>
      <c r="G137" s="472"/>
      <c r="H137" s="472"/>
      <c r="I137" s="379"/>
    </row>
    <row r="138" spans="1:9" ht="18.75" x14ac:dyDescent="0.3">
      <c r="A138" s="471"/>
      <c r="B138" s="471"/>
      <c r="C138" s="472"/>
      <c r="D138" s="472"/>
      <c r="E138" s="472"/>
      <c r="F138" s="475"/>
      <c r="G138" s="472"/>
      <c r="H138" s="472"/>
      <c r="I138" s="379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SST Rifampicin</vt:lpstr>
      <vt:lpstr>SST Isoniazid</vt:lpstr>
      <vt:lpstr>SST Pyrazinamide</vt:lpstr>
      <vt:lpstr>Rifampicin</vt:lpstr>
      <vt:lpstr>Isoniazid</vt:lpstr>
      <vt:lpstr>Pyrazinamide</vt:lpstr>
      <vt:lpstr>Isoniazid!Print_Area</vt:lpstr>
      <vt:lpstr>Pyrazinamide!Print_Area</vt:lpstr>
      <vt:lpstr>Rifampicin!Print_Area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2018-04-26T11:06:05Z</cp:lastPrinted>
  <dcterms:created xsi:type="dcterms:W3CDTF">2005-07-05T10:19:27Z</dcterms:created>
  <dcterms:modified xsi:type="dcterms:W3CDTF">2018-04-26T12:24:58Z</dcterms:modified>
</cp:coreProperties>
</file>