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30" windowWidth="17895" windowHeight="9150" activeTab="1"/>
  </bookViews>
  <sheets>
    <sheet name="RIF SST" sheetId="5" r:id="rId1"/>
    <sheet name="Rifampicin" sheetId="6" r:id="rId2"/>
    <sheet name="isoniazid" sheetId="7" r:id="rId3"/>
    <sheet name="ISO SST" sheetId="8" r:id="rId4"/>
    <sheet name="Uniformity" sheetId="2" r:id="rId5"/>
  </sheets>
  <externalReferences>
    <externalReference r:id="rId6"/>
  </externalReferences>
  <definedNames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B57" i="6" l="1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8"/>
  <c r="C124" i="7"/>
  <c r="B116" i="7"/>
  <c r="F113" i="7"/>
  <c r="E113" i="7"/>
  <c r="F112" i="7"/>
  <c r="E112" i="7"/>
  <c r="F111" i="7"/>
  <c r="E111" i="7"/>
  <c r="F110" i="7"/>
  <c r="E110" i="7"/>
  <c r="F109" i="7"/>
  <c r="E109" i="7"/>
  <c r="F108" i="7"/>
  <c r="F125" i="7" s="1"/>
  <c r="E108" i="7"/>
  <c r="E119" i="7" s="1"/>
  <c r="D101" i="7"/>
  <c r="D102" i="7" s="1"/>
  <c r="D100" i="7"/>
  <c r="B98" i="7"/>
  <c r="F95" i="7"/>
  <c r="D95" i="7"/>
  <c r="I92" i="7" s="1"/>
  <c r="G94" i="7"/>
  <c r="E94" i="7"/>
  <c r="G93" i="7"/>
  <c r="E93" i="7"/>
  <c r="G92" i="7"/>
  <c r="E92" i="7"/>
  <c r="G91" i="7"/>
  <c r="G95" i="7" s="1"/>
  <c r="E91" i="7"/>
  <c r="D105" i="7" s="1"/>
  <c r="B87" i="7"/>
  <c r="D97" i="7" s="1"/>
  <c r="D98" i="7" s="1"/>
  <c r="D99" i="7" s="1"/>
  <c r="B83" i="7"/>
  <c r="B80" i="7"/>
  <c r="B79" i="7"/>
  <c r="C76" i="7"/>
  <c r="H71" i="7"/>
  <c r="G71" i="7"/>
  <c r="D68" i="7"/>
  <c r="B68" i="7"/>
  <c r="B69" i="7" s="1"/>
  <c r="H67" i="7"/>
  <c r="G67" i="7"/>
  <c r="H66" i="7"/>
  <c r="G66" i="7"/>
  <c r="H65" i="7"/>
  <c r="G65" i="7"/>
  <c r="H64" i="7"/>
  <c r="G64" i="7"/>
  <c r="D64" i="7"/>
  <c r="H63" i="7"/>
  <c r="G63" i="7"/>
  <c r="D60" i="7"/>
  <c r="B57" i="7"/>
  <c r="C56" i="7"/>
  <c r="B55" i="7"/>
  <c r="B45" i="7"/>
  <c r="D48" i="7" s="1"/>
  <c r="F42" i="7"/>
  <c r="D42" i="7"/>
  <c r="I39" i="7" s="1"/>
  <c r="G41" i="7"/>
  <c r="E41" i="7"/>
  <c r="B34" i="7"/>
  <c r="F44" i="7" s="1"/>
  <c r="F45" i="7" s="1"/>
  <c r="F46" i="7" s="1"/>
  <c r="B30" i="7"/>
  <c r="C124" i="6"/>
  <c r="B116" i="6"/>
  <c r="F113" i="6"/>
  <c r="E113" i="6"/>
  <c r="F112" i="6"/>
  <c r="E112" i="6"/>
  <c r="F111" i="6"/>
  <c r="E111" i="6"/>
  <c r="F110" i="6"/>
  <c r="E110" i="6"/>
  <c r="F109" i="6"/>
  <c r="E109" i="6"/>
  <c r="F108" i="6"/>
  <c r="F125" i="6" s="1"/>
  <c r="E108" i="6"/>
  <c r="E119" i="6" s="1"/>
  <c r="D100" i="6"/>
  <c r="D101" i="6" s="1"/>
  <c r="D102" i="6" s="1"/>
  <c r="B98" i="6"/>
  <c r="F95" i="6"/>
  <c r="D95" i="6"/>
  <c r="G94" i="6"/>
  <c r="E94" i="6"/>
  <c r="G93" i="6"/>
  <c r="E93" i="6"/>
  <c r="I92" i="6"/>
  <c r="G92" i="6"/>
  <c r="E92" i="6"/>
  <c r="G91" i="6"/>
  <c r="G95" i="6" s="1"/>
  <c r="E91" i="6"/>
  <c r="D105" i="6" s="1"/>
  <c r="B87" i="6"/>
  <c r="D97" i="6" s="1"/>
  <c r="D98" i="6" s="1"/>
  <c r="D99" i="6" s="1"/>
  <c r="B83" i="6"/>
  <c r="C76" i="6"/>
  <c r="H71" i="6"/>
  <c r="G71" i="6"/>
  <c r="B68" i="6"/>
  <c r="B69" i="6" s="1"/>
  <c r="H67" i="6"/>
  <c r="G67" i="6"/>
  <c r="H66" i="6"/>
  <c r="G66" i="6"/>
  <c r="H65" i="6"/>
  <c r="G65" i="6"/>
  <c r="H64" i="6"/>
  <c r="G64" i="6"/>
  <c r="H63" i="6"/>
  <c r="G63" i="6"/>
  <c r="C56" i="6"/>
  <c r="B55" i="6"/>
  <c r="B45" i="6"/>
  <c r="D48" i="6" s="1"/>
  <c r="F42" i="6"/>
  <c r="D42" i="6"/>
  <c r="G41" i="6"/>
  <c r="E41" i="6"/>
  <c r="I39" i="6"/>
  <c r="B34" i="6"/>
  <c r="D44" i="6" s="1"/>
  <c r="D45" i="6" s="1"/>
  <c r="D46" i="6" s="1"/>
  <c r="B3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46" i="2"/>
  <c r="C45" i="2"/>
  <c r="D37" i="2"/>
  <c r="D29" i="2"/>
  <c r="D25" i="2"/>
  <c r="C19" i="2"/>
  <c r="D49" i="6" l="1"/>
  <c r="E40" i="6"/>
  <c r="E38" i="6"/>
  <c r="G39" i="6"/>
  <c r="G40" i="6"/>
  <c r="E39" i="6"/>
  <c r="G40" i="7"/>
  <c r="E39" i="7"/>
  <c r="D49" i="7"/>
  <c r="G38" i="7"/>
  <c r="E38" i="7"/>
  <c r="G39" i="7"/>
  <c r="F44" i="6"/>
  <c r="F45" i="6" s="1"/>
  <c r="F46" i="6" s="1"/>
  <c r="E95" i="6"/>
  <c r="F97" i="6"/>
  <c r="F98" i="6" s="1"/>
  <c r="F99" i="6" s="1"/>
  <c r="E115" i="6"/>
  <c r="E116" i="6" s="1"/>
  <c r="F119" i="6"/>
  <c r="E95" i="7"/>
  <c r="F97" i="7"/>
  <c r="F98" i="7" s="1"/>
  <c r="F99" i="7" s="1"/>
  <c r="E115" i="7"/>
  <c r="E116" i="7" s="1"/>
  <c r="F119" i="7"/>
  <c r="D103" i="6"/>
  <c r="D104" i="6" s="1"/>
  <c r="F115" i="6"/>
  <c r="E117" i="6"/>
  <c r="E120" i="6"/>
  <c r="D125" i="6"/>
  <c r="D103" i="7"/>
  <c r="D104" i="7" s="1"/>
  <c r="F115" i="7"/>
  <c r="E117" i="7"/>
  <c r="E120" i="7"/>
  <c r="D125" i="7"/>
  <c r="F117" i="6"/>
  <c r="F120" i="6"/>
  <c r="D44" i="7"/>
  <c r="D45" i="7" s="1"/>
  <c r="D46" i="7" s="1"/>
  <c r="F117" i="7"/>
  <c r="F120" i="7"/>
  <c r="D30" i="2"/>
  <c r="D38" i="2"/>
  <c r="B49" i="2"/>
  <c r="D27" i="2"/>
  <c r="D31" i="2"/>
  <c r="D35" i="2"/>
  <c r="D39" i="2"/>
  <c r="D43" i="2"/>
  <c r="C49" i="2"/>
  <c r="D33" i="2"/>
  <c r="D41" i="2"/>
  <c r="C50" i="2"/>
  <c r="D26" i="2"/>
  <c r="D34" i="2"/>
  <c r="D42" i="2"/>
  <c r="D50" i="2"/>
  <c r="D24" i="2"/>
  <c r="D28" i="2"/>
  <c r="D32" i="2"/>
  <c r="D36" i="2"/>
  <c r="D40" i="2"/>
  <c r="D49" i="2"/>
  <c r="G124" i="6" l="1"/>
  <c r="F116" i="6"/>
  <c r="G42" i="7"/>
  <c r="E42" i="6"/>
  <c r="E40" i="7"/>
  <c r="D50" i="7" s="1"/>
  <c r="G38" i="6"/>
  <c r="G42" i="6" s="1"/>
  <c r="G124" i="7"/>
  <c r="F116" i="7"/>
  <c r="G70" i="7" l="1"/>
  <c r="H70" i="7" s="1"/>
  <c r="G62" i="7"/>
  <c r="H62" i="7" s="1"/>
  <c r="G60" i="7"/>
  <c r="G68" i="7"/>
  <c r="H68" i="7" s="1"/>
  <c r="G69" i="7"/>
  <c r="H69" i="7" s="1"/>
  <c r="G61" i="7"/>
  <c r="H61" i="7" s="1"/>
  <c r="D51" i="7"/>
  <c r="D52" i="7"/>
  <c r="D50" i="6"/>
  <c r="E42" i="7"/>
  <c r="D52" i="6"/>
  <c r="H60" i="7" l="1"/>
  <c r="G74" i="7"/>
  <c r="G72" i="7"/>
  <c r="G73" i="7" s="1"/>
  <c r="G68" i="6"/>
  <c r="H68" i="6" s="1"/>
  <c r="G69" i="6"/>
  <c r="H69" i="6" s="1"/>
  <c r="G62" i="6"/>
  <c r="H62" i="6" s="1"/>
  <c r="G60" i="6"/>
  <c r="D51" i="6"/>
  <c r="G70" i="6"/>
  <c r="H70" i="6" s="1"/>
  <c r="G61" i="6"/>
  <c r="H61" i="6" s="1"/>
  <c r="H74" i="7" l="1"/>
  <c r="H72" i="7"/>
  <c r="H60" i="6"/>
  <c r="G74" i="6"/>
  <c r="G72" i="6"/>
  <c r="G73" i="6" s="1"/>
  <c r="G76" i="7" l="1"/>
  <c r="H73" i="7"/>
  <c r="H74" i="6"/>
  <c r="H72" i="6"/>
  <c r="G76" i="6" l="1"/>
  <c r="H73" i="6"/>
</calcChain>
</file>

<file path=xl/sharedStrings.xml><?xml version="1.0" encoding="utf-8"?>
<sst xmlns="http://schemas.openxmlformats.org/spreadsheetml/2006/main" count="452" uniqueCount="142">
  <si>
    <t>HPLC System Suitability Report</t>
  </si>
  <si>
    <t>Analysis Data</t>
  </si>
  <si>
    <t>Assay</t>
  </si>
  <si>
    <t>Sample(s)</t>
  </si>
  <si>
    <t>Reference Substance:</t>
  </si>
  <si>
    <t>RIFAMPICIN 75 mg and ISONIAZID 50 mg DISPERSIBLE TABLETS</t>
  </si>
  <si>
    <t>% age Purity:</t>
  </si>
  <si>
    <t>NDQB201709225</t>
  </si>
  <si>
    <t>Weight (mg):</t>
  </si>
  <si>
    <t>Rifampicin, Isoniazid</t>
  </si>
  <si>
    <t>Standard Conc (mg/mL):</t>
  </si>
  <si>
    <t>Each film-coated tablet contains: Rifampicin USP 150 mg and Isoniazid USP 75 mg.</t>
  </si>
  <si>
    <t>2017-09-28 08:46:02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</si>
  <si>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</si>
  <si>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</si>
  <si>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</si>
  <si>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</si>
  <si>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</si>
  <si>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</si>
  <si>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</si>
  <si>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</si>
  <si>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</si>
  <si>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</si>
  <si>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</si>
  <si>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</si>
  <si>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</si>
  <si>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</si>
  <si>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</si>
  <si>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</si>
  <si>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</si>
  <si>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</si>
  <si>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</si>
  <si>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</si>
  <si>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</si>
  <si>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</si>
  <si>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</si>
  <si>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</si>
  <si>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</si>
  <si>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</si>
  <si>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</si>
  <si>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</si>
  <si>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</si>
  <si>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</si>
  <si>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</si>
  <si>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</si>
  <si>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</si>
  <si>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</si>
  <si>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</si>
  <si>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</si>
  <si>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</si>
  <si>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</si>
  <si>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</si>
  <si>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</si>
  <si>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</si>
  <si>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</si>
  <si>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</si>
  <si>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</si>
  <si>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</si>
  <si>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</si>
  <si>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</si>
  <si>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</si>
  <si>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</si>
  <si>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</si>
  <si>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</si>
  <si>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</si>
  <si>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</si>
  <si>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</si>
  <si>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</si>
  <si>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</si>
  <si>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</si>
  <si>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</si>
  <si>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</si>
  <si>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</si>
  <si>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</si>
  <si>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</si>
  <si>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</si>
  <si>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</si>
  <si>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</si>
  <si>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</si>
  <si>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</si>
  <si>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</si>
  <si>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</si>
  <si>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</si>
  <si>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</si>
  <si>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</si>
  <si>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</si>
  <si>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</si>
  <si>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</si>
  <si>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</si>
  <si>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</si>
  <si>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</si>
  <si>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</si>
  <si>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</si>
  <si>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</si>
  <si>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</si>
  <si>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</si>
  <si>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</si>
  <si>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</si>
  <si>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</si>
  <si>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</si>
  <si>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</si>
  <si>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</si>
  <si>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</si>
  <si>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</si>
  <si>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</si>
  <si>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</si>
  <si>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</si>
  <si>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</si>
  <si>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</si>
  <si>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</si>
  <si>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</si>
  <si>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</si>
  <si>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</si>
  <si>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</si>
  <si>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</si>
  <si>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</si>
  <si>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</si>
  <si>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</si>
  <si>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</si>
  <si>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</si>
  <si>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</si>
  <si>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</si>
  <si>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</si>
  <si>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</si>
  <si>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</si>
  <si>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</si>
  <si>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</si>
  <si>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</si>
  <si>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</si>
  <si>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</si>
  <si>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</si>
  <si>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RIFAMPICIN 75 mg &amp; ISONIAZID 50 mg DISPERSIBLE TABLETS</t>
  </si>
  <si>
    <t>RIFAMPICIN</t>
  </si>
  <si>
    <t>2017-09-27 14:25:23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</si>
  <si>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50000</t>
    </r>
  </si>
  <si>
    <t xml:space="preserve">RIFAMPICIN 75 mg </t>
  </si>
  <si>
    <t>Each  dispersible tablet contains: Rifampicin BP 75 mg and Isoniazid BP 50 mg.</t>
  </si>
  <si>
    <t>R4-1</t>
  </si>
  <si>
    <t xml:space="preserve"> Isoniazid</t>
  </si>
  <si>
    <t>ISONIAZID</t>
  </si>
  <si>
    <t>I8-4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</si>
  <si>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6000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</si>
</sst>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58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1" fillId="2" borderId="0" xfId="1" applyFont="1" applyFill="1"/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2" fillId="2" borderId="0" xfId="1" applyFont="1" applyFill="1"/>
    <xf numFmtId="0" fontId="13" fillId="3" borderId="0" xfId="1" applyFont="1" applyFill="1" applyAlignment="1" applyProtection="1">
      <alignment horizontal="left" wrapText="1"/>
      <protection locked="0"/>
    </xf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2" fillId="2" borderId="9" xfId="1" applyFont="1" applyFill="1" applyBorder="1" applyAlignment="1">
      <alignment horizontal="center" vertical="center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3" xfId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166" fontId="11" fillId="6" borderId="27" xfId="1" applyNumberFormat="1" applyFont="1" applyFill="1" applyBorder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1" fillId="2" borderId="0" xfId="2" applyFont="1" applyFill="1" applyAlignment="1">
      <alignment horizontal="center" vertical="center"/>
    </xf>
    <xf numFmtId="0" fontId="2" fillId="2" borderId="0" xfId="2" applyFont="1" applyFill="1"/>
    <xf numFmtId="0" fontId="22" fillId="2" borderId="0" xfId="2" applyFont="1" applyFill="1" applyAlignment="1">
      <alignment horizontal="center" vertical="center"/>
    </xf>
    <xf numFmtId="0" fontId="11" fillId="2" borderId="0" xfId="2" applyFont="1" applyFill="1"/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25" fillId="2" borderId="0" xfId="2" applyFill="1"/>
    <xf numFmtId="0" fontId="12" fillId="2" borderId="0" xfId="2" applyFont="1" applyFill="1"/>
    <xf numFmtId="0" fontId="13" fillId="3" borderId="0" xfId="2" applyFont="1" applyFill="1" applyAlignment="1" applyProtection="1">
      <alignment horizontal="left" wrapText="1"/>
      <protection locked="0"/>
    </xf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4" fillId="3" borderId="0" xfId="2" applyFont="1" applyFill="1" applyAlignment="1" applyProtection="1">
      <alignment horizontal="left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2" fillId="2" borderId="9" xfId="2" applyFont="1" applyFill="1" applyBorder="1" applyAlignment="1">
      <alignment horizontal="center" vertical="center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3" xfId="2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0" fontId="12" fillId="2" borderId="0" xfId="2" applyFont="1" applyFill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0" fontId="19" fillId="2" borderId="10" xfId="2" applyFont="1" applyFill="1" applyBorder="1" applyAlignment="1">
      <alignment horizontal="left" vertical="center" wrapText="1"/>
    </xf>
    <xf numFmtId="166" fontId="11" fillId="6" borderId="27" xfId="2" applyNumberFormat="1" applyFont="1" applyFill="1" applyBorder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2" fillId="2" borderId="10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3" fillId="2" borderId="0" xfId="3" applyFont="1" applyFill="1" applyAlignment="1">
      <alignment horizontal="center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7092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F SST"/>
      <sheetName val="Rifampicin"/>
      <sheetName val="isoniazid"/>
      <sheetName val="ISO SST"/>
      <sheetName val="Uniformit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6">
          <cell r="C46">
            <v>322.59299999999996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53" sqref="E53"/>
    </sheetView>
  </sheetViews>
  <sheetFormatPr defaultRowHeight="13.5" x14ac:dyDescent="0.25"/>
  <cols>
    <col min="1" max="1" width="27.5703125" style="57" customWidth="1"/>
    <col min="2" max="2" width="20.42578125" style="57" customWidth="1"/>
    <col min="3" max="3" width="31.85546875" style="57" customWidth="1"/>
    <col min="4" max="4" width="25.85546875" style="57" customWidth="1"/>
    <col min="5" max="5" width="25.7109375" style="57" customWidth="1"/>
    <col min="6" max="6" width="23.14062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94"/>
  </cols>
  <sheetData>
    <row r="14" spans="1:6" ht="15" customHeight="1" x14ac:dyDescent="0.3">
      <c r="A14" s="56"/>
      <c r="C14" s="58"/>
      <c r="F14" s="58"/>
    </row>
    <row r="15" spans="1:6" ht="18.75" customHeight="1" x14ac:dyDescent="0.3">
      <c r="A15" s="59" t="s">
        <v>0</v>
      </c>
      <c r="B15" s="59"/>
      <c r="C15" s="59"/>
      <c r="D15" s="59"/>
      <c r="E15" s="59"/>
    </row>
    <row r="16" spans="1:6" ht="16.5" customHeight="1" x14ac:dyDescent="0.3">
      <c r="A16" s="60" t="s">
        <v>1</v>
      </c>
      <c r="B16" s="61" t="s">
        <v>2</v>
      </c>
    </row>
    <row r="17" spans="1:5" ht="16.5" customHeight="1" x14ac:dyDescent="0.3">
      <c r="A17" s="62" t="s">
        <v>3</v>
      </c>
      <c r="B17" s="62" t="s">
        <v>131</v>
      </c>
      <c r="D17" s="63"/>
      <c r="E17" s="64"/>
    </row>
    <row r="18" spans="1:5" ht="16.5" customHeight="1" x14ac:dyDescent="0.3">
      <c r="A18" s="65" t="s">
        <v>4</v>
      </c>
      <c r="B18" s="57" t="s">
        <v>132</v>
      </c>
      <c r="C18" s="64"/>
      <c r="D18" s="64"/>
      <c r="E18" s="64"/>
    </row>
    <row r="19" spans="1:5" ht="16.5" customHeight="1" x14ac:dyDescent="0.3">
      <c r="A19" s="65" t="s">
        <v>6</v>
      </c>
      <c r="B19" s="66">
        <v>98.5</v>
      </c>
      <c r="C19" s="64"/>
      <c r="D19" s="64"/>
      <c r="E19" s="64"/>
    </row>
    <row r="20" spans="1:5" ht="16.5" customHeight="1" x14ac:dyDescent="0.3">
      <c r="A20" s="62" t="s">
        <v>8</v>
      </c>
      <c r="B20" s="66"/>
      <c r="C20" s="64"/>
      <c r="D20" s="64"/>
      <c r="E20" s="64"/>
    </row>
    <row r="21" spans="1:5" ht="16.5" customHeight="1" x14ac:dyDescent="0.3">
      <c r="A21" s="62" t="s">
        <v>10</v>
      </c>
      <c r="B21" s="67">
        <f>B20/20*10/50</f>
        <v>0</v>
      </c>
      <c r="C21" s="64"/>
      <c r="D21" s="64"/>
      <c r="E21" s="64"/>
    </row>
    <row r="22" spans="1:5" ht="15.75" customHeight="1" x14ac:dyDescent="0.25">
      <c r="A22" s="64"/>
      <c r="B22" s="64" t="s">
        <v>133</v>
      </c>
      <c r="C22" s="64"/>
      <c r="D22" s="64"/>
      <c r="E22" s="64"/>
    </row>
    <row r="23" spans="1:5" ht="16.5" customHeight="1" x14ac:dyDescent="0.3">
      <c r="A23" s="68" t="s">
        <v>13</v>
      </c>
      <c r="B23" s="69" t="s">
        <v>14</v>
      </c>
      <c r="C23" s="68" t="s">
        <v>15</v>
      </c>
      <c r="D23" s="68" t="s">
        <v>16</v>
      </c>
      <c r="E23" s="68" t="s">
        <v>17</v>
      </c>
    </row>
    <row r="24" spans="1:5" ht="16.5" customHeight="1" x14ac:dyDescent="0.3">
      <c r="A24" s="70">
        <v>1</v>
      </c>
      <c r="B24" s="71">
        <v>52282134</v>
      </c>
      <c r="C24" s="71">
        <v>92344.3</v>
      </c>
      <c r="D24" s="72">
        <v>0.8</v>
      </c>
      <c r="E24" s="73">
        <v>12.3</v>
      </c>
    </row>
    <row r="25" spans="1:5" ht="16.5" customHeight="1" x14ac:dyDescent="0.3">
      <c r="A25" s="70">
        <v>2</v>
      </c>
      <c r="B25" s="71">
        <v>51572459</v>
      </c>
      <c r="C25" s="71">
        <v>98679.3</v>
      </c>
      <c r="D25" s="72">
        <v>0.8</v>
      </c>
      <c r="E25" s="72">
        <v>12.3</v>
      </c>
    </row>
    <row r="26" spans="1:5" ht="16.5" customHeight="1" x14ac:dyDescent="0.3">
      <c r="A26" s="70">
        <v>3</v>
      </c>
      <c r="B26" s="71">
        <v>51545063</v>
      </c>
      <c r="C26" s="71">
        <v>98951.3</v>
      </c>
      <c r="D26" s="72">
        <v>0.8</v>
      </c>
      <c r="E26" s="72">
        <v>12.3</v>
      </c>
    </row>
    <row r="27" spans="1:5" ht="16.5" customHeight="1" x14ac:dyDescent="0.3">
      <c r="A27" s="70">
        <v>4</v>
      </c>
      <c r="B27" s="71">
        <v>52532126</v>
      </c>
      <c r="C27" s="71">
        <v>98090.5</v>
      </c>
      <c r="D27" s="72">
        <v>0.8</v>
      </c>
      <c r="E27" s="72">
        <v>12.3</v>
      </c>
    </row>
    <row r="28" spans="1:5" ht="16.5" customHeight="1" x14ac:dyDescent="0.3">
      <c r="A28" s="70">
        <v>5</v>
      </c>
      <c r="B28" s="71">
        <v>52451011</v>
      </c>
      <c r="C28" s="71">
        <v>98535.6</v>
      </c>
      <c r="D28" s="72">
        <v>0.8</v>
      </c>
      <c r="E28" s="72">
        <v>12.3</v>
      </c>
    </row>
    <row r="29" spans="1:5" ht="16.5" customHeight="1" x14ac:dyDescent="0.3">
      <c r="A29" s="70">
        <v>6</v>
      </c>
      <c r="B29" s="74">
        <v>52418364</v>
      </c>
      <c r="C29" s="74">
        <v>98844.6</v>
      </c>
      <c r="D29" s="75">
        <v>0.8</v>
      </c>
      <c r="E29" s="75">
        <v>12.3</v>
      </c>
    </row>
    <row r="30" spans="1:5" ht="16.5" customHeight="1" x14ac:dyDescent="0.3">
      <c r="A30" s="76" t="s">
        <v>18</v>
      </c>
      <c r="B30" s="77">
        <f>AVERAGE(B24:B29)</f>
        <v>52133526.166666664</v>
      </c>
      <c r="C30" s="78">
        <f>AVERAGE(C24:C29)</f>
        <v>97574.266666666663</v>
      </c>
      <c r="D30" s="79">
        <f>AVERAGE(D24:D29)</f>
        <v>0.79999999999999993</v>
      </c>
      <c r="E30" s="79">
        <f>AVERAGE(E24:E29)</f>
        <v>12.299999999999999</v>
      </c>
    </row>
    <row r="31" spans="1:5" ht="16.5" customHeight="1" x14ac:dyDescent="0.3">
      <c r="A31" s="80" t="s">
        <v>19</v>
      </c>
      <c r="B31" s="81">
        <f>(STDEV(B24:B29)/B30)</f>
        <v>8.6804803773626107E-3</v>
      </c>
      <c r="C31" s="82"/>
      <c r="D31" s="82"/>
      <c r="E31" s="83"/>
    </row>
    <row r="32" spans="1:5" s="57" customFormat="1" ht="16.5" customHeight="1" x14ac:dyDescent="0.3">
      <c r="A32" s="84" t="s">
        <v>20</v>
      </c>
      <c r="B32" s="85">
        <f>COUNT(B24:B29)</f>
        <v>6</v>
      </c>
      <c r="C32" s="86"/>
      <c r="D32" s="87"/>
      <c r="E32" s="88"/>
    </row>
    <row r="33" spans="1:5" s="57" customFormat="1" ht="15.75" customHeight="1" x14ac:dyDescent="0.25">
      <c r="A33" s="64"/>
      <c r="B33" s="64"/>
      <c r="C33" s="64"/>
      <c r="D33" s="64"/>
      <c r="E33" s="64"/>
    </row>
    <row r="34" spans="1:5" s="57" customFormat="1" ht="16.5" customHeight="1" x14ac:dyDescent="0.3">
      <c r="A34" s="65" t="s">
        <v>21</v>
      </c>
      <c r="B34" s="89" t="s">
        <v>22</v>
      </c>
      <c r="C34" s="90"/>
      <c r="D34" s="90"/>
      <c r="E34" s="90"/>
    </row>
    <row r="35" spans="1:5" ht="16.5" customHeight="1" x14ac:dyDescent="0.3">
      <c r="A35" s="65"/>
      <c r="B35" s="89" t="s">
        <v>134</v>
      </c>
      <c r="C35" s="90"/>
      <c r="D35" s="90"/>
      <c r="E35" s="90"/>
    </row>
    <row r="36" spans="1:5" ht="16.5" customHeight="1" x14ac:dyDescent="0.3">
      <c r="A36" s="65"/>
      <c r="B36" s="89" t="s">
        <v>24</v>
      </c>
      <c r="C36" s="90"/>
      <c r="D36" s="90"/>
      <c r="E36" s="90"/>
    </row>
    <row r="37" spans="1:5" ht="15.75" customHeight="1" x14ac:dyDescent="0.25">
      <c r="A37" s="64"/>
      <c r="B37" s="64"/>
      <c r="C37" s="64"/>
      <c r="D37" s="64"/>
      <c r="E37" s="64"/>
    </row>
    <row r="38" spans="1:5" ht="16.5" customHeight="1" x14ac:dyDescent="0.3">
      <c r="A38" s="60" t="s">
        <v>1</v>
      </c>
      <c r="B38" s="61" t="s">
        <v>25</v>
      </c>
    </row>
    <row r="39" spans="1:5" ht="16.5" customHeight="1" x14ac:dyDescent="0.3">
      <c r="A39" s="65" t="s">
        <v>4</v>
      </c>
      <c r="B39" s="62"/>
      <c r="C39" s="64"/>
      <c r="D39" s="64"/>
      <c r="E39" s="64"/>
    </row>
    <row r="40" spans="1:5" ht="16.5" customHeight="1" x14ac:dyDescent="0.3">
      <c r="A40" s="65" t="s">
        <v>6</v>
      </c>
      <c r="B40" s="66"/>
      <c r="C40" s="64"/>
      <c r="D40" s="64"/>
      <c r="E40" s="64"/>
    </row>
    <row r="41" spans="1:5" ht="16.5" customHeight="1" x14ac:dyDescent="0.3">
      <c r="A41" s="62" t="s">
        <v>8</v>
      </c>
      <c r="B41" s="66"/>
      <c r="C41" s="64"/>
      <c r="D41" s="64"/>
      <c r="E41" s="64"/>
    </row>
    <row r="42" spans="1:5" ht="16.5" customHeight="1" x14ac:dyDescent="0.3">
      <c r="A42" s="62" t="s">
        <v>10</v>
      </c>
      <c r="B42" s="67"/>
      <c r="C42" s="64"/>
      <c r="D42" s="64"/>
      <c r="E42" s="64"/>
    </row>
    <row r="43" spans="1:5" ht="15.75" customHeight="1" x14ac:dyDescent="0.25">
      <c r="A43" s="64"/>
      <c r="B43" s="64"/>
      <c r="C43" s="64"/>
      <c r="D43" s="64"/>
      <c r="E43" s="64"/>
    </row>
    <row r="44" spans="1:5" ht="16.5" customHeight="1" x14ac:dyDescent="0.3">
      <c r="A44" s="68" t="s">
        <v>13</v>
      </c>
      <c r="B44" s="69" t="s">
        <v>14</v>
      </c>
      <c r="C44" s="68" t="s">
        <v>15</v>
      </c>
      <c r="D44" s="68" t="s">
        <v>16</v>
      </c>
      <c r="E44" s="68" t="s">
        <v>17</v>
      </c>
    </row>
    <row r="45" spans="1:5" ht="16.5" customHeight="1" x14ac:dyDescent="0.3">
      <c r="A45" s="70">
        <v>1</v>
      </c>
      <c r="B45" s="71"/>
      <c r="C45" s="71"/>
      <c r="D45" s="72"/>
      <c r="E45" s="73"/>
    </row>
    <row r="46" spans="1:5" ht="16.5" customHeight="1" x14ac:dyDescent="0.3">
      <c r="A46" s="70">
        <v>2</v>
      </c>
      <c r="B46" s="71"/>
      <c r="C46" s="71"/>
      <c r="D46" s="72"/>
      <c r="E46" s="72"/>
    </row>
    <row r="47" spans="1:5" ht="16.5" customHeight="1" x14ac:dyDescent="0.3">
      <c r="A47" s="70">
        <v>3</v>
      </c>
      <c r="B47" s="71"/>
      <c r="C47" s="71"/>
      <c r="D47" s="72"/>
      <c r="E47" s="72"/>
    </row>
    <row r="48" spans="1:5" ht="16.5" customHeight="1" x14ac:dyDescent="0.3">
      <c r="A48" s="70">
        <v>4</v>
      </c>
      <c r="B48" s="71"/>
      <c r="C48" s="71"/>
      <c r="D48" s="72"/>
      <c r="E48" s="72"/>
    </row>
    <row r="49" spans="1:7" ht="16.5" customHeight="1" x14ac:dyDescent="0.3">
      <c r="A49" s="70">
        <v>5</v>
      </c>
      <c r="B49" s="71"/>
      <c r="C49" s="71"/>
      <c r="D49" s="72"/>
      <c r="E49" s="72"/>
    </row>
    <row r="50" spans="1:7" ht="16.5" customHeight="1" x14ac:dyDescent="0.3">
      <c r="A50" s="70">
        <v>6</v>
      </c>
      <c r="B50" s="74"/>
      <c r="C50" s="74"/>
      <c r="D50" s="75"/>
      <c r="E50" s="75"/>
    </row>
    <row r="51" spans="1:7" ht="16.5" customHeight="1" x14ac:dyDescent="0.3">
      <c r="A51" s="76" t="s">
        <v>18</v>
      </c>
      <c r="B51" s="77" t="e">
        <f>AVERAGE(B45:B50)</f>
        <v>#DIV/0!</v>
      </c>
      <c r="C51" s="78" t="e">
        <f>AVERAGE(C45:C50)</f>
        <v>#DIV/0!</v>
      </c>
      <c r="D51" s="79" t="e">
        <f>AVERAGE(D45:D50)</f>
        <v>#DIV/0!</v>
      </c>
      <c r="E51" s="79" t="e">
        <f>AVERAGE(E45:E50)</f>
        <v>#DIV/0!</v>
      </c>
    </row>
    <row r="52" spans="1:7" ht="16.5" customHeight="1" x14ac:dyDescent="0.3">
      <c r="A52" s="80" t="s">
        <v>19</v>
      </c>
      <c r="B52" s="81" t="e">
        <f>(STDEV(B45:B50)/B51)</f>
        <v>#DIV/0!</v>
      </c>
      <c r="C52" s="82"/>
      <c r="D52" s="82"/>
      <c r="E52" s="83"/>
    </row>
    <row r="53" spans="1:7" s="57" customFormat="1" ht="16.5" customHeight="1" x14ac:dyDescent="0.3">
      <c r="A53" s="84" t="s">
        <v>20</v>
      </c>
      <c r="B53" s="85">
        <f>COUNT(B45:B50)</f>
        <v>0</v>
      </c>
      <c r="C53" s="86"/>
      <c r="D53" s="87"/>
      <c r="E53" s="88"/>
    </row>
    <row r="54" spans="1:7" s="57" customFormat="1" ht="15.75" customHeight="1" x14ac:dyDescent="0.25">
      <c r="A54" s="64"/>
      <c r="B54" s="64"/>
      <c r="C54" s="64"/>
      <c r="D54" s="64"/>
      <c r="E54" s="64"/>
    </row>
    <row r="55" spans="1:7" s="57" customFormat="1" ht="16.5" customHeight="1" x14ac:dyDescent="0.3">
      <c r="A55" s="65" t="s">
        <v>21</v>
      </c>
      <c r="B55" s="89" t="s">
        <v>22</v>
      </c>
      <c r="C55" s="90"/>
      <c r="D55" s="90"/>
      <c r="E55" s="90"/>
    </row>
    <row r="56" spans="1:7" ht="16.5" customHeight="1" x14ac:dyDescent="0.3">
      <c r="A56" s="65"/>
      <c r="B56" s="89" t="s">
        <v>23</v>
      </c>
      <c r="C56" s="90"/>
      <c r="D56" s="90"/>
      <c r="E56" s="90"/>
    </row>
    <row r="57" spans="1:7" ht="16.5" customHeight="1" x14ac:dyDescent="0.3">
      <c r="A57" s="65"/>
      <c r="B57" s="89" t="s">
        <v>24</v>
      </c>
      <c r="C57" s="90"/>
      <c r="D57" s="90"/>
      <c r="E57" s="90"/>
    </row>
    <row r="58" spans="1:7" ht="14.25" customHeight="1" thickBot="1" x14ac:dyDescent="0.3">
      <c r="A58" s="91"/>
      <c r="B58" s="92"/>
      <c r="D58" s="93"/>
      <c r="F58" s="94"/>
      <c r="G58" s="94"/>
    </row>
    <row r="59" spans="1:7" ht="15" customHeight="1" x14ac:dyDescent="0.3">
      <c r="B59" s="95" t="s">
        <v>26</v>
      </c>
      <c r="C59" s="95"/>
      <c r="E59" s="96" t="s">
        <v>27</v>
      </c>
      <c r="F59" s="97"/>
      <c r="G59" s="96" t="s">
        <v>28</v>
      </c>
    </row>
    <row r="60" spans="1:7" ht="15" customHeight="1" x14ac:dyDescent="0.3">
      <c r="A60" s="98" t="s">
        <v>29</v>
      </c>
      <c r="B60" s="99"/>
      <c r="C60" s="99"/>
      <c r="E60" s="99"/>
      <c r="G60" s="99"/>
    </row>
    <row r="61" spans="1:7" ht="15" customHeight="1" x14ac:dyDescent="0.3">
      <c r="A61" s="98" t="s">
        <v>30</v>
      </c>
      <c r="B61" s="100"/>
      <c r="C61" s="100"/>
      <c r="E61" s="100"/>
      <c r="G61" s="10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51" zoomScale="42" zoomScaleNormal="40" zoomScalePageLayoutView="42" workbookViewId="0">
      <selection activeCell="B58" sqref="B58"/>
    </sheetView>
  </sheetViews>
  <sheetFormatPr defaultColWidth="9.140625" defaultRowHeight="13.5" x14ac:dyDescent="0.25"/>
  <cols>
    <col min="1" max="1" width="55.42578125" style="57" customWidth="1"/>
    <col min="2" max="2" width="33.7109375" style="57" customWidth="1"/>
    <col min="3" max="3" width="42.28515625" style="57" customWidth="1"/>
    <col min="4" max="4" width="30.5703125" style="57" customWidth="1"/>
    <col min="5" max="5" width="39.85546875" style="57" customWidth="1"/>
    <col min="6" max="6" width="30.7109375" style="57" customWidth="1"/>
    <col min="7" max="7" width="39.85546875" style="57" customWidth="1"/>
    <col min="8" max="8" width="30" style="57" customWidth="1"/>
    <col min="9" max="9" width="30.28515625" style="57" hidden="1" customWidth="1"/>
    <col min="10" max="10" width="30.42578125" style="57" customWidth="1"/>
    <col min="11" max="11" width="21.28515625" style="57" customWidth="1"/>
    <col min="12" max="12" width="9.140625" style="57"/>
    <col min="13" max="16384" width="9.140625" style="94"/>
  </cols>
  <sheetData>
    <row r="1" spans="1:9" ht="18.75" customHeight="1" x14ac:dyDescent="0.25">
      <c r="A1" s="102" t="s">
        <v>45</v>
      </c>
      <c r="B1" s="102"/>
      <c r="C1" s="102"/>
      <c r="D1" s="102"/>
      <c r="E1" s="102"/>
      <c r="F1" s="102"/>
      <c r="G1" s="102"/>
      <c r="H1" s="102"/>
      <c r="I1" s="102"/>
    </row>
    <row r="2" spans="1:9" ht="18.75" customHeight="1" x14ac:dyDescent="0.25">
      <c r="A2" s="102"/>
      <c r="B2" s="102"/>
      <c r="C2" s="102"/>
      <c r="D2" s="102"/>
      <c r="E2" s="102"/>
      <c r="F2" s="102"/>
      <c r="G2" s="102"/>
      <c r="H2" s="102"/>
      <c r="I2" s="102"/>
    </row>
    <row r="3" spans="1:9" ht="18.75" customHeight="1" x14ac:dyDescent="0.25">
      <c r="A3" s="102"/>
      <c r="B3" s="102"/>
      <c r="C3" s="102"/>
      <c r="D3" s="102"/>
      <c r="E3" s="102"/>
      <c r="F3" s="102"/>
      <c r="G3" s="102"/>
      <c r="H3" s="102"/>
      <c r="I3" s="102"/>
    </row>
    <row r="4" spans="1:9" ht="18.75" customHeight="1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8.75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</row>
    <row r="6" spans="1:9" ht="18.75" customHeight="1" x14ac:dyDescent="0.25">
      <c r="A6" s="102"/>
      <c r="B6" s="102"/>
      <c r="C6" s="102"/>
      <c r="D6" s="102"/>
      <c r="E6" s="102"/>
      <c r="F6" s="102"/>
      <c r="G6" s="102"/>
      <c r="H6" s="102"/>
      <c r="I6" s="102"/>
    </row>
    <row r="7" spans="1:9" ht="18.75" customHeight="1" x14ac:dyDescent="0.25">
      <c r="A7" s="102"/>
      <c r="B7" s="102"/>
      <c r="C7" s="102"/>
      <c r="D7" s="102"/>
      <c r="E7" s="102"/>
      <c r="F7" s="102"/>
      <c r="G7" s="102"/>
      <c r="H7" s="102"/>
      <c r="I7" s="102"/>
    </row>
    <row r="8" spans="1:9" x14ac:dyDescent="0.25">
      <c r="A8" s="103" t="s">
        <v>46</v>
      </c>
      <c r="B8" s="103"/>
      <c r="C8" s="103"/>
      <c r="D8" s="103"/>
      <c r="E8" s="103"/>
      <c r="F8" s="103"/>
      <c r="G8" s="103"/>
      <c r="H8" s="103"/>
      <c r="I8" s="103"/>
    </row>
    <row r="9" spans="1:9" x14ac:dyDescent="0.25">
      <c r="A9" s="103"/>
      <c r="B9" s="103"/>
      <c r="C9" s="103"/>
      <c r="D9" s="103"/>
      <c r="E9" s="103"/>
      <c r="F9" s="103"/>
      <c r="G9" s="103"/>
      <c r="H9" s="103"/>
      <c r="I9" s="103"/>
    </row>
    <row r="10" spans="1:9" x14ac:dyDescent="0.25">
      <c r="A10" s="103"/>
      <c r="B10" s="103"/>
      <c r="C10" s="103"/>
      <c r="D10" s="103"/>
      <c r="E10" s="103"/>
      <c r="F10" s="103"/>
      <c r="G10" s="103"/>
      <c r="H10" s="103"/>
      <c r="I10" s="103"/>
    </row>
    <row r="11" spans="1:9" x14ac:dyDescent="0.25">
      <c r="A11" s="103"/>
      <c r="B11" s="103"/>
      <c r="C11" s="103"/>
      <c r="D11" s="103"/>
      <c r="E11" s="103"/>
      <c r="F11" s="103"/>
      <c r="G11" s="103"/>
      <c r="H11" s="103"/>
      <c r="I11" s="103"/>
    </row>
    <row r="12" spans="1:9" x14ac:dyDescent="0.25">
      <c r="A12" s="103"/>
      <c r="B12" s="103"/>
      <c r="C12" s="103"/>
      <c r="D12" s="103"/>
      <c r="E12" s="103"/>
      <c r="F12" s="103"/>
      <c r="G12" s="103"/>
      <c r="H12" s="103"/>
      <c r="I12" s="103"/>
    </row>
    <row r="13" spans="1:9" x14ac:dyDescent="0.25">
      <c r="A13" s="103"/>
      <c r="B13" s="103"/>
      <c r="C13" s="103"/>
      <c r="D13" s="103"/>
      <c r="E13" s="103"/>
      <c r="F13" s="103"/>
      <c r="G13" s="103"/>
      <c r="H13" s="103"/>
      <c r="I13" s="103"/>
    </row>
    <row r="14" spans="1:9" x14ac:dyDescent="0.25">
      <c r="A14" s="103"/>
      <c r="B14" s="103"/>
      <c r="C14" s="103"/>
      <c r="D14" s="103"/>
      <c r="E14" s="103"/>
      <c r="F14" s="103"/>
      <c r="G14" s="103"/>
      <c r="H14" s="103"/>
      <c r="I14" s="103"/>
    </row>
    <row r="15" spans="1:9" ht="19.5" customHeight="1" thickBot="1" x14ac:dyDescent="0.35">
      <c r="A15" s="104"/>
    </row>
    <row r="16" spans="1:9" ht="19.5" customHeight="1" thickBot="1" x14ac:dyDescent="0.35">
      <c r="A16" s="105" t="s">
        <v>31</v>
      </c>
      <c r="B16" s="106"/>
      <c r="C16" s="106"/>
      <c r="D16" s="106"/>
      <c r="E16" s="106"/>
      <c r="F16" s="106"/>
      <c r="G16" s="106"/>
      <c r="H16" s="107"/>
    </row>
    <row r="17" spans="1:14" ht="20.25" customHeight="1" x14ac:dyDescent="0.25">
      <c r="A17" s="108" t="s">
        <v>47</v>
      </c>
      <c r="B17" s="108"/>
      <c r="C17" s="108"/>
      <c r="D17" s="108"/>
      <c r="E17" s="108"/>
      <c r="F17" s="108"/>
      <c r="G17" s="108"/>
      <c r="H17" s="108"/>
    </row>
    <row r="18" spans="1:14" ht="26.25" customHeight="1" x14ac:dyDescent="0.4">
      <c r="A18" s="109" t="s">
        <v>33</v>
      </c>
      <c r="B18" s="110" t="s">
        <v>131</v>
      </c>
      <c r="C18" s="110"/>
      <c r="D18" s="111"/>
      <c r="E18" s="112"/>
      <c r="F18" s="113"/>
      <c r="G18" s="113"/>
      <c r="H18" s="113"/>
    </row>
    <row r="19" spans="1:14" ht="26.25" customHeight="1" x14ac:dyDescent="0.4">
      <c r="A19" s="109" t="s">
        <v>34</v>
      </c>
      <c r="B19" s="114" t="s">
        <v>7</v>
      </c>
      <c r="C19" s="113">
        <v>1</v>
      </c>
      <c r="D19" s="113"/>
      <c r="E19" s="113"/>
      <c r="F19" s="113"/>
      <c r="G19" s="113"/>
      <c r="H19" s="113"/>
    </row>
    <row r="20" spans="1:14" ht="26.25" customHeight="1" x14ac:dyDescent="0.4">
      <c r="A20" s="109" t="s">
        <v>35</v>
      </c>
      <c r="B20" s="115" t="s">
        <v>135</v>
      </c>
      <c r="C20" s="115"/>
      <c r="D20" s="113"/>
      <c r="E20" s="113"/>
      <c r="F20" s="113"/>
      <c r="G20" s="113"/>
      <c r="H20" s="113"/>
    </row>
    <row r="21" spans="1:14" ht="26.25" customHeight="1" x14ac:dyDescent="0.4">
      <c r="A21" s="109" t="s">
        <v>36</v>
      </c>
      <c r="B21" s="115" t="s">
        <v>136</v>
      </c>
      <c r="C21" s="115"/>
      <c r="D21" s="115"/>
      <c r="E21" s="115"/>
      <c r="F21" s="115"/>
      <c r="G21" s="115"/>
      <c r="H21" s="115"/>
      <c r="I21" s="116"/>
    </row>
    <row r="22" spans="1:14" ht="26.25" customHeight="1" x14ac:dyDescent="0.4">
      <c r="A22" s="109" t="s">
        <v>37</v>
      </c>
      <c r="B22" s="117" t="s">
        <v>133</v>
      </c>
      <c r="C22" s="113"/>
      <c r="D22" s="113"/>
      <c r="E22" s="113"/>
      <c r="F22" s="113"/>
      <c r="G22" s="113"/>
      <c r="H22" s="113"/>
    </row>
    <row r="23" spans="1:14" ht="26.25" customHeight="1" x14ac:dyDescent="0.4">
      <c r="A23" s="109" t="s">
        <v>38</v>
      </c>
      <c r="B23" s="117"/>
      <c r="C23" s="113"/>
      <c r="D23" s="113"/>
      <c r="E23" s="113"/>
      <c r="F23" s="113"/>
      <c r="G23" s="113"/>
      <c r="H23" s="113"/>
    </row>
    <row r="24" spans="1:14" ht="18.75" x14ac:dyDescent="0.3">
      <c r="A24" s="109"/>
      <c r="B24" s="118"/>
    </row>
    <row r="25" spans="1:14" ht="18.75" x14ac:dyDescent="0.3">
      <c r="A25" s="119" t="s">
        <v>1</v>
      </c>
      <c r="B25" s="118"/>
    </row>
    <row r="26" spans="1:14" ht="26.25" customHeight="1" x14ac:dyDescent="0.4">
      <c r="A26" s="120" t="s">
        <v>4</v>
      </c>
      <c r="B26" s="110" t="s">
        <v>132</v>
      </c>
      <c r="C26" s="110"/>
    </row>
    <row r="27" spans="1:14" ht="26.25" customHeight="1" x14ac:dyDescent="0.4">
      <c r="A27" s="121" t="s">
        <v>48</v>
      </c>
      <c r="B27" s="122" t="s">
        <v>137</v>
      </c>
      <c r="C27" s="122"/>
    </row>
    <row r="28" spans="1:14" ht="27" customHeight="1" thickBot="1" x14ac:dyDescent="0.45">
      <c r="A28" s="121" t="s">
        <v>6</v>
      </c>
      <c r="B28" s="123">
        <v>98.5</v>
      </c>
    </row>
    <row r="29" spans="1:14" s="68" customFormat="1" ht="27" customHeight="1" thickBot="1" x14ac:dyDescent="0.45">
      <c r="A29" s="121" t="s">
        <v>49</v>
      </c>
      <c r="B29" s="124">
        <v>0</v>
      </c>
      <c r="C29" s="125" t="s">
        <v>50</v>
      </c>
      <c r="D29" s="126"/>
      <c r="E29" s="126"/>
      <c r="F29" s="126"/>
      <c r="G29" s="127"/>
      <c r="I29" s="128"/>
      <c r="J29" s="128"/>
      <c r="K29" s="128"/>
      <c r="L29" s="128"/>
    </row>
    <row r="30" spans="1:14" s="68" customFormat="1" ht="19.5" customHeight="1" thickBot="1" x14ac:dyDescent="0.35">
      <c r="A30" s="121" t="s">
        <v>51</v>
      </c>
      <c r="B30" s="129">
        <f>B28-B29</f>
        <v>98.5</v>
      </c>
      <c r="C30" s="130"/>
      <c r="D30" s="130"/>
      <c r="E30" s="130"/>
      <c r="F30" s="130"/>
      <c r="G30" s="131"/>
      <c r="I30" s="128"/>
      <c r="J30" s="128"/>
      <c r="K30" s="128"/>
      <c r="L30" s="128"/>
    </row>
    <row r="31" spans="1:14" s="68" customFormat="1" ht="27" customHeight="1" thickBot="1" x14ac:dyDescent="0.45">
      <c r="A31" s="121" t="s">
        <v>52</v>
      </c>
      <c r="B31" s="132">
        <v>1</v>
      </c>
      <c r="C31" s="133" t="s">
        <v>53</v>
      </c>
      <c r="D31" s="134"/>
      <c r="E31" s="134"/>
      <c r="F31" s="134"/>
      <c r="G31" s="134"/>
      <c r="H31" s="135"/>
      <c r="I31" s="128"/>
      <c r="J31" s="128"/>
      <c r="K31" s="128"/>
      <c r="L31" s="128"/>
    </row>
    <row r="32" spans="1:14" s="68" customFormat="1" ht="27" customHeight="1" thickBot="1" x14ac:dyDescent="0.45">
      <c r="A32" s="121" t="s">
        <v>54</v>
      </c>
      <c r="B32" s="132">
        <v>1</v>
      </c>
      <c r="C32" s="133" t="s">
        <v>55</v>
      </c>
      <c r="D32" s="134"/>
      <c r="E32" s="134"/>
      <c r="F32" s="134"/>
      <c r="G32" s="134"/>
      <c r="H32" s="135"/>
      <c r="I32" s="128"/>
      <c r="J32" s="128"/>
      <c r="K32" s="128"/>
      <c r="L32" s="136"/>
      <c r="M32" s="136"/>
      <c r="N32" s="137"/>
    </row>
    <row r="33" spans="1:14" s="68" customFormat="1" ht="17.25" customHeight="1" x14ac:dyDescent="0.3">
      <c r="A33" s="121"/>
      <c r="B33" s="138"/>
      <c r="C33" s="139"/>
      <c r="D33" s="139"/>
      <c r="E33" s="139"/>
      <c r="F33" s="139"/>
      <c r="G33" s="139"/>
      <c r="H33" s="139"/>
      <c r="I33" s="128"/>
      <c r="J33" s="128"/>
      <c r="K33" s="128"/>
      <c r="L33" s="136"/>
      <c r="M33" s="136"/>
      <c r="N33" s="137"/>
    </row>
    <row r="34" spans="1:14" s="68" customFormat="1" ht="18.75" x14ac:dyDescent="0.3">
      <c r="A34" s="121" t="s">
        <v>56</v>
      </c>
      <c r="B34" s="140">
        <f>B31/B32</f>
        <v>1</v>
      </c>
      <c r="C34" s="104" t="s">
        <v>57</v>
      </c>
      <c r="D34" s="104"/>
      <c r="E34" s="104"/>
      <c r="F34" s="104"/>
      <c r="G34" s="104"/>
      <c r="I34" s="128"/>
      <c r="J34" s="128"/>
      <c r="K34" s="128"/>
      <c r="L34" s="136"/>
      <c r="M34" s="136"/>
      <c r="N34" s="137"/>
    </row>
    <row r="35" spans="1:14" s="68" customFormat="1" ht="19.5" customHeight="1" thickBot="1" x14ac:dyDescent="0.35">
      <c r="A35" s="121"/>
      <c r="B35" s="129"/>
      <c r="G35" s="104"/>
      <c r="I35" s="128"/>
      <c r="J35" s="128"/>
      <c r="K35" s="128"/>
      <c r="L35" s="136"/>
      <c r="M35" s="136"/>
      <c r="N35" s="137"/>
    </row>
    <row r="36" spans="1:14" s="68" customFormat="1" ht="27" customHeight="1" thickBot="1" x14ac:dyDescent="0.45">
      <c r="A36" s="141" t="s">
        <v>58</v>
      </c>
      <c r="B36" s="142">
        <v>20</v>
      </c>
      <c r="C36" s="104"/>
      <c r="D36" s="143" t="s">
        <v>59</v>
      </c>
      <c r="E36" s="144"/>
      <c r="F36" s="143" t="s">
        <v>60</v>
      </c>
      <c r="G36" s="145"/>
      <c r="J36" s="128"/>
      <c r="K36" s="128"/>
      <c r="L36" s="136"/>
      <c r="M36" s="136"/>
      <c r="N36" s="137"/>
    </row>
    <row r="37" spans="1:14" s="68" customFormat="1" ht="27" customHeight="1" thickBot="1" x14ac:dyDescent="0.45">
      <c r="A37" s="146" t="s">
        <v>61</v>
      </c>
      <c r="B37" s="147">
        <v>10</v>
      </c>
      <c r="C37" s="148" t="s">
        <v>62</v>
      </c>
      <c r="D37" s="149" t="s">
        <v>63</v>
      </c>
      <c r="E37" s="150" t="s">
        <v>64</v>
      </c>
      <c r="F37" s="149" t="s">
        <v>63</v>
      </c>
      <c r="G37" s="151" t="s">
        <v>64</v>
      </c>
      <c r="I37" s="152" t="s">
        <v>65</v>
      </c>
      <c r="J37" s="128"/>
      <c r="K37" s="128"/>
      <c r="L37" s="136"/>
      <c r="M37" s="136"/>
      <c r="N37" s="137"/>
    </row>
    <row r="38" spans="1:14" s="68" customFormat="1" ht="26.25" customHeight="1" x14ac:dyDescent="0.4">
      <c r="A38" s="146" t="s">
        <v>66</v>
      </c>
      <c r="B38" s="147">
        <v>50</v>
      </c>
      <c r="C38" s="153">
        <v>1</v>
      </c>
      <c r="D38" s="154">
        <v>53728119</v>
      </c>
      <c r="E38" s="155">
        <f>IF(ISBLANK(D38),"-",$D$48/$D$45*D38)</f>
        <v>44369141.804236911</v>
      </c>
      <c r="F38" s="154">
        <v>45001824</v>
      </c>
      <c r="G38" s="156">
        <f>IF(ISBLANK(F38),"-",$D$48/$F$45*F38)</f>
        <v>45039685.485611342</v>
      </c>
      <c r="I38" s="157"/>
      <c r="J38" s="128"/>
      <c r="K38" s="128"/>
      <c r="L38" s="136"/>
      <c r="M38" s="136"/>
      <c r="N38" s="137"/>
    </row>
    <row r="39" spans="1:14" s="68" customFormat="1" ht="26.25" customHeight="1" x14ac:dyDescent="0.4">
      <c r="A39" s="146" t="s">
        <v>67</v>
      </c>
      <c r="B39" s="147">
        <v>1</v>
      </c>
      <c r="C39" s="158">
        <v>2</v>
      </c>
      <c r="D39" s="159">
        <v>53611890</v>
      </c>
      <c r="E39" s="160">
        <f>IF(ISBLANK(D39),"-",$D$48/$D$45*D39)</f>
        <v>44273158.898474574</v>
      </c>
      <c r="F39" s="159">
        <v>44951355</v>
      </c>
      <c r="G39" s="161">
        <f>IF(ISBLANK(F39),"-",$D$48/$F$45*F39)</f>
        <v>44989174.024414271</v>
      </c>
      <c r="I39" s="162">
        <f>ABS((F43/D43*D42)-F42)/D42</f>
        <v>1.2467737245473971E-2</v>
      </c>
      <c r="J39" s="128"/>
      <c r="K39" s="128"/>
      <c r="L39" s="136"/>
      <c r="M39" s="136"/>
      <c r="N39" s="137"/>
    </row>
    <row r="40" spans="1:14" ht="26.25" customHeight="1" x14ac:dyDescent="0.4">
      <c r="A40" s="146" t="s">
        <v>68</v>
      </c>
      <c r="B40" s="147">
        <v>1</v>
      </c>
      <c r="C40" s="158">
        <v>3</v>
      </c>
      <c r="D40" s="159">
        <v>53502558</v>
      </c>
      <c r="E40" s="160">
        <f>IF(ISBLANK(D40),"-",$D$48/$D$45*D40)</f>
        <v>44182871.594507337</v>
      </c>
      <c r="F40" s="159">
        <v>44765680</v>
      </c>
      <c r="G40" s="161">
        <f>IF(ISBLANK(F40),"-",$D$48/$F$45*F40)</f>
        <v>44803342.810049698</v>
      </c>
      <c r="I40" s="162"/>
      <c r="L40" s="136"/>
      <c r="M40" s="136"/>
      <c r="N40" s="104"/>
    </row>
    <row r="41" spans="1:14" ht="27" customHeight="1" thickBot="1" x14ac:dyDescent="0.45">
      <c r="A41" s="146" t="s">
        <v>69</v>
      </c>
      <c r="B41" s="147">
        <v>1</v>
      </c>
      <c r="C41" s="163">
        <v>4</v>
      </c>
      <c r="D41" s="164"/>
      <c r="E41" s="165" t="str">
        <f>IF(ISBLANK(D41),"-",$D$48/$D$45*D41)</f>
        <v>-</v>
      </c>
      <c r="F41" s="164"/>
      <c r="G41" s="166" t="str">
        <f>IF(ISBLANK(F41),"-",$D$48/$F$45*F41)</f>
        <v>-</v>
      </c>
      <c r="I41" s="167"/>
      <c r="L41" s="136"/>
      <c r="M41" s="136"/>
      <c r="N41" s="104"/>
    </row>
    <row r="42" spans="1:14" ht="27" customHeight="1" thickBot="1" x14ac:dyDescent="0.45">
      <c r="A42" s="146" t="s">
        <v>70</v>
      </c>
      <c r="B42" s="147">
        <v>1</v>
      </c>
      <c r="C42" s="168" t="s">
        <v>71</v>
      </c>
      <c r="D42" s="169">
        <f>AVERAGE(D38:D41)</f>
        <v>53614189</v>
      </c>
      <c r="E42" s="170">
        <f>AVERAGE(E38:E41)</f>
        <v>44275057.432406276</v>
      </c>
      <c r="F42" s="169">
        <f>AVERAGE(F38:F41)</f>
        <v>44906286.333333336</v>
      </c>
      <c r="G42" s="171">
        <f>AVERAGE(G38:G41)</f>
        <v>44944067.440025114</v>
      </c>
      <c r="H42" s="92"/>
    </row>
    <row r="43" spans="1:14" ht="26.25" customHeight="1" x14ac:dyDescent="0.4">
      <c r="A43" s="146" t="s">
        <v>72</v>
      </c>
      <c r="B43" s="147">
        <v>1</v>
      </c>
      <c r="C43" s="172" t="s">
        <v>73</v>
      </c>
      <c r="D43" s="173">
        <v>19.670000000000002</v>
      </c>
      <c r="E43" s="104"/>
      <c r="F43" s="173">
        <v>16.23</v>
      </c>
      <c r="H43" s="92"/>
    </row>
    <row r="44" spans="1:14" ht="26.25" customHeight="1" x14ac:dyDescent="0.4">
      <c r="A44" s="146" t="s">
        <v>74</v>
      </c>
      <c r="B44" s="147">
        <v>1</v>
      </c>
      <c r="C44" s="174" t="s">
        <v>75</v>
      </c>
      <c r="D44" s="175">
        <f>D43*$B$34</f>
        <v>19.670000000000002</v>
      </c>
      <c r="E44" s="176"/>
      <c r="F44" s="175">
        <f>F43*$B$34</f>
        <v>16.23</v>
      </c>
      <c r="H44" s="92"/>
    </row>
    <row r="45" spans="1:14" ht="19.5" customHeight="1" thickBot="1" x14ac:dyDescent="0.35">
      <c r="A45" s="146" t="s">
        <v>76</v>
      </c>
      <c r="B45" s="158">
        <f>(B44/B43)*(B42/B41)*(B40/B39)*(B38/B37)*B36</f>
        <v>100</v>
      </c>
      <c r="C45" s="174" t="s">
        <v>77</v>
      </c>
      <c r="D45" s="177">
        <f>D44*$B$30/100</f>
        <v>19.374950000000002</v>
      </c>
      <c r="E45" s="178"/>
      <c r="F45" s="177">
        <f>F44*$B$30/100</f>
        <v>15.986549999999999</v>
      </c>
      <c r="H45" s="92"/>
    </row>
    <row r="46" spans="1:14" ht="19.5" customHeight="1" thickBot="1" x14ac:dyDescent="0.35">
      <c r="A46" s="179" t="s">
        <v>78</v>
      </c>
      <c r="B46" s="180"/>
      <c r="C46" s="174" t="s">
        <v>79</v>
      </c>
      <c r="D46" s="181">
        <f>D45/$B$45</f>
        <v>0.19374950000000002</v>
      </c>
      <c r="E46" s="182"/>
      <c r="F46" s="183">
        <f>F45/$B$45</f>
        <v>0.15986549999999999</v>
      </c>
      <c r="H46" s="92"/>
    </row>
    <row r="47" spans="1:14" ht="27" customHeight="1" thickBot="1" x14ac:dyDescent="0.45">
      <c r="A47" s="184"/>
      <c r="B47" s="185"/>
      <c r="C47" s="186" t="s">
        <v>80</v>
      </c>
      <c r="D47" s="187">
        <v>0.16</v>
      </c>
      <c r="E47" s="188"/>
      <c r="F47" s="182"/>
      <c r="H47" s="92"/>
    </row>
    <row r="48" spans="1:14" ht="18.75" x14ac:dyDescent="0.3">
      <c r="C48" s="189" t="s">
        <v>81</v>
      </c>
      <c r="D48" s="177">
        <f>D47*$B$45</f>
        <v>16</v>
      </c>
      <c r="F48" s="190"/>
      <c r="H48" s="92"/>
    </row>
    <row r="49" spans="1:12" ht="19.5" customHeight="1" thickBot="1" x14ac:dyDescent="0.35">
      <c r="C49" s="191" t="s">
        <v>82</v>
      </c>
      <c r="D49" s="192">
        <f>D48/B34</f>
        <v>16</v>
      </c>
      <c r="F49" s="190"/>
      <c r="H49" s="92"/>
    </row>
    <row r="50" spans="1:12" ht="18.75" x14ac:dyDescent="0.3">
      <c r="C50" s="141" t="s">
        <v>83</v>
      </c>
      <c r="D50" s="193">
        <f>AVERAGE(E38:E41,G38:G41)</f>
        <v>44609562.436215691</v>
      </c>
      <c r="F50" s="194"/>
      <c r="H50" s="92"/>
    </row>
    <row r="51" spans="1:12" ht="18.75" x14ac:dyDescent="0.3">
      <c r="C51" s="146" t="s">
        <v>84</v>
      </c>
      <c r="D51" s="195">
        <f>STDEV(E38:E41,G38:G41)/D50</f>
        <v>8.5047512597967515E-3</v>
      </c>
      <c r="F51" s="194"/>
      <c r="H51" s="92"/>
    </row>
    <row r="52" spans="1:12" ht="19.5" customHeight="1" thickBot="1" x14ac:dyDescent="0.35">
      <c r="C52" s="196" t="s">
        <v>20</v>
      </c>
      <c r="D52" s="197">
        <f>COUNT(E38:E41,G38:G41)</f>
        <v>6</v>
      </c>
      <c r="F52" s="194"/>
    </row>
    <row r="54" spans="1:12" ht="18.75" x14ac:dyDescent="0.3">
      <c r="A54" s="198" t="s">
        <v>1</v>
      </c>
      <c r="B54" s="199" t="s">
        <v>85</v>
      </c>
    </row>
    <row r="55" spans="1:12" ht="18.75" x14ac:dyDescent="0.3">
      <c r="A55" s="104" t="s">
        <v>86</v>
      </c>
      <c r="B55" s="200" t="str">
        <f>B21</f>
        <v>Each  dispersible tablet contains: Rifampicin BP 75 mg and Isoniazid BP 50 mg.</v>
      </c>
    </row>
    <row r="56" spans="1:12" ht="26.25" customHeight="1" x14ac:dyDescent="0.4">
      <c r="A56" s="200" t="s">
        <v>87</v>
      </c>
      <c r="B56" s="201">
        <v>75</v>
      </c>
      <c r="C56" s="104" t="str">
        <f>B20</f>
        <v xml:space="preserve">RIFAMPICIN 75 mg </v>
      </c>
      <c r="H56" s="176"/>
    </row>
    <row r="57" spans="1:12" ht="18.75" x14ac:dyDescent="0.3">
      <c r="A57" s="200" t="s">
        <v>88</v>
      </c>
      <c r="B57" s="202">
        <f>Uniformity!C46</f>
        <v>374.81399999999996</v>
      </c>
      <c r="H57" s="176"/>
    </row>
    <row r="58" spans="1:12" ht="19.5" customHeight="1" thickBot="1" x14ac:dyDescent="0.35">
      <c r="H58" s="176"/>
    </row>
    <row r="59" spans="1:12" s="68" customFormat="1" ht="27" customHeight="1" thickBot="1" x14ac:dyDescent="0.45">
      <c r="A59" s="141" t="s">
        <v>89</v>
      </c>
      <c r="B59" s="142">
        <v>100</v>
      </c>
      <c r="C59" s="104"/>
      <c r="D59" s="203" t="s">
        <v>90</v>
      </c>
      <c r="E59" s="204" t="s">
        <v>62</v>
      </c>
      <c r="F59" s="204" t="s">
        <v>63</v>
      </c>
      <c r="G59" s="204" t="s">
        <v>91</v>
      </c>
      <c r="H59" s="148" t="s">
        <v>92</v>
      </c>
      <c r="L59" s="128"/>
    </row>
    <row r="60" spans="1:12" s="68" customFormat="1" ht="26.25" customHeight="1" x14ac:dyDescent="0.4">
      <c r="A60" s="146" t="s">
        <v>93</v>
      </c>
      <c r="B60" s="147">
        <v>4</v>
      </c>
      <c r="C60" s="205" t="s">
        <v>94</v>
      </c>
      <c r="D60" s="206">
        <v>372.55</v>
      </c>
      <c r="E60" s="207">
        <v>1</v>
      </c>
      <c r="F60" s="208">
        <v>123098984</v>
      </c>
      <c r="G60" s="209">
        <f>IF(ISBLANK(F60),"-",(F60/$D$50*$D$47*$B$68)*($B$57/$D$60))</f>
        <v>222.09957555735986</v>
      </c>
      <c r="H60" s="210">
        <f t="shared" ref="H60:H71" si="0">IF(ISBLANK(F60),"-",(G60/$B$56)*100)</f>
        <v>296.13276740981314</v>
      </c>
      <c r="L60" s="128"/>
    </row>
    <row r="61" spans="1:12" s="68" customFormat="1" ht="26.25" customHeight="1" x14ac:dyDescent="0.4">
      <c r="A61" s="146" t="s">
        <v>95</v>
      </c>
      <c r="B61" s="147">
        <v>20</v>
      </c>
      <c r="C61" s="211"/>
      <c r="D61" s="212"/>
      <c r="E61" s="213">
        <v>2</v>
      </c>
      <c r="F61" s="159">
        <v>50200288</v>
      </c>
      <c r="G61" s="214">
        <f>IF(ISBLANK(F61),"-",(F61/$D$50*$D$47*$B$68)*($B$57/$D$60))</f>
        <v>90.573149309317003</v>
      </c>
      <c r="H61" s="215">
        <f t="shared" si="0"/>
        <v>120.76419907908932</v>
      </c>
      <c r="L61" s="128"/>
    </row>
    <row r="62" spans="1:12" s="68" customFormat="1" ht="26.25" customHeight="1" x14ac:dyDescent="0.4">
      <c r="A62" s="146" t="s">
        <v>96</v>
      </c>
      <c r="B62" s="147">
        <v>1</v>
      </c>
      <c r="C62" s="211"/>
      <c r="D62" s="212"/>
      <c r="E62" s="213">
        <v>3</v>
      </c>
      <c r="F62" s="216">
        <v>50084298</v>
      </c>
      <c r="G62" s="214">
        <f>IF(ISBLANK(F62),"-",(F62/$D$50*$D$47*$B$68)*($B$57/$D$60))</f>
        <v>90.363876016136146</v>
      </c>
      <c r="H62" s="215">
        <f t="shared" si="0"/>
        <v>120.48516802151485</v>
      </c>
      <c r="L62" s="128"/>
    </row>
    <row r="63" spans="1:12" ht="27" customHeight="1" thickBot="1" x14ac:dyDescent="0.45">
      <c r="A63" s="146" t="s">
        <v>97</v>
      </c>
      <c r="B63" s="147">
        <v>1</v>
      </c>
      <c r="C63" s="217"/>
      <c r="D63" s="218"/>
      <c r="E63" s="219">
        <v>4</v>
      </c>
      <c r="F63" s="220"/>
      <c r="G63" s="214" t="str">
        <f>IF(ISBLANK(F63),"-",(F63/$D$50*$D$47*$B$68)*($B$57/$D$60))</f>
        <v>-</v>
      </c>
      <c r="H63" s="215" t="str">
        <f t="shared" si="0"/>
        <v>-</v>
      </c>
    </row>
    <row r="64" spans="1:12" ht="26.25" customHeight="1" x14ac:dyDescent="0.4">
      <c r="A64" s="146" t="s">
        <v>98</v>
      </c>
      <c r="B64" s="147">
        <v>1</v>
      </c>
      <c r="C64" s="205" t="s">
        <v>99</v>
      </c>
      <c r="D64" s="206">
        <v>374.03</v>
      </c>
      <c r="E64" s="207">
        <v>1</v>
      </c>
      <c r="F64" s="208"/>
      <c r="G64" s="209" t="str">
        <f>IF(ISBLANK(F64),"-",(F64/$D$50*$D$47*$B$68)*($B$57/$D$64))</f>
        <v>-</v>
      </c>
      <c r="H64" s="210" t="str">
        <f t="shared" si="0"/>
        <v>-</v>
      </c>
    </row>
    <row r="65" spans="1:8" ht="26.25" customHeight="1" x14ac:dyDescent="0.4">
      <c r="A65" s="146" t="s">
        <v>100</v>
      </c>
      <c r="B65" s="147">
        <v>1</v>
      </c>
      <c r="C65" s="211"/>
      <c r="D65" s="212"/>
      <c r="E65" s="213">
        <v>2</v>
      </c>
      <c r="F65" s="159"/>
      <c r="G65" s="214" t="str">
        <f>IF(ISBLANK(F65),"-",(F65/$D$50*$D$47*$B$68)*($B$57/$D$64))</f>
        <v>-</v>
      </c>
      <c r="H65" s="215" t="str">
        <f t="shared" si="0"/>
        <v>-</v>
      </c>
    </row>
    <row r="66" spans="1:8" ht="26.25" customHeight="1" x14ac:dyDescent="0.4">
      <c r="A66" s="146" t="s">
        <v>101</v>
      </c>
      <c r="B66" s="147">
        <v>1</v>
      </c>
      <c r="C66" s="211"/>
      <c r="D66" s="212"/>
      <c r="E66" s="213">
        <v>3</v>
      </c>
      <c r="F66" s="159"/>
      <c r="G66" s="214" t="str">
        <f>IF(ISBLANK(F66),"-",(F66/$D$50*$D$47*$B$68)*($B$57/$D$64))</f>
        <v>-</v>
      </c>
      <c r="H66" s="215" t="str">
        <f t="shared" si="0"/>
        <v>-</v>
      </c>
    </row>
    <row r="67" spans="1:8" ht="27" customHeight="1" thickBot="1" x14ac:dyDescent="0.45">
      <c r="A67" s="146" t="s">
        <v>102</v>
      </c>
      <c r="B67" s="147">
        <v>1</v>
      </c>
      <c r="C67" s="217"/>
      <c r="D67" s="218"/>
      <c r="E67" s="219">
        <v>4</v>
      </c>
      <c r="F67" s="220"/>
      <c r="G67" s="221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146" t="s">
        <v>103</v>
      </c>
      <c r="B68" s="223">
        <f>(B67/B66)*(B65/B64)*(B63/B62)*(B61/B60)*B59</f>
        <v>500</v>
      </c>
      <c r="C68" s="205" t="s">
        <v>104</v>
      </c>
      <c r="D68" s="206">
        <v>367.99</v>
      </c>
      <c r="E68" s="207">
        <v>1</v>
      </c>
      <c r="F68" s="208">
        <v>49747339</v>
      </c>
      <c r="G68" s="209">
        <f>IF(ISBLANK(F68),"-",(F68/$D$50*$D$47*$B$68)*($B$57/$D$68))</f>
        <v>90.868145752455703</v>
      </c>
      <c r="H68" s="215">
        <f t="shared" si="0"/>
        <v>121.15752766994095</v>
      </c>
    </row>
    <row r="69" spans="1:8" ht="27" customHeight="1" thickBot="1" x14ac:dyDescent="0.45">
      <c r="A69" s="196" t="s">
        <v>105</v>
      </c>
      <c r="B69" s="224">
        <f>(D47*B68)/B56*B57</f>
        <v>399.80159999999995</v>
      </c>
      <c r="C69" s="211"/>
      <c r="D69" s="212"/>
      <c r="E69" s="213">
        <v>2</v>
      </c>
      <c r="F69" s="159">
        <v>49172299</v>
      </c>
      <c r="G69" s="214">
        <f>IF(ISBLANK(F69),"-",(F69/$D$50*$D$47*$B$68)*($B$57/$D$68))</f>
        <v>89.817781660951397</v>
      </c>
      <c r="H69" s="215">
        <f t="shared" si="0"/>
        <v>119.75704221460187</v>
      </c>
    </row>
    <row r="70" spans="1:8" ht="26.25" customHeight="1" x14ac:dyDescent="0.4">
      <c r="A70" s="225" t="s">
        <v>78</v>
      </c>
      <c r="B70" s="226"/>
      <c r="C70" s="211"/>
      <c r="D70" s="212"/>
      <c r="E70" s="213">
        <v>3</v>
      </c>
      <c r="F70" s="159">
        <v>49591963</v>
      </c>
      <c r="G70" s="214">
        <f>IF(ISBLANK(F70),"-",(F70/$D$50*$D$47*$B$68)*($B$57/$D$68))</f>
        <v>90.584337024225377</v>
      </c>
      <c r="H70" s="215">
        <f t="shared" si="0"/>
        <v>120.77911603230049</v>
      </c>
    </row>
    <row r="71" spans="1:8" ht="27" customHeight="1" thickBot="1" x14ac:dyDescent="0.45">
      <c r="A71" s="227"/>
      <c r="B71" s="228"/>
      <c r="C71" s="229"/>
      <c r="D71" s="218"/>
      <c r="E71" s="219">
        <v>4</v>
      </c>
      <c r="F71" s="220"/>
      <c r="G71" s="221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76"/>
      <c r="B72" s="176"/>
      <c r="C72" s="176"/>
      <c r="D72" s="176"/>
      <c r="E72" s="176"/>
      <c r="F72" s="230" t="s">
        <v>71</v>
      </c>
      <c r="G72" s="231">
        <f>AVERAGE(G60:G71)</f>
        <v>112.38447755340758</v>
      </c>
      <c r="H72" s="232">
        <f>AVERAGE(H60:H71)</f>
        <v>149.8459700712101</v>
      </c>
    </row>
    <row r="73" spans="1:8" ht="26.25" customHeight="1" x14ac:dyDescent="0.4">
      <c r="C73" s="176"/>
      <c r="D73" s="176"/>
      <c r="E73" s="176"/>
      <c r="F73" s="233" t="s">
        <v>84</v>
      </c>
      <c r="G73" s="234">
        <f>STDEV(G60:G71)/G72</f>
        <v>0.47827196821527945</v>
      </c>
      <c r="H73" s="234">
        <f>STDEV(H60:H71)/H72</f>
        <v>0.47827196821527962</v>
      </c>
    </row>
    <row r="74" spans="1:8" ht="27" customHeight="1" thickBot="1" x14ac:dyDescent="0.45">
      <c r="A74" s="176"/>
      <c r="B74" s="176"/>
      <c r="C74" s="176"/>
      <c r="D74" s="176"/>
      <c r="E74" s="178"/>
      <c r="F74" s="235" t="s">
        <v>20</v>
      </c>
      <c r="G74" s="236">
        <f>COUNT(G60:G71)</f>
        <v>6</v>
      </c>
      <c r="H74" s="236">
        <f>COUNT(H60:H71)</f>
        <v>6</v>
      </c>
    </row>
    <row r="76" spans="1:8" ht="26.25" customHeight="1" x14ac:dyDescent="0.4">
      <c r="A76" s="120" t="s">
        <v>106</v>
      </c>
      <c r="B76" s="121" t="s">
        <v>107</v>
      </c>
      <c r="C76" s="237" t="str">
        <f>B26</f>
        <v>RIFAMPICIN</v>
      </c>
      <c r="D76" s="237"/>
      <c r="E76" s="104" t="s">
        <v>108</v>
      </c>
      <c r="F76" s="104"/>
      <c r="G76" s="238">
        <f>H72</f>
        <v>149.8459700712101</v>
      </c>
      <c r="H76" s="129"/>
    </row>
    <row r="77" spans="1:8" ht="18.75" x14ac:dyDescent="0.3">
      <c r="A77" s="119" t="s">
        <v>109</v>
      </c>
      <c r="B77" s="119" t="s">
        <v>110</v>
      </c>
    </row>
    <row r="78" spans="1:8" ht="18.75" x14ac:dyDescent="0.3">
      <c r="A78" s="119"/>
      <c r="B78" s="119"/>
    </row>
    <row r="79" spans="1:8" ht="26.25" customHeight="1" x14ac:dyDescent="0.4">
      <c r="A79" s="120" t="s">
        <v>4</v>
      </c>
      <c r="B79" s="239"/>
      <c r="C79" s="239"/>
    </row>
    <row r="80" spans="1:8" ht="26.25" customHeight="1" x14ac:dyDescent="0.4">
      <c r="A80" s="121" t="s">
        <v>48</v>
      </c>
      <c r="B80" s="239"/>
      <c r="C80" s="239"/>
    </row>
    <row r="81" spans="1:12" ht="27" customHeight="1" thickBot="1" x14ac:dyDescent="0.45">
      <c r="A81" s="121" t="s">
        <v>6</v>
      </c>
      <c r="B81" s="123"/>
    </row>
    <row r="82" spans="1:12" s="68" customFormat="1" ht="27" customHeight="1" thickBot="1" x14ac:dyDescent="0.45">
      <c r="A82" s="121" t="s">
        <v>49</v>
      </c>
      <c r="B82" s="124">
        <v>0</v>
      </c>
      <c r="C82" s="125" t="s">
        <v>50</v>
      </c>
      <c r="D82" s="126"/>
      <c r="E82" s="126"/>
      <c r="F82" s="126"/>
      <c r="G82" s="127"/>
      <c r="I82" s="128"/>
      <c r="J82" s="128"/>
      <c r="K82" s="128"/>
      <c r="L82" s="128"/>
    </row>
    <row r="83" spans="1:12" s="68" customFormat="1" ht="19.5" customHeight="1" thickBot="1" x14ac:dyDescent="0.35">
      <c r="A83" s="121" t="s">
        <v>51</v>
      </c>
      <c r="B83" s="129">
        <f>B81-B82</f>
        <v>0</v>
      </c>
      <c r="C83" s="130"/>
      <c r="D83" s="130"/>
      <c r="E83" s="130"/>
      <c r="F83" s="130"/>
      <c r="G83" s="131"/>
      <c r="I83" s="128"/>
      <c r="J83" s="128"/>
      <c r="K83" s="128"/>
      <c r="L83" s="128"/>
    </row>
    <row r="84" spans="1:12" s="68" customFormat="1" ht="27" customHeight="1" thickBot="1" x14ac:dyDescent="0.45">
      <c r="A84" s="121" t="s">
        <v>52</v>
      </c>
      <c r="B84" s="132"/>
      <c r="C84" s="133" t="s">
        <v>111</v>
      </c>
      <c r="D84" s="134"/>
      <c r="E84" s="134"/>
      <c r="F84" s="134"/>
      <c r="G84" s="134"/>
      <c r="H84" s="135"/>
      <c r="I84" s="128"/>
      <c r="J84" s="128"/>
      <c r="K84" s="128"/>
      <c r="L84" s="128"/>
    </row>
    <row r="85" spans="1:12" s="68" customFormat="1" ht="27" customHeight="1" thickBot="1" x14ac:dyDescent="0.45">
      <c r="A85" s="121" t="s">
        <v>54</v>
      </c>
      <c r="B85" s="132"/>
      <c r="C85" s="133" t="s">
        <v>112</v>
      </c>
      <c r="D85" s="134"/>
      <c r="E85" s="134"/>
      <c r="F85" s="134"/>
      <c r="G85" s="134"/>
      <c r="H85" s="135"/>
      <c r="I85" s="128"/>
      <c r="J85" s="128"/>
      <c r="K85" s="128"/>
      <c r="L85" s="128"/>
    </row>
    <row r="86" spans="1:12" s="68" customFormat="1" ht="18.75" x14ac:dyDescent="0.3">
      <c r="A86" s="121"/>
      <c r="B86" s="138"/>
      <c r="C86" s="139"/>
      <c r="D86" s="139"/>
      <c r="E86" s="139"/>
      <c r="F86" s="139"/>
      <c r="G86" s="139"/>
      <c r="H86" s="139"/>
      <c r="I86" s="128"/>
      <c r="J86" s="128"/>
      <c r="K86" s="128"/>
      <c r="L86" s="128"/>
    </row>
    <row r="87" spans="1:12" s="68" customFormat="1" ht="18.75" x14ac:dyDescent="0.3">
      <c r="A87" s="121" t="s">
        <v>56</v>
      </c>
      <c r="B87" s="140" t="e">
        <f>B84/B85</f>
        <v>#DIV/0!</v>
      </c>
      <c r="C87" s="104" t="s">
        <v>57</v>
      </c>
      <c r="D87" s="104"/>
      <c r="E87" s="104"/>
      <c r="F87" s="104"/>
      <c r="G87" s="104"/>
      <c r="I87" s="128"/>
      <c r="J87" s="128"/>
      <c r="K87" s="128"/>
      <c r="L87" s="128"/>
    </row>
    <row r="88" spans="1:12" ht="19.5" customHeight="1" thickBot="1" x14ac:dyDescent="0.35">
      <c r="A88" s="119"/>
      <c r="B88" s="119"/>
    </row>
    <row r="89" spans="1:12" ht="27" customHeight="1" thickBot="1" x14ac:dyDescent="0.45">
      <c r="A89" s="141" t="s">
        <v>58</v>
      </c>
      <c r="B89" s="142"/>
      <c r="D89" s="240" t="s">
        <v>59</v>
      </c>
      <c r="E89" s="241"/>
      <c r="F89" s="143" t="s">
        <v>60</v>
      </c>
      <c r="G89" s="145"/>
    </row>
    <row r="90" spans="1:12" ht="27" customHeight="1" thickBot="1" x14ac:dyDescent="0.45">
      <c r="A90" s="146" t="s">
        <v>61</v>
      </c>
      <c r="B90" s="147"/>
      <c r="C90" s="242" t="s">
        <v>62</v>
      </c>
      <c r="D90" s="149" t="s">
        <v>63</v>
      </c>
      <c r="E90" s="150" t="s">
        <v>64</v>
      </c>
      <c r="F90" s="149" t="s">
        <v>63</v>
      </c>
      <c r="G90" s="243" t="s">
        <v>64</v>
      </c>
      <c r="I90" s="152" t="s">
        <v>65</v>
      </c>
    </row>
    <row r="91" spans="1:12" ht="26.25" customHeight="1" x14ac:dyDescent="0.4">
      <c r="A91" s="146" t="s">
        <v>66</v>
      </c>
      <c r="B91" s="147"/>
      <c r="C91" s="244">
        <v>1</v>
      </c>
      <c r="D91" s="154"/>
      <c r="E91" s="155" t="str">
        <f>IF(ISBLANK(D91),"-",$D$101/$D$98*D91)</f>
        <v>-</v>
      </c>
      <c r="F91" s="154"/>
      <c r="G91" s="156" t="str">
        <f>IF(ISBLANK(F91),"-",$D$101/$F$98*F91)</f>
        <v>-</v>
      </c>
      <c r="I91" s="157"/>
    </row>
    <row r="92" spans="1:12" ht="26.25" customHeight="1" x14ac:dyDescent="0.4">
      <c r="A92" s="146" t="s">
        <v>67</v>
      </c>
      <c r="B92" s="147">
        <v>1</v>
      </c>
      <c r="C92" s="176">
        <v>2</v>
      </c>
      <c r="D92" s="159"/>
      <c r="E92" s="160" t="str">
        <f>IF(ISBLANK(D92),"-",$D$101/$D$98*D92)</f>
        <v>-</v>
      </c>
      <c r="F92" s="159"/>
      <c r="G92" s="161" t="str">
        <f>IF(ISBLANK(F92),"-",$D$101/$F$98*F92)</f>
        <v>-</v>
      </c>
      <c r="I92" s="162" t="e">
        <f>ABS((F96/D96*D95)-F95)/D95</f>
        <v>#DIV/0!</v>
      </c>
    </row>
    <row r="93" spans="1:12" ht="26.25" customHeight="1" x14ac:dyDescent="0.4">
      <c r="A93" s="146" t="s">
        <v>68</v>
      </c>
      <c r="B93" s="147">
        <v>1</v>
      </c>
      <c r="C93" s="176">
        <v>3</v>
      </c>
      <c r="D93" s="159"/>
      <c r="E93" s="160" t="str">
        <f>IF(ISBLANK(D93),"-",$D$101/$D$98*D93)</f>
        <v>-</v>
      </c>
      <c r="F93" s="159"/>
      <c r="G93" s="161" t="str">
        <f>IF(ISBLANK(F93),"-",$D$101/$F$98*F93)</f>
        <v>-</v>
      </c>
      <c r="I93" s="162"/>
    </row>
    <row r="94" spans="1:12" ht="27" customHeight="1" thickBot="1" x14ac:dyDescent="0.45">
      <c r="A94" s="146" t="s">
        <v>69</v>
      </c>
      <c r="B94" s="147">
        <v>1</v>
      </c>
      <c r="C94" s="245">
        <v>4</v>
      </c>
      <c r="D94" s="164"/>
      <c r="E94" s="165" t="str">
        <f>IF(ISBLANK(D94),"-",$D$101/$D$98*D94)</f>
        <v>-</v>
      </c>
      <c r="F94" s="246"/>
      <c r="G94" s="166" t="str">
        <f>IF(ISBLANK(F94),"-",$D$101/$F$98*F94)</f>
        <v>-</v>
      </c>
      <c r="I94" s="167"/>
    </row>
    <row r="95" spans="1:12" ht="27" customHeight="1" thickBot="1" x14ac:dyDescent="0.45">
      <c r="A95" s="146" t="s">
        <v>70</v>
      </c>
      <c r="B95" s="147">
        <v>1</v>
      </c>
      <c r="C95" s="121" t="s">
        <v>71</v>
      </c>
      <c r="D95" s="247" t="e">
        <f>AVERAGE(D91:D94)</f>
        <v>#DIV/0!</v>
      </c>
      <c r="E95" s="170" t="e">
        <f>AVERAGE(E91:E94)</f>
        <v>#DIV/0!</v>
      </c>
      <c r="F95" s="248" t="e">
        <f>AVERAGE(F91:F94)</f>
        <v>#DIV/0!</v>
      </c>
      <c r="G95" s="249" t="e">
        <f>AVERAGE(G91:G94)</f>
        <v>#DIV/0!</v>
      </c>
    </row>
    <row r="96" spans="1:12" ht="26.25" customHeight="1" x14ac:dyDescent="0.4">
      <c r="A96" s="146" t="s">
        <v>72</v>
      </c>
      <c r="B96" s="123">
        <v>1</v>
      </c>
      <c r="C96" s="250" t="s">
        <v>113</v>
      </c>
      <c r="D96" s="251"/>
      <c r="E96" s="104"/>
      <c r="F96" s="173"/>
    </row>
    <row r="97" spans="1:10" ht="26.25" customHeight="1" x14ac:dyDescent="0.4">
      <c r="A97" s="146" t="s">
        <v>74</v>
      </c>
      <c r="B97" s="123">
        <v>1</v>
      </c>
      <c r="C97" s="252" t="s">
        <v>114</v>
      </c>
      <c r="D97" s="253" t="e">
        <f>D96*$B$87</f>
        <v>#DIV/0!</v>
      </c>
      <c r="E97" s="176"/>
      <c r="F97" s="175" t="e">
        <f>F96*$B$87</f>
        <v>#DIV/0!</v>
      </c>
    </row>
    <row r="98" spans="1:10" ht="19.5" customHeight="1" thickBot="1" x14ac:dyDescent="0.35">
      <c r="A98" s="146" t="s">
        <v>76</v>
      </c>
      <c r="B98" s="176" t="e">
        <f>(B97/B96)*(B95/B94)*(B93/B92)*(B91/B90)*B89</f>
        <v>#DIV/0!</v>
      </c>
      <c r="C98" s="252" t="s">
        <v>115</v>
      </c>
      <c r="D98" s="254" t="e">
        <f>D97*$B$83/100</f>
        <v>#DIV/0!</v>
      </c>
      <c r="E98" s="178"/>
      <c r="F98" s="177" t="e">
        <f>F97*$B$83/100</f>
        <v>#DIV/0!</v>
      </c>
    </row>
    <row r="99" spans="1:10" ht="19.5" customHeight="1" thickBot="1" x14ac:dyDescent="0.35">
      <c r="A99" s="179" t="s">
        <v>78</v>
      </c>
      <c r="B99" s="255"/>
      <c r="C99" s="252" t="s">
        <v>116</v>
      </c>
      <c r="D99" s="256" t="e">
        <f>D98/$B$98</f>
        <v>#DIV/0!</v>
      </c>
      <c r="E99" s="178"/>
      <c r="F99" s="183" t="e">
        <f>F98/$B$98</f>
        <v>#DIV/0!</v>
      </c>
      <c r="H99" s="92"/>
    </row>
    <row r="100" spans="1:10" ht="19.5" customHeight="1" thickBot="1" x14ac:dyDescent="0.35">
      <c r="A100" s="184"/>
      <c r="B100" s="257"/>
      <c r="C100" s="252" t="s">
        <v>80</v>
      </c>
      <c r="D100" s="258" t="e">
        <f>$B$56/$B$116</f>
        <v>#DIV/0!</v>
      </c>
      <c r="F100" s="190"/>
      <c r="G100" s="259"/>
      <c r="H100" s="92"/>
    </row>
    <row r="101" spans="1:10" ht="18.75" x14ac:dyDescent="0.3">
      <c r="C101" s="252" t="s">
        <v>81</v>
      </c>
      <c r="D101" s="253" t="e">
        <f>D100*$B$98</f>
        <v>#DIV/0!</v>
      </c>
      <c r="F101" s="190"/>
      <c r="H101" s="92"/>
    </row>
    <row r="102" spans="1:10" ht="19.5" customHeight="1" thickBot="1" x14ac:dyDescent="0.35">
      <c r="C102" s="260" t="s">
        <v>82</v>
      </c>
      <c r="D102" s="261" t="e">
        <f>D101/B34</f>
        <v>#DIV/0!</v>
      </c>
      <c r="F102" s="194"/>
      <c r="H102" s="92"/>
      <c r="J102" s="262"/>
    </row>
    <row r="103" spans="1:10" ht="18.75" x14ac:dyDescent="0.3">
      <c r="C103" s="263" t="s">
        <v>117</v>
      </c>
      <c r="D103" s="264" t="e">
        <f>AVERAGE(E91:E94,G91:G94)</f>
        <v>#DIV/0!</v>
      </c>
      <c r="F103" s="194"/>
      <c r="G103" s="259"/>
      <c r="H103" s="92"/>
      <c r="J103" s="265"/>
    </row>
    <row r="104" spans="1:10" ht="18.75" x14ac:dyDescent="0.3">
      <c r="C104" s="233" t="s">
        <v>84</v>
      </c>
      <c r="D104" s="266" t="e">
        <f>STDEV(E91:E94,G91:G94)/D103</f>
        <v>#DIV/0!</v>
      </c>
      <c r="F104" s="194"/>
      <c r="H104" s="92"/>
      <c r="J104" s="265"/>
    </row>
    <row r="105" spans="1:10" ht="19.5" customHeight="1" thickBot="1" x14ac:dyDescent="0.35">
      <c r="C105" s="235" t="s">
        <v>20</v>
      </c>
      <c r="D105" s="267">
        <f>COUNT(E91:E94,G91:G94)</f>
        <v>0</v>
      </c>
      <c r="F105" s="194"/>
      <c r="H105" s="92"/>
      <c r="J105" s="265"/>
    </row>
    <row r="106" spans="1:10" ht="19.5" customHeight="1" thickBot="1" x14ac:dyDescent="0.35">
      <c r="A106" s="198"/>
      <c r="B106" s="198"/>
      <c r="C106" s="198"/>
      <c r="D106" s="198"/>
      <c r="E106" s="198"/>
    </row>
    <row r="107" spans="1:10" ht="27" customHeight="1" thickBot="1" x14ac:dyDescent="0.45">
      <c r="A107" s="141" t="s">
        <v>118</v>
      </c>
      <c r="B107" s="142"/>
      <c r="C107" s="204" t="s">
        <v>119</v>
      </c>
      <c r="D107" s="204" t="s">
        <v>63</v>
      </c>
      <c r="E107" s="204" t="s">
        <v>120</v>
      </c>
      <c r="F107" s="268" t="s">
        <v>121</v>
      </c>
    </row>
    <row r="108" spans="1:10" ht="26.25" customHeight="1" x14ac:dyDescent="0.4">
      <c r="A108" s="146" t="s">
        <v>122</v>
      </c>
      <c r="B108" s="147"/>
      <c r="C108" s="207">
        <v>1</v>
      </c>
      <c r="D108" s="269"/>
      <c r="E108" s="270" t="str">
        <f t="shared" ref="E108:E113" si="1">IF(ISBLANK(D108),"-",D108/$D$103*$D$100*$B$116)</f>
        <v>-</v>
      </c>
      <c r="F108" s="271" t="str">
        <f t="shared" ref="F108:F113" si="2">IF(ISBLANK(D108), "-", (E108/$B$56)*100)</f>
        <v>-</v>
      </c>
    </row>
    <row r="109" spans="1:10" ht="26.25" customHeight="1" x14ac:dyDescent="0.4">
      <c r="A109" s="146" t="s">
        <v>95</v>
      </c>
      <c r="B109" s="147"/>
      <c r="C109" s="213">
        <v>2</v>
      </c>
      <c r="D109" s="272"/>
      <c r="E109" s="273" t="str">
        <f t="shared" si="1"/>
        <v>-</v>
      </c>
      <c r="F109" s="274" t="str">
        <f t="shared" si="2"/>
        <v>-</v>
      </c>
    </row>
    <row r="110" spans="1:10" ht="26.25" customHeight="1" x14ac:dyDescent="0.4">
      <c r="A110" s="146" t="s">
        <v>96</v>
      </c>
      <c r="B110" s="147">
        <v>1</v>
      </c>
      <c r="C110" s="213">
        <v>3</v>
      </c>
      <c r="D110" s="272"/>
      <c r="E110" s="273" t="str">
        <f t="shared" si="1"/>
        <v>-</v>
      </c>
      <c r="F110" s="274" t="str">
        <f t="shared" si="2"/>
        <v>-</v>
      </c>
    </row>
    <row r="111" spans="1:10" ht="26.25" customHeight="1" x14ac:dyDescent="0.4">
      <c r="A111" s="146" t="s">
        <v>97</v>
      </c>
      <c r="B111" s="147">
        <v>1</v>
      </c>
      <c r="C111" s="213">
        <v>4</v>
      </c>
      <c r="D111" s="272"/>
      <c r="E111" s="273" t="str">
        <f t="shared" si="1"/>
        <v>-</v>
      </c>
      <c r="F111" s="274" t="str">
        <f t="shared" si="2"/>
        <v>-</v>
      </c>
    </row>
    <row r="112" spans="1:10" ht="26.25" customHeight="1" x14ac:dyDescent="0.4">
      <c r="A112" s="146" t="s">
        <v>98</v>
      </c>
      <c r="B112" s="147">
        <v>1</v>
      </c>
      <c r="C112" s="213">
        <v>5</v>
      </c>
      <c r="D112" s="272"/>
      <c r="E112" s="273" t="str">
        <f t="shared" si="1"/>
        <v>-</v>
      </c>
      <c r="F112" s="274" t="str">
        <f t="shared" si="2"/>
        <v>-</v>
      </c>
    </row>
    <row r="113" spans="1:10" ht="27" customHeight="1" thickBot="1" x14ac:dyDescent="0.45">
      <c r="A113" s="146" t="s">
        <v>100</v>
      </c>
      <c r="B113" s="147">
        <v>1</v>
      </c>
      <c r="C113" s="219">
        <v>6</v>
      </c>
      <c r="D113" s="275"/>
      <c r="E113" s="276" t="str">
        <f t="shared" si="1"/>
        <v>-</v>
      </c>
      <c r="F113" s="277" t="str">
        <f t="shared" si="2"/>
        <v>-</v>
      </c>
    </row>
    <row r="114" spans="1:10" ht="27" customHeight="1" thickBot="1" x14ac:dyDescent="0.45">
      <c r="A114" s="146" t="s">
        <v>101</v>
      </c>
      <c r="B114" s="147">
        <v>1</v>
      </c>
      <c r="C114" s="278"/>
      <c r="D114" s="176"/>
      <c r="E114" s="104"/>
      <c r="F114" s="274"/>
    </row>
    <row r="115" spans="1:10" ht="26.25" customHeight="1" x14ac:dyDescent="0.4">
      <c r="A115" s="146" t="s">
        <v>102</v>
      </c>
      <c r="B115" s="147">
        <v>1</v>
      </c>
      <c r="C115" s="278"/>
      <c r="D115" s="279" t="s">
        <v>71</v>
      </c>
      <c r="E115" s="280" t="e">
        <f>AVERAGE(E108:E113)</f>
        <v>#DIV/0!</v>
      </c>
      <c r="F115" s="281" t="e">
        <f>AVERAGE(F108:F113)</f>
        <v>#DIV/0!</v>
      </c>
    </row>
    <row r="116" spans="1:10" ht="27" customHeight="1" thickBot="1" x14ac:dyDescent="0.45">
      <c r="A116" s="146" t="s">
        <v>103</v>
      </c>
      <c r="B116" s="158" t="e">
        <f>(B115/B114)*(B113/B112)*(B111/B110)*(B109/B108)*B107</f>
        <v>#DIV/0!</v>
      </c>
      <c r="C116" s="282"/>
      <c r="D116" s="283" t="s">
        <v>84</v>
      </c>
      <c r="E116" s="234" t="e">
        <f>STDEV(E108:E113)/E115</f>
        <v>#DIV/0!</v>
      </c>
      <c r="F116" s="284" t="e">
        <f>STDEV(F108:F113)/F115</f>
        <v>#DIV/0!</v>
      </c>
      <c r="I116" s="104"/>
    </row>
    <row r="117" spans="1:10" ht="27" customHeight="1" thickBot="1" x14ac:dyDescent="0.45">
      <c r="A117" s="179" t="s">
        <v>78</v>
      </c>
      <c r="B117" s="180"/>
      <c r="C117" s="285"/>
      <c r="D117" s="235" t="s">
        <v>20</v>
      </c>
      <c r="E117" s="286">
        <f>COUNT(E108:E113)</f>
        <v>0</v>
      </c>
      <c r="F117" s="287">
        <f>COUNT(F108:F113)</f>
        <v>0</v>
      </c>
      <c r="I117" s="104"/>
      <c r="J117" s="265"/>
    </row>
    <row r="118" spans="1:10" ht="26.25" customHeight="1" thickBot="1" x14ac:dyDescent="0.35">
      <c r="A118" s="184"/>
      <c r="B118" s="185"/>
      <c r="C118" s="104"/>
      <c r="D118" s="288"/>
      <c r="E118" s="289" t="s">
        <v>123</v>
      </c>
      <c r="F118" s="290"/>
      <c r="G118" s="104"/>
      <c r="H118" s="104"/>
      <c r="I118" s="104"/>
    </row>
    <row r="119" spans="1:10" ht="25.5" customHeight="1" x14ac:dyDescent="0.4">
      <c r="A119" s="291"/>
      <c r="B119" s="139"/>
      <c r="C119" s="104"/>
      <c r="D119" s="283" t="s">
        <v>124</v>
      </c>
      <c r="E119" s="292">
        <f>MIN(E108:E113)</f>
        <v>0</v>
      </c>
      <c r="F119" s="293">
        <f>MIN(F108:F113)</f>
        <v>0</v>
      </c>
      <c r="G119" s="104"/>
      <c r="H119" s="104"/>
      <c r="I119" s="104"/>
    </row>
    <row r="120" spans="1:10" ht="24" customHeight="1" thickBot="1" x14ac:dyDescent="0.45">
      <c r="A120" s="291"/>
      <c r="B120" s="139"/>
      <c r="C120" s="104"/>
      <c r="D120" s="191" t="s">
        <v>125</v>
      </c>
      <c r="E120" s="294">
        <f>MAX(E108:E113)</f>
        <v>0</v>
      </c>
      <c r="F120" s="295">
        <f>MAX(F108:F113)</f>
        <v>0</v>
      </c>
      <c r="G120" s="104"/>
      <c r="H120" s="104"/>
      <c r="I120" s="104"/>
    </row>
    <row r="121" spans="1:10" ht="27" customHeight="1" x14ac:dyDescent="0.3">
      <c r="A121" s="291"/>
      <c r="B121" s="139"/>
      <c r="C121" s="104"/>
      <c r="D121" s="104"/>
      <c r="E121" s="104"/>
      <c r="F121" s="176"/>
      <c r="G121" s="104"/>
      <c r="H121" s="104"/>
      <c r="I121" s="104"/>
    </row>
    <row r="122" spans="1:10" ht="25.5" customHeight="1" x14ac:dyDescent="0.3">
      <c r="A122" s="291"/>
      <c r="B122" s="139"/>
      <c r="C122" s="104"/>
      <c r="D122" s="104"/>
      <c r="E122" s="104"/>
      <c r="F122" s="176"/>
      <c r="G122" s="104"/>
      <c r="H122" s="104"/>
      <c r="I122" s="104"/>
    </row>
    <row r="123" spans="1:10" ht="18.75" x14ac:dyDescent="0.3">
      <c r="A123" s="291"/>
      <c r="B123" s="139"/>
      <c r="C123" s="104"/>
      <c r="D123" s="104"/>
      <c r="E123" s="104"/>
      <c r="F123" s="176"/>
      <c r="G123" s="104"/>
      <c r="H123" s="104"/>
      <c r="I123" s="104"/>
    </row>
    <row r="124" spans="1:10" ht="45.75" customHeight="1" x14ac:dyDescent="0.65">
      <c r="A124" s="120" t="s">
        <v>106</v>
      </c>
      <c r="B124" s="121" t="s">
        <v>126</v>
      </c>
      <c r="C124" s="237" t="str">
        <f>B26</f>
        <v>RIFAMPICIN</v>
      </c>
      <c r="D124" s="237"/>
      <c r="E124" s="104" t="s">
        <v>127</v>
      </c>
      <c r="F124" s="104"/>
      <c r="G124" s="296" t="e">
        <f>F115</f>
        <v>#DIV/0!</v>
      </c>
      <c r="H124" s="104"/>
      <c r="I124" s="104"/>
    </row>
    <row r="125" spans="1:10" ht="45.75" customHeight="1" x14ac:dyDescent="0.65">
      <c r="A125" s="120"/>
      <c r="B125" s="121" t="s">
        <v>128</v>
      </c>
      <c r="C125" s="121" t="s">
        <v>129</v>
      </c>
      <c r="D125" s="296">
        <f>MIN(F108:F113)</f>
        <v>0</v>
      </c>
      <c r="E125" s="121" t="s">
        <v>130</v>
      </c>
      <c r="F125" s="296">
        <f>MAX(F108:F113)</f>
        <v>0</v>
      </c>
      <c r="G125" s="297"/>
      <c r="H125" s="104"/>
      <c r="I125" s="104"/>
    </row>
    <row r="126" spans="1:10" ht="19.5" customHeight="1" thickBot="1" x14ac:dyDescent="0.35">
      <c r="A126" s="298"/>
      <c r="B126" s="298"/>
      <c r="C126" s="299"/>
      <c r="D126" s="299"/>
      <c r="E126" s="299"/>
      <c r="F126" s="299"/>
      <c r="G126" s="299"/>
      <c r="H126" s="299"/>
    </row>
    <row r="127" spans="1:10" ht="18.75" x14ac:dyDescent="0.3">
      <c r="B127" s="300" t="s">
        <v>26</v>
      </c>
      <c r="C127" s="300"/>
      <c r="E127" s="242" t="s">
        <v>27</v>
      </c>
      <c r="F127" s="301"/>
      <c r="G127" s="300" t="s">
        <v>28</v>
      </c>
      <c r="H127" s="300"/>
    </row>
    <row r="128" spans="1:10" ht="69.95" customHeight="1" x14ac:dyDescent="0.3">
      <c r="A128" s="120" t="s">
        <v>29</v>
      </c>
      <c r="B128" s="302"/>
      <c r="C128" s="302"/>
      <c r="E128" s="302"/>
      <c r="F128" s="104"/>
      <c r="G128" s="302"/>
      <c r="H128" s="302"/>
    </row>
    <row r="129" spans="1:9" ht="69.95" customHeight="1" x14ac:dyDescent="0.3">
      <c r="A129" s="120" t="s">
        <v>30</v>
      </c>
      <c r="B129" s="303"/>
      <c r="C129" s="303"/>
      <c r="E129" s="303"/>
      <c r="F129" s="104"/>
      <c r="G129" s="304"/>
      <c r="H129" s="304"/>
    </row>
    <row r="130" spans="1:9" ht="18.75" x14ac:dyDescent="0.3">
      <c r="A130" s="176"/>
      <c r="B130" s="176"/>
      <c r="C130" s="176"/>
      <c r="D130" s="176"/>
      <c r="E130" s="176"/>
      <c r="F130" s="178"/>
      <c r="G130" s="176"/>
      <c r="H130" s="176"/>
      <c r="I130" s="104"/>
    </row>
    <row r="131" spans="1:9" ht="18.75" x14ac:dyDescent="0.3">
      <c r="A131" s="176"/>
      <c r="B131" s="176"/>
      <c r="C131" s="176"/>
      <c r="D131" s="176"/>
      <c r="E131" s="176"/>
      <c r="F131" s="178"/>
      <c r="G131" s="176"/>
      <c r="H131" s="176"/>
      <c r="I131" s="104"/>
    </row>
    <row r="132" spans="1:9" ht="18.75" x14ac:dyDescent="0.3">
      <c r="A132" s="176"/>
      <c r="B132" s="176"/>
      <c r="C132" s="176"/>
      <c r="D132" s="176"/>
      <c r="E132" s="176"/>
      <c r="F132" s="178"/>
      <c r="G132" s="176"/>
      <c r="H132" s="176"/>
      <c r="I132" s="104"/>
    </row>
    <row r="133" spans="1:9" ht="18.75" x14ac:dyDescent="0.3">
      <c r="A133" s="176"/>
      <c r="B133" s="176"/>
      <c r="C133" s="176"/>
      <c r="D133" s="176"/>
      <c r="E133" s="176"/>
      <c r="F133" s="178"/>
      <c r="G133" s="176"/>
      <c r="H133" s="176"/>
      <c r="I133" s="104"/>
    </row>
    <row r="134" spans="1:9" ht="18.75" x14ac:dyDescent="0.3">
      <c r="A134" s="176"/>
      <c r="B134" s="176"/>
      <c r="C134" s="176"/>
      <c r="D134" s="176"/>
      <c r="E134" s="176"/>
      <c r="F134" s="178"/>
      <c r="G134" s="176"/>
      <c r="H134" s="176"/>
      <c r="I134" s="104"/>
    </row>
    <row r="135" spans="1:9" ht="18.75" x14ac:dyDescent="0.3">
      <c r="A135" s="176"/>
      <c r="B135" s="176"/>
      <c r="C135" s="176"/>
      <c r="D135" s="176"/>
      <c r="E135" s="176"/>
      <c r="F135" s="178"/>
      <c r="G135" s="176"/>
      <c r="H135" s="176"/>
      <c r="I135" s="104"/>
    </row>
    <row r="136" spans="1:9" ht="18.75" x14ac:dyDescent="0.3">
      <c r="A136" s="176"/>
      <c r="B136" s="176"/>
      <c r="C136" s="176"/>
      <c r="D136" s="176"/>
      <c r="E136" s="176"/>
      <c r="F136" s="178"/>
      <c r="G136" s="176"/>
      <c r="H136" s="176"/>
      <c r="I136" s="104"/>
    </row>
    <row r="137" spans="1:9" ht="18.75" x14ac:dyDescent="0.3">
      <c r="A137" s="176"/>
      <c r="B137" s="176"/>
      <c r="C137" s="176"/>
      <c r="D137" s="176"/>
      <c r="E137" s="176"/>
      <c r="F137" s="178"/>
      <c r="G137" s="176"/>
      <c r="H137" s="176"/>
      <c r="I137" s="104"/>
    </row>
    <row r="138" spans="1:9" ht="18.75" x14ac:dyDescent="0.3">
      <c r="A138" s="176"/>
      <c r="B138" s="176"/>
      <c r="C138" s="176"/>
      <c r="D138" s="176"/>
      <c r="E138" s="176"/>
      <c r="F138" s="178"/>
      <c r="G138" s="176"/>
      <c r="H138" s="176"/>
      <c r="I138" s="104"/>
    </row>
    <row r="250" spans="1:1" x14ac:dyDescent="0.25">
      <c r="A250" s="57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8" zoomScale="42" zoomScaleNormal="40" zoomScalePageLayoutView="42" workbookViewId="0">
      <selection activeCell="F61" sqref="F61"/>
    </sheetView>
  </sheetViews>
  <sheetFormatPr defaultColWidth="9.140625" defaultRowHeight="13.5" x14ac:dyDescent="0.25"/>
  <cols>
    <col min="1" max="1" width="55.42578125" style="306" customWidth="1"/>
    <col min="2" max="2" width="33.7109375" style="306" customWidth="1"/>
    <col min="3" max="3" width="42.28515625" style="306" customWidth="1"/>
    <col min="4" max="4" width="30.5703125" style="306" customWidth="1"/>
    <col min="5" max="5" width="39.85546875" style="306" customWidth="1"/>
    <col min="6" max="6" width="30.7109375" style="306" customWidth="1"/>
    <col min="7" max="7" width="39.85546875" style="306" customWidth="1"/>
    <col min="8" max="8" width="30" style="306" customWidth="1"/>
    <col min="9" max="9" width="30.28515625" style="306" hidden="1" customWidth="1"/>
    <col min="10" max="10" width="30.42578125" style="306" customWidth="1"/>
    <col min="11" max="11" width="21.28515625" style="306" customWidth="1"/>
    <col min="12" max="12" width="9.140625" style="306"/>
    <col min="13" max="16384" width="9.140625" style="313"/>
  </cols>
  <sheetData>
    <row r="1" spans="1:9" ht="18.75" customHeight="1" x14ac:dyDescent="0.25">
      <c r="A1" s="305" t="s">
        <v>45</v>
      </c>
      <c r="B1" s="305"/>
      <c r="C1" s="305"/>
      <c r="D1" s="305"/>
      <c r="E1" s="305"/>
      <c r="F1" s="305"/>
      <c r="G1" s="305"/>
      <c r="H1" s="305"/>
      <c r="I1" s="305"/>
    </row>
    <row r="2" spans="1:9" ht="18.75" customHeight="1" x14ac:dyDescent="0.25">
      <c r="A2" s="305"/>
      <c r="B2" s="305"/>
      <c r="C2" s="305"/>
      <c r="D2" s="305"/>
      <c r="E2" s="305"/>
      <c r="F2" s="305"/>
      <c r="G2" s="305"/>
      <c r="H2" s="305"/>
      <c r="I2" s="305"/>
    </row>
    <row r="3" spans="1:9" ht="18.75" customHeight="1" x14ac:dyDescent="0.25">
      <c r="A3" s="305"/>
      <c r="B3" s="305"/>
      <c r="C3" s="305"/>
      <c r="D3" s="305"/>
      <c r="E3" s="305"/>
      <c r="F3" s="305"/>
      <c r="G3" s="305"/>
      <c r="H3" s="305"/>
      <c r="I3" s="305"/>
    </row>
    <row r="4" spans="1:9" ht="18.75" customHeight="1" x14ac:dyDescent="0.25">
      <c r="A4" s="305"/>
      <c r="B4" s="305"/>
      <c r="C4" s="305"/>
      <c r="D4" s="305"/>
      <c r="E4" s="305"/>
      <c r="F4" s="305"/>
      <c r="G4" s="305"/>
      <c r="H4" s="305"/>
      <c r="I4" s="305"/>
    </row>
    <row r="5" spans="1:9" ht="18.75" customHeight="1" x14ac:dyDescent="0.25">
      <c r="A5" s="305"/>
      <c r="B5" s="305"/>
      <c r="C5" s="305"/>
      <c r="D5" s="305"/>
      <c r="E5" s="305"/>
      <c r="F5" s="305"/>
      <c r="G5" s="305"/>
      <c r="H5" s="305"/>
      <c r="I5" s="305"/>
    </row>
    <row r="6" spans="1:9" ht="18.75" customHeight="1" x14ac:dyDescent="0.25">
      <c r="A6" s="305"/>
      <c r="B6" s="305"/>
      <c r="C6" s="305"/>
      <c r="D6" s="305"/>
      <c r="E6" s="305"/>
      <c r="F6" s="305"/>
      <c r="G6" s="305"/>
      <c r="H6" s="305"/>
      <c r="I6" s="305"/>
    </row>
    <row r="7" spans="1:9" ht="18.75" customHeight="1" x14ac:dyDescent="0.25">
      <c r="A7" s="305"/>
      <c r="B7" s="305"/>
      <c r="C7" s="305"/>
      <c r="D7" s="305"/>
      <c r="E7" s="305"/>
      <c r="F7" s="305"/>
      <c r="G7" s="305"/>
      <c r="H7" s="305"/>
      <c r="I7" s="305"/>
    </row>
    <row r="8" spans="1:9" x14ac:dyDescent="0.25">
      <c r="A8" s="307" t="s">
        <v>46</v>
      </c>
      <c r="B8" s="307"/>
      <c r="C8" s="307"/>
      <c r="D8" s="307"/>
      <c r="E8" s="307"/>
      <c r="F8" s="307"/>
      <c r="G8" s="307"/>
      <c r="H8" s="307"/>
      <c r="I8" s="307"/>
    </row>
    <row r="9" spans="1:9" x14ac:dyDescent="0.25">
      <c r="A9" s="307"/>
      <c r="B9" s="307"/>
      <c r="C9" s="307"/>
      <c r="D9" s="307"/>
      <c r="E9" s="307"/>
      <c r="F9" s="307"/>
      <c r="G9" s="307"/>
      <c r="H9" s="307"/>
      <c r="I9" s="307"/>
    </row>
    <row r="10" spans="1:9" x14ac:dyDescent="0.25">
      <c r="A10" s="307"/>
      <c r="B10" s="307"/>
      <c r="C10" s="307"/>
      <c r="D10" s="307"/>
      <c r="E10" s="307"/>
      <c r="F10" s="307"/>
      <c r="G10" s="307"/>
      <c r="H10" s="307"/>
      <c r="I10" s="307"/>
    </row>
    <row r="11" spans="1:9" x14ac:dyDescent="0.25">
      <c r="A11" s="307"/>
      <c r="B11" s="307"/>
      <c r="C11" s="307"/>
      <c r="D11" s="307"/>
      <c r="E11" s="307"/>
      <c r="F11" s="307"/>
      <c r="G11" s="307"/>
      <c r="H11" s="307"/>
      <c r="I11" s="307"/>
    </row>
    <row r="12" spans="1:9" x14ac:dyDescent="0.25">
      <c r="A12" s="307"/>
      <c r="B12" s="307"/>
      <c r="C12" s="307"/>
      <c r="D12" s="307"/>
      <c r="E12" s="307"/>
      <c r="F12" s="307"/>
      <c r="G12" s="307"/>
      <c r="H12" s="307"/>
      <c r="I12" s="307"/>
    </row>
    <row r="13" spans="1:9" x14ac:dyDescent="0.25">
      <c r="A13" s="307"/>
      <c r="B13" s="307"/>
      <c r="C13" s="307"/>
      <c r="D13" s="307"/>
      <c r="E13" s="307"/>
      <c r="F13" s="307"/>
      <c r="G13" s="307"/>
      <c r="H13" s="307"/>
      <c r="I13" s="307"/>
    </row>
    <row r="14" spans="1:9" x14ac:dyDescent="0.25">
      <c r="A14" s="307"/>
      <c r="B14" s="307"/>
      <c r="C14" s="307"/>
      <c r="D14" s="307"/>
      <c r="E14" s="307"/>
      <c r="F14" s="307"/>
      <c r="G14" s="307"/>
      <c r="H14" s="307"/>
      <c r="I14" s="307"/>
    </row>
    <row r="15" spans="1:9" ht="19.5" customHeight="1" thickBot="1" x14ac:dyDescent="0.35">
      <c r="A15" s="308"/>
    </row>
    <row r="16" spans="1:9" ht="19.5" customHeight="1" thickBot="1" x14ac:dyDescent="0.35">
      <c r="A16" s="309" t="s">
        <v>31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47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314" t="s">
        <v>33</v>
      </c>
      <c r="B18" s="315" t="s">
        <v>131</v>
      </c>
      <c r="C18" s="315"/>
      <c r="D18" s="316"/>
      <c r="E18" s="317"/>
      <c r="F18" s="318"/>
      <c r="G18" s="318"/>
      <c r="H18" s="318"/>
    </row>
    <row r="19" spans="1:14" ht="26.25" customHeight="1" x14ac:dyDescent="0.4">
      <c r="A19" s="314" t="s">
        <v>34</v>
      </c>
      <c r="B19" s="319" t="s">
        <v>7</v>
      </c>
      <c r="C19" s="318">
        <v>1</v>
      </c>
      <c r="D19" s="318"/>
      <c r="E19" s="318"/>
      <c r="F19" s="318"/>
      <c r="G19" s="318"/>
      <c r="H19" s="318"/>
    </row>
    <row r="20" spans="1:14" ht="26.25" customHeight="1" x14ac:dyDescent="0.4">
      <c r="A20" s="314" t="s">
        <v>35</v>
      </c>
      <c r="B20" s="320" t="s">
        <v>138</v>
      </c>
      <c r="C20" s="320"/>
      <c r="D20" s="318"/>
      <c r="E20" s="318"/>
      <c r="F20" s="318"/>
      <c r="G20" s="318"/>
      <c r="H20" s="318"/>
    </row>
    <row r="21" spans="1:14" ht="26.25" customHeight="1" x14ac:dyDescent="0.4">
      <c r="A21" s="314" t="s">
        <v>36</v>
      </c>
      <c r="B21" s="320" t="s">
        <v>136</v>
      </c>
      <c r="C21" s="320"/>
      <c r="D21" s="320"/>
      <c r="E21" s="320"/>
      <c r="F21" s="320"/>
      <c r="G21" s="320"/>
      <c r="H21" s="320"/>
      <c r="I21" s="321"/>
    </row>
    <row r="22" spans="1:14" ht="26.25" customHeight="1" x14ac:dyDescent="0.4">
      <c r="A22" s="314" t="s">
        <v>37</v>
      </c>
      <c r="B22" s="322" t="s">
        <v>133</v>
      </c>
      <c r="C22" s="318"/>
      <c r="D22" s="318"/>
      <c r="E22" s="318"/>
      <c r="F22" s="318"/>
      <c r="G22" s="318"/>
      <c r="H22" s="318"/>
    </row>
    <row r="23" spans="1:14" ht="26.25" customHeight="1" x14ac:dyDescent="0.4">
      <c r="A23" s="314" t="s">
        <v>38</v>
      </c>
      <c r="B23" s="322"/>
      <c r="C23" s="318"/>
      <c r="D23" s="318"/>
      <c r="E23" s="318"/>
      <c r="F23" s="318"/>
      <c r="G23" s="318"/>
      <c r="H23" s="318"/>
    </row>
    <row r="24" spans="1:14" ht="18.75" x14ac:dyDescent="0.3">
      <c r="A24" s="314"/>
      <c r="B24" s="323"/>
    </row>
    <row r="25" spans="1:14" ht="18.75" x14ac:dyDescent="0.3">
      <c r="A25" s="324" t="s">
        <v>1</v>
      </c>
      <c r="B25" s="323"/>
    </row>
    <row r="26" spans="1:14" ht="26.25" customHeight="1" x14ac:dyDescent="0.4">
      <c r="A26" s="325" t="s">
        <v>4</v>
      </c>
      <c r="B26" s="315" t="s">
        <v>139</v>
      </c>
      <c r="C26" s="315"/>
    </row>
    <row r="27" spans="1:14" ht="26.25" customHeight="1" x14ac:dyDescent="0.4">
      <c r="A27" s="326" t="s">
        <v>48</v>
      </c>
      <c r="B27" s="327" t="s">
        <v>140</v>
      </c>
      <c r="C27" s="327"/>
    </row>
    <row r="28" spans="1:14" ht="27" customHeight="1" thickBot="1" x14ac:dyDescent="0.45">
      <c r="A28" s="326" t="s">
        <v>6</v>
      </c>
      <c r="B28" s="328">
        <v>100.33</v>
      </c>
    </row>
    <row r="29" spans="1:14" s="333" customFormat="1" ht="27" customHeight="1" thickBot="1" x14ac:dyDescent="0.45">
      <c r="A29" s="326" t="s">
        <v>49</v>
      </c>
      <c r="B29" s="329">
        <v>0</v>
      </c>
      <c r="C29" s="330" t="s">
        <v>50</v>
      </c>
      <c r="D29" s="331"/>
      <c r="E29" s="331"/>
      <c r="F29" s="331"/>
      <c r="G29" s="332"/>
      <c r="I29" s="334"/>
      <c r="J29" s="334"/>
      <c r="K29" s="334"/>
      <c r="L29" s="334"/>
    </row>
    <row r="30" spans="1:14" s="333" customFormat="1" ht="19.5" customHeight="1" thickBot="1" x14ac:dyDescent="0.35">
      <c r="A30" s="326" t="s">
        <v>51</v>
      </c>
      <c r="B30" s="335">
        <f>B28-B29</f>
        <v>100.33</v>
      </c>
      <c r="C30" s="336"/>
      <c r="D30" s="336"/>
      <c r="E30" s="336"/>
      <c r="F30" s="336"/>
      <c r="G30" s="337"/>
      <c r="I30" s="334"/>
      <c r="J30" s="334"/>
      <c r="K30" s="334"/>
      <c r="L30" s="334"/>
    </row>
    <row r="31" spans="1:14" s="333" customFormat="1" ht="27" customHeight="1" thickBot="1" x14ac:dyDescent="0.45">
      <c r="A31" s="326" t="s">
        <v>52</v>
      </c>
      <c r="B31" s="338">
        <v>1</v>
      </c>
      <c r="C31" s="339" t="s">
        <v>53</v>
      </c>
      <c r="D31" s="340"/>
      <c r="E31" s="340"/>
      <c r="F31" s="340"/>
      <c r="G31" s="340"/>
      <c r="H31" s="341"/>
      <c r="I31" s="334"/>
      <c r="J31" s="334"/>
      <c r="K31" s="334"/>
      <c r="L31" s="334"/>
    </row>
    <row r="32" spans="1:14" s="333" customFormat="1" ht="27" customHeight="1" thickBot="1" x14ac:dyDescent="0.45">
      <c r="A32" s="326" t="s">
        <v>54</v>
      </c>
      <c r="B32" s="338">
        <v>1</v>
      </c>
      <c r="C32" s="339" t="s">
        <v>55</v>
      </c>
      <c r="D32" s="340"/>
      <c r="E32" s="340"/>
      <c r="F32" s="340"/>
      <c r="G32" s="340"/>
      <c r="H32" s="341"/>
      <c r="I32" s="334"/>
      <c r="J32" s="334"/>
      <c r="K32" s="334"/>
      <c r="L32" s="342"/>
      <c r="M32" s="342"/>
      <c r="N32" s="343"/>
    </row>
    <row r="33" spans="1:14" s="333" customFormat="1" ht="17.25" customHeight="1" x14ac:dyDescent="0.3">
      <c r="A33" s="326"/>
      <c r="B33" s="344"/>
      <c r="C33" s="345"/>
      <c r="D33" s="345"/>
      <c r="E33" s="345"/>
      <c r="F33" s="345"/>
      <c r="G33" s="345"/>
      <c r="H33" s="345"/>
      <c r="I33" s="334"/>
      <c r="J33" s="334"/>
      <c r="K33" s="334"/>
      <c r="L33" s="342"/>
      <c r="M33" s="342"/>
      <c r="N33" s="343"/>
    </row>
    <row r="34" spans="1:14" s="333" customFormat="1" ht="18.75" x14ac:dyDescent="0.3">
      <c r="A34" s="326" t="s">
        <v>56</v>
      </c>
      <c r="B34" s="346">
        <f>B31/B32</f>
        <v>1</v>
      </c>
      <c r="C34" s="308" t="s">
        <v>57</v>
      </c>
      <c r="D34" s="308"/>
      <c r="E34" s="308"/>
      <c r="F34" s="308"/>
      <c r="G34" s="308"/>
      <c r="I34" s="334"/>
      <c r="J34" s="334"/>
      <c r="K34" s="334"/>
      <c r="L34" s="342"/>
      <c r="M34" s="342"/>
      <c r="N34" s="343"/>
    </row>
    <row r="35" spans="1:14" s="333" customFormat="1" ht="19.5" customHeight="1" thickBot="1" x14ac:dyDescent="0.35">
      <c r="A35" s="326"/>
      <c r="B35" s="335"/>
      <c r="G35" s="308"/>
      <c r="I35" s="334"/>
      <c r="J35" s="334"/>
      <c r="K35" s="334"/>
      <c r="L35" s="342"/>
      <c r="M35" s="342"/>
      <c r="N35" s="343"/>
    </row>
    <row r="36" spans="1:14" s="333" customFormat="1" ht="27" customHeight="1" thickBot="1" x14ac:dyDescent="0.45">
      <c r="A36" s="347" t="s">
        <v>58</v>
      </c>
      <c r="B36" s="348">
        <v>25</v>
      </c>
      <c r="C36" s="308"/>
      <c r="D36" s="349" t="s">
        <v>59</v>
      </c>
      <c r="E36" s="350"/>
      <c r="F36" s="349" t="s">
        <v>60</v>
      </c>
      <c r="G36" s="351"/>
      <c r="J36" s="334"/>
      <c r="K36" s="334"/>
      <c r="L36" s="342"/>
      <c r="M36" s="342"/>
      <c r="N36" s="343"/>
    </row>
    <row r="37" spans="1:14" s="333" customFormat="1" ht="27" customHeight="1" thickBot="1" x14ac:dyDescent="0.45">
      <c r="A37" s="352" t="s">
        <v>61</v>
      </c>
      <c r="B37" s="353">
        <v>5</v>
      </c>
      <c r="C37" s="354" t="s">
        <v>62</v>
      </c>
      <c r="D37" s="355" t="s">
        <v>63</v>
      </c>
      <c r="E37" s="356" t="s">
        <v>64</v>
      </c>
      <c r="F37" s="355" t="s">
        <v>63</v>
      </c>
      <c r="G37" s="357" t="s">
        <v>64</v>
      </c>
      <c r="I37" s="358" t="s">
        <v>65</v>
      </c>
      <c r="J37" s="334"/>
      <c r="K37" s="334"/>
      <c r="L37" s="342"/>
      <c r="M37" s="342"/>
      <c r="N37" s="343"/>
    </row>
    <row r="38" spans="1:14" s="333" customFormat="1" ht="26.25" customHeight="1" x14ac:dyDescent="0.4">
      <c r="A38" s="352" t="s">
        <v>66</v>
      </c>
      <c r="B38" s="353">
        <v>50</v>
      </c>
      <c r="C38" s="359">
        <v>1</v>
      </c>
      <c r="D38" s="360">
        <v>17147579</v>
      </c>
      <c r="E38" s="361">
        <f>IF(ISBLANK(D38),"-",$D$48/$D$45*D38)</f>
        <v>18066784.473815687</v>
      </c>
      <c r="F38" s="360">
        <v>17630898</v>
      </c>
      <c r="G38" s="362">
        <f>IF(ISBLANK(F38),"-",$D$48/$F$45*F38)</f>
        <v>17959026.474769183</v>
      </c>
      <c r="I38" s="363"/>
      <c r="J38" s="334"/>
      <c r="K38" s="334"/>
      <c r="L38" s="342"/>
      <c r="M38" s="342"/>
      <c r="N38" s="343"/>
    </row>
    <row r="39" spans="1:14" s="333" customFormat="1" ht="26.25" customHeight="1" x14ac:dyDescent="0.4">
      <c r="A39" s="352" t="s">
        <v>67</v>
      </c>
      <c r="B39" s="353">
        <v>1</v>
      </c>
      <c r="C39" s="364">
        <v>2</v>
      </c>
      <c r="D39" s="365">
        <v>17183867</v>
      </c>
      <c r="E39" s="366">
        <f>IF(ISBLANK(D39),"-",$D$48/$D$45*D39)</f>
        <v>18105017.712162968</v>
      </c>
      <c r="F39" s="365">
        <v>17637721</v>
      </c>
      <c r="G39" s="367">
        <f>IF(ISBLANK(F39),"-",$D$48/$F$45*F39)</f>
        <v>17965976.457557205</v>
      </c>
      <c r="I39" s="368">
        <f>ABS((F43/D43*D42)-F42)/D42</f>
        <v>6.9637635096151361E-3</v>
      </c>
      <c r="J39" s="334"/>
      <c r="K39" s="334"/>
      <c r="L39" s="342"/>
      <c r="M39" s="342"/>
      <c r="N39" s="343"/>
    </row>
    <row r="40" spans="1:14" ht="26.25" customHeight="1" x14ac:dyDescent="0.4">
      <c r="A40" s="352" t="s">
        <v>68</v>
      </c>
      <c r="B40" s="353">
        <v>1</v>
      </c>
      <c r="C40" s="364">
        <v>3</v>
      </c>
      <c r="D40" s="365">
        <v>17218207</v>
      </c>
      <c r="E40" s="366">
        <f>IF(ISBLANK(D40),"-",$D$48/$D$45*D40)</f>
        <v>18141198.526890855</v>
      </c>
      <c r="F40" s="365">
        <v>17693052</v>
      </c>
      <c r="G40" s="367">
        <f>IF(ISBLANK(F40),"-",$D$48/$F$45*F40)</f>
        <v>18022337.222271256</v>
      </c>
      <c r="I40" s="368"/>
      <c r="L40" s="342"/>
      <c r="M40" s="342"/>
      <c r="N40" s="308"/>
    </row>
    <row r="41" spans="1:14" ht="27" customHeight="1" thickBot="1" x14ac:dyDescent="0.45">
      <c r="A41" s="352" t="s">
        <v>69</v>
      </c>
      <c r="B41" s="353">
        <v>1</v>
      </c>
      <c r="C41" s="369">
        <v>4</v>
      </c>
      <c r="D41" s="370"/>
      <c r="E41" s="371" t="str">
        <f>IF(ISBLANK(D41),"-",$D$48/$D$45*D41)</f>
        <v>-</v>
      </c>
      <c r="F41" s="370"/>
      <c r="G41" s="372" t="str">
        <f>IF(ISBLANK(F41),"-",$D$48/$F$45*F41)</f>
        <v>-</v>
      </c>
      <c r="I41" s="373"/>
      <c r="L41" s="342"/>
      <c r="M41" s="342"/>
      <c r="N41" s="308"/>
    </row>
    <row r="42" spans="1:14" ht="27" customHeight="1" thickBot="1" x14ac:dyDescent="0.45">
      <c r="A42" s="352" t="s">
        <v>70</v>
      </c>
      <c r="B42" s="353">
        <v>1</v>
      </c>
      <c r="C42" s="374" t="s">
        <v>71</v>
      </c>
      <c r="D42" s="375">
        <f>AVERAGE(D38:D41)</f>
        <v>17183217.666666668</v>
      </c>
      <c r="E42" s="376">
        <f>AVERAGE(E38:E41)</f>
        <v>18104333.570956502</v>
      </c>
      <c r="F42" s="375">
        <f>AVERAGE(F38:F41)</f>
        <v>17653890.333333332</v>
      </c>
      <c r="G42" s="377">
        <f>AVERAGE(G38:G41)</f>
        <v>17982446.718199216</v>
      </c>
      <c r="H42" s="378"/>
    </row>
    <row r="43" spans="1:14" ht="26.25" customHeight="1" x14ac:dyDescent="0.4">
      <c r="A43" s="352" t="s">
        <v>72</v>
      </c>
      <c r="B43" s="353">
        <v>1</v>
      </c>
      <c r="C43" s="379" t="s">
        <v>73</v>
      </c>
      <c r="D43" s="380">
        <v>18.920000000000002</v>
      </c>
      <c r="E43" s="308"/>
      <c r="F43" s="380">
        <v>19.57</v>
      </c>
      <c r="H43" s="378"/>
    </row>
    <row r="44" spans="1:14" ht="26.25" customHeight="1" x14ac:dyDescent="0.4">
      <c r="A44" s="352" t="s">
        <v>74</v>
      </c>
      <c r="B44" s="353">
        <v>1</v>
      </c>
      <c r="C44" s="381" t="s">
        <v>75</v>
      </c>
      <c r="D44" s="382">
        <f>D43*$B$34</f>
        <v>18.920000000000002</v>
      </c>
      <c r="E44" s="383"/>
      <c r="F44" s="382">
        <f>F43*$B$34</f>
        <v>19.57</v>
      </c>
      <c r="H44" s="378"/>
    </row>
    <row r="45" spans="1:14" ht="19.5" customHeight="1" thickBot="1" x14ac:dyDescent="0.35">
      <c r="A45" s="352" t="s">
        <v>76</v>
      </c>
      <c r="B45" s="364">
        <f>(B44/B43)*(B42/B41)*(B40/B39)*(B38/B37)*B36</f>
        <v>250</v>
      </c>
      <c r="C45" s="381" t="s">
        <v>77</v>
      </c>
      <c r="D45" s="384">
        <f>D44*$B$30/100</f>
        <v>18.982436000000003</v>
      </c>
      <c r="E45" s="385"/>
      <c r="F45" s="384">
        <f>F44*$B$30/100</f>
        <v>19.634581000000001</v>
      </c>
      <c r="H45" s="378"/>
    </row>
    <row r="46" spans="1:14" ht="19.5" customHeight="1" thickBot="1" x14ac:dyDescent="0.35">
      <c r="A46" s="386" t="s">
        <v>78</v>
      </c>
      <c r="B46" s="387"/>
      <c r="C46" s="381" t="s">
        <v>79</v>
      </c>
      <c r="D46" s="388">
        <f>D45/$B$45</f>
        <v>7.5929744000000007E-2</v>
      </c>
      <c r="E46" s="389"/>
      <c r="F46" s="390">
        <f>F45/$B$45</f>
        <v>7.8538324000000007E-2</v>
      </c>
      <c r="H46" s="378"/>
    </row>
    <row r="47" spans="1:14" ht="27" customHeight="1" thickBot="1" x14ac:dyDescent="0.45">
      <c r="A47" s="391"/>
      <c r="B47" s="392"/>
      <c r="C47" s="393" t="s">
        <v>80</v>
      </c>
      <c r="D47" s="394">
        <v>0.08</v>
      </c>
      <c r="E47" s="395"/>
      <c r="F47" s="389"/>
      <c r="H47" s="378"/>
    </row>
    <row r="48" spans="1:14" ht="18.75" x14ac:dyDescent="0.3">
      <c r="C48" s="396" t="s">
        <v>81</v>
      </c>
      <c r="D48" s="384">
        <f>D47*$B$45</f>
        <v>20</v>
      </c>
      <c r="F48" s="397"/>
      <c r="H48" s="378"/>
    </row>
    <row r="49" spans="1:12" ht="19.5" customHeight="1" thickBot="1" x14ac:dyDescent="0.35">
      <c r="C49" s="398" t="s">
        <v>82</v>
      </c>
      <c r="D49" s="399">
        <f>D48/B34</f>
        <v>20</v>
      </c>
      <c r="F49" s="397"/>
      <c r="H49" s="378"/>
    </row>
    <row r="50" spans="1:12" ht="18.75" x14ac:dyDescent="0.3">
      <c r="C50" s="347" t="s">
        <v>83</v>
      </c>
      <c r="D50" s="400">
        <f>AVERAGE(E38:E41,G38:G41)</f>
        <v>18043390.144577861</v>
      </c>
      <c r="F50" s="401"/>
      <c r="H50" s="378"/>
    </row>
    <row r="51" spans="1:12" ht="18.75" x14ac:dyDescent="0.3">
      <c r="C51" s="352" t="s">
        <v>84</v>
      </c>
      <c r="D51" s="402">
        <f>STDEV(E38:E41,G38:G41)/D50</f>
        <v>4.107590783819377E-3</v>
      </c>
      <c r="F51" s="401"/>
      <c r="H51" s="378"/>
    </row>
    <row r="52" spans="1:12" ht="19.5" customHeight="1" thickBot="1" x14ac:dyDescent="0.35">
      <c r="C52" s="403" t="s">
        <v>20</v>
      </c>
      <c r="D52" s="404">
        <f>COUNT(E38:E41,G38:G41)</f>
        <v>6</v>
      </c>
      <c r="F52" s="401"/>
    </row>
    <row r="54" spans="1:12" ht="18.75" x14ac:dyDescent="0.3">
      <c r="A54" s="405" t="s">
        <v>1</v>
      </c>
      <c r="B54" s="406" t="s">
        <v>85</v>
      </c>
    </row>
    <row r="55" spans="1:12" ht="18.75" x14ac:dyDescent="0.3">
      <c r="A55" s="308" t="s">
        <v>86</v>
      </c>
      <c r="B55" s="407" t="str">
        <f>B21</f>
        <v>Each  dispersible tablet contains: Rifampicin BP 75 mg and Isoniazid BP 50 mg.</v>
      </c>
    </row>
    <row r="56" spans="1:12" ht="26.25" customHeight="1" x14ac:dyDescent="0.4">
      <c r="A56" s="407" t="s">
        <v>87</v>
      </c>
      <c r="B56" s="408">
        <v>50</v>
      </c>
      <c r="C56" s="308" t="str">
        <f>B20</f>
        <v xml:space="preserve"> Isoniazid</v>
      </c>
      <c r="H56" s="383"/>
    </row>
    <row r="57" spans="1:12" ht="18.75" x14ac:dyDescent="0.3">
      <c r="A57" s="407" t="s">
        <v>88</v>
      </c>
      <c r="B57" s="409">
        <f>[1]Uniformity!C46</f>
        <v>322.59299999999996</v>
      </c>
      <c r="H57" s="383"/>
    </row>
    <row r="58" spans="1:12" ht="19.5" customHeight="1" thickBot="1" x14ac:dyDescent="0.35">
      <c r="H58" s="383"/>
    </row>
    <row r="59" spans="1:12" s="333" customFormat="1" ht="27" customHeight="1" thickBot="1" x14ac:dyDescent="0.45">
      <c r="A59" s="347" t="s">
        <v>89</v>
      </c>
      <c r="B59" s="348">
        <v>100</v>
      </c>
      <c r="C59" s="308"/>
      <c r="D59" s="410" t="s">
        <v>90</v>
      </c>
      <c r="E59" s="411" t="s">
        <v>62</v>
      </c>
      <c r="F59" s="411" t="s">
        <v>63</v>
      </c>
      <c r="G59" s="411" t="s">
        <v>91</v>
      </c>
      <c r="H59" s="354" t="s">
        <v>92</v>
      </c>
      <c r="L59" s="334"/>
    </row>
    <row r="60" spans="1:12" s="333" customFormat="1" ht="26.25" customHeight="1" x14ac:dyDescent="0.4">
      <c r="A60" s="352" t="s">
        <v>93</v>
      </c>
      <c r="B60" s="353">
        <v>4</v>
      </c>
      <c r="C60" s="412" t="s">
        <v>94</v>
      </c>
      <c r="D60" s="413">
        <f>Rifampicin!D60</f>
        <v>372.55</v>
      </c>
      <c r="E60" s="414">
        <v>1</v>
      </c>
      <c r="F60" s="415">
        <v>32889687</v>
      </c>
      <c r="G60" s="416">
        <f>IF(ISBLANK(F60),"-",(F60/$D$50*$D$47*$B$68)*($B$57/$D$60))</f>
        <v>63.135258590779038</v>
      </c>
      <c r="H60" s="417">
        <f t="shared" ref="H60:H71" si="0">IF(ISBLANK(F60),"-",(G60/$B$56)*100)</f>
        <v>126.27051718155809</v>
      </c>
      <c r="L60" s="334"/>
    </row>
    <row r="61" spans="1:12" s="333" customFormat="1" ht="26.25" customHeight="1" x14ac:dyDescent="0.4">
      <c r="A61" s="352" t="s">
        <v>95</v>
      </c>
      <c r="B61" s="353">
        <v>20</v>
      </c>
      <c r="C61" s="418"/>
      <c r="D61" s="419"/>
      <c r="E61" s="420">
        <v>2</v>
      </c>
      <c r="F61" s="365">
        <v>23600368</v>
      </c>
      <c r="G61" s="421">
        <f>IF(ISBLANK(F61),"-",(F61/$D$50*$D$47*$B$68)*($B$57/$D$60))</f>
        <v>45.303420993867974</v>
      </c>
      <c r="H61" s="422">
        <f t="shared" si="0"/>
        <v>90.606841987735947</v>
      </c>
      <c r="L61" s="334"/>
    </row>
    <row r="62" spans="1:12" s="333" customFormat="1" ht="26.25" customHeight="1" x14ac:dyDescent="0.4">
      <c r="A62" s="352" t="s">
        <v>96</v>
      </c>
      <c r="B62" s="353">
        <v>1</v>
      </c>
      <c r="C62" s="418"/>
      <c r="D62" s="419"/>
      <c r="E62" s="420">
        <v>3</v>
      </c>
      <c r="F62" s="423">
        <v>23754883</v>
      </c>
      <c r="G62" s="421">
        <f>IF(ISBLANK(F62),"-",(F62/$D$50*$D$47*$B$68)*($B$57/$D$60))</f>
        <v>45.600028999932434</v>
      </c>
      <c r="H62" s="422">
        <f t="shared" si="0"/>
        <v>91.200057999864867</v>
      </c>
      <c r="L62" s="334"/>
    </row>
    <row r="63" spans="1:12" ht="27" customHeight="1" thickBot="1" x14ac:dyDescent="0.45">
      <c r="A63" s="352" t="s">
        <v>97</v>
      </c>
      <c r="B63" s="353">
        <v>1</v>
      </c>
      <c r="C63" s="424"/>
      <c r="D63" s="425"/>
      <c r="E63" s="426">
        <v>4</v>
      </c>
      <c r="F63" s="427"/>
      <c r="G63" s="421" t="str">
        <f>IF(ISBLANK(F63),"-",(F63/$D$50*$D$47*$B$68)*($B$57/$D$60))</f>
        <v>-</v>
      </c>
      <c r="H63" s="422" t="str">
        <f t="shared" si="0"/>
        <v>-</v>
      </c>
    </row>
    <row r="64" spans="1:12" ht="26.25" customHeight="1" x14ac:dyDescent="0.4">
      <c r="A64" s="352" t="s">
        <v>98</v>
      </c>
      <c r="B64" s="353">
        <v>1</v>
      </c>
      <c r="C64" s="412" t="s">
        <v>99</v>
      </c>
      <c r="D64" s="413">
        <f>Rifampicin!D64</f>
        <v>374.03</v>
      </c>
      <c r="E64" s="414">
        <v>1</v>
      </c>
      <c r="F64" s="415"/>
      <c r="G64" s="416" t="str">
        <f>IF(ISBLANK(F64),"-",(F64/$D$50*$D$47*$B$68)*($B$57/$D$64))</f>
        <v>-</v>
      </c>
      <c r="H64" s="417" t="str">
        <f t="shared" si="0"/>
        <v>-</v>
      </c>
    </row>
    <row r="65" spans="1:8" ht="26.25" customHeight="1" x14ac:dyDescent="0.4">
      <c r="A65" s="352" t="s">
        <v>100</v>
      </c>
      <c r="B65" s="353">
        <v>1</v>
      </c>
      <c r="C65" s="418"/>
      <c r="D65" s="419"/>
      <c r="E65" s="420">
        <v>2</v>
      </c>
      <c r="F65" s="365"/>
      <c r="G65" s="421" t="str">
        <f>IF(ISBLANK(F65),"-",(F65/$D$50*$D$47*$B$68)*($B$57/$D$64))</f>
        <v>-</v>
      </c>
      <c r="H65" s="422" t="str">
        <f t="shared" si="0"/>
        <v>-</v>
      </c>
    </row>
    <row r="66" spans="1:8" ht="26.25" customHeight="1" x14ac:dyDescent="0.4">
      <c r="A66" s="352" t="s">
        <v>101</v>
      </c>
      <c r="B66" s="353">
        <v>1</v>
      </c>
      <c r="C66" s="418"/>
      <c r="D66" s="419"/>
      <c r="E66" s="420">
        <v>3</v>
      </c>
      <c r="F66" s="365"/>
      <c r="G66" s="421" t="str">
        <f>IF(ISBLANK(F66),"-",(F66/$D$50*$D$47*$B$68)*($B$57/$D$64))</f>
        <v>-</v>
      </c>
      <c r="H66" s="422" t="str">
        <f t="shared" si="0"/>
        <v>-</v>
      </c>
    </row>
    <row r="67" spans="1:8" ht="27" customHeight="1" thickBot="1" x14ac:dyDescent="0.45">
      <c r="A67" s="352" t="s">
        <v>102</v>
      </c>
      <c r="B67" s="353">
        <v>1</v>
      </c>
      <c r="C67" s="424"/>
      <c r="D67" s="425"/>
      <c r="E67" s="426">
        <v>4</v>
      </c>
      <c r="F67" s="427"/>
      <c r="G67" s="428" t="str">
        <f>IF(ISBLANK(F67),"-",(F67/$D$50*$D$47*$B$68)*($B$57/$D$64))</f>
        <v>-</v>
      </c>
      <c r="H67" s="429" t="str">
        <f t="shared" si="0"/>
        <v>-</v>
      </c>
    </row>
    <row r="68" spans="1:8" ht="26.25" customHeight="1" x14ac:dyDescent="0.4">
      <c r="A68" s="352" t="s">
        <v>103</v>
      </c>
      <c r="B68" s="430">
        <f>(B67/B66)*(B65/B64)*(B63/B62)*(B61/B60)*B59</f>
        <v>500</v>
      </c>
      <c r="C68" s="412" t="s">
        <v>104</v>
      </c>
      <c r="D68" s="413">
        <f>Rifampicin!D68</f>
        <v>367.99</v>
      </c>
      <c r="E68" s="414">
        <v>1</v>
      </c>
      <c r="F68" s="415">
        <v>24043022</v>
      </c>
      <c r="G68" s="416">
        <f>IF(ISBLANK(F68),"-",(F68/$D$50*$D$47*$B$68)*($B$57/$D$68))</f>
        <v>46.725055688215576</v>
      </c>
      <c r="H68" s="422">
        <f t="shared" si="0"/>
        <v>93.450111376431153</v>
      </c>
    </row>
    <row r="69" spans="1:8" ht="27" customHeight="1" thickBot="1" x14ac:dyDescent="0.45">
      <c r="A69" s="403" t="s">
        <v>105</v>
      </c>
      <c r="B69" s="431">
        <f>(D47*B68)/B56*B57</f>
        <v>258.07439999999997</v>
      </c>
      <c r="C69" s="418"/>
      <c r="D69" s="419"/>
      <c r="E69" s="420">
        <v>2</v>
      </c>
      <c r="F69" s="365">
        <v>23800024</v>
      </c>
      <c r="G69" s="421">
        <f>IF(ISBLANK(F69),"-",(F69/$D$50*$D$47*$B$68)*($B$57/$D$68))</f>
        <v>46.252814924050192</v>
      </c>
      <c r="H69" s="422">
        <f t="shared" si="0"/>
        <v>92.505629848100384</v>
      </c>
    </row>
    <row r="70" spans="1:8" ht="26.25" customHeight="1" x14ac:dyDescent="0.4">
      <c r="A70" s="432" t="s">
        <v>78</v>
      </c>
      <c r="B70" s="433"/>
      <c r="C70" s="418"/>
      <c r="D70" s="419"/>
      <c r="E70" s="420">
        <v>3</v>
      </c>
      <c r="F70" s="365">
        <v>24108051</v>
      </c>
      <c r="G70" s="421">
        <f>IF(ISBLANK(F70),"-",(F70/$D$50*$D$47*$B$68)*($B$57/$D$68))</f>
        <v>46.851432632276484</v>
      </c>
      <c r="H70" s="422">
        <f t="shared" si="0"/>
        <v>93.702865264552969</v>
      </c>
    </row>
    <row r="71" spans="1:8" ht="27" customHeight="1" thickBot="1" x14ac:dyDescent="0.45">
      <c r="A71" s="434"/>
      <c r="B71" s="435"/>
      <c r="C71" s="436"/>
      <c r="D71" s="425"/>
      <c r="E71" s="426">
        <v>4</v>
      </c>
      <c r="F71" s="427"/>
      <c r="G71" s="428" t="str">
        <f>IF(ISBLANK(F71),"-",(F71/$D$50*$D$47*$B$68)*($B$57/$D$68))</f>
        <v>-</v>
      </c>
      <c r="H71" s="429" t="str">
        <f t="shared" si="0"/>
        <v>-</v>
      </c>
    </row>
    <row r="72" spans="1:8" ht="26.25" customHeight="1" x14ac:dyDescent="0.4">
      <c r="A72" s="383"/>
      <c r="B72" s="383"/>
      <c r="C72" s="383"/>
      <c r="D72" s="383"/>
      <c r="E72" s="383"/>
      <c r="F72" s="437" t="s">
        <v>71</v>
      </c>
      <c r="G72" s="438">
        <f>AVERAGE(G60:G71)</f>
        <v>48.978001971520285</v>
      </c>
      <c r="H72" s="439">
        <f>AVERAGE(H60:H71)</f>
        <v>97.956003943040571</v>
      </c>
    </row>
    <row r="73" spans="1:8" ht="26.25" customHeight="1" x14ac:dyDescent="0.4">
      <c r="C73" s="383"/>
      <c r="D73" s="383"/>
      <c r="E73" s="383"/>
      <c r="F73" s="440" t="s">
        <v>84</v>
      </c>
      <c r="G73" s="441">
        <f>STDEV(G60:G71)/G72</f>
        <v>0.14215091677137351</v>
      </c>
      <c r="H73" s="441">
        <f>STDEV(H60:H71)/H72</f>
        <v>0.14215091677137459</v>
      </c>
    </row>
    <row r="74" spans="1:8" ht="27" customHeight="1" thickBot="1" x14ac:dyDescent="0.45">
      <c r="A74" s="383"/>
      <c r="B74" s="383"/>
      <c r="C74" s="383"/>
      <c r="D74" s="383"/>
      <c r="E74" s="385"/>
      <c r="F74" s="442" t="s">
        <v>20</v>
      </c>
      <c r="G74" s="443">
        <f>COUNT(G60:G71)</f>
        <v>6</v>
      </c>
      <c r="H74" s="443">
        <f>COUNT(H60:H71)</f>
        <v>6</v>
      </c>
    </row>
    <row r="76" spans="1:8" ht="26.25" customHeight="1" x14ac:dyDescent="0.4">
      <c r="A76" s="325" t="s">
        <v>106</v>
      </c>
      <c r="B76" s="326" t="s">
        <v>107</v>
      </c>
      <c r="C76" s="444" t="str">
        <f>B26</f>
        <v>ISONIAZID</v>
      </c>
      <c r="D76" s="444"/>
      <c r="E76" s="308" t="s">
        <v>108</v>
      </c>
      <c r="F76" s="308"/>
      <c r="G76" s="445">
        <f>H72</f>
        <v>97.956003943040571</v>
      </c>
      <c r="H76" s="335"/>
    </row>
    <row r="77" spans="1:8" ht="18.75" x14ac:dyDescent="0.3">
      <c r="A77" s="324" t="s">
        <v>109</v>
      </c>
      <c r="B77" s="324" t="s">
        <v>110</v>
      </c>
    </row>
    <row r="78" spans="1:8" ht="18.75" x14ac:dyDescent="0.3">
      <c r="A78" s="324"/>
      <c r="B78" s="324"/>
    </row>
    <row r="79" spans="1:8" ht="26.25" customHeight="1" x14ac:dyDescent="0.4">
      <c r="A79" s="325" t="s">
        <v>4</v>
      </c>
      <c r="B79" s="446" t="str">
        <f>B26</f>
        <v>ISONIAZID</v>
      </c>
      <c r="C79" s="446"/>
    </row>
    <row r="80" spans="1:8" ht="26.25" customHeight="1" x14ac:dyDescent="0.4">
      <c r="A80" s="326" t="s">
        <v>48</v>
      </c>
      <c r="B80" s="446" t="str">
        <f>B27</f>
        <v>I8-4</v>
      </c>
      <c r="C80" s="446"/>
    </row>
    <row r="81" spans="1:12" ht="27" customHeight="1" thickBot="1" x14ac:dyDescent="0.45">
      <c r="A81" s="326" t="s">
        <v>6</v>
      </c>
      <c r="B81" s="328"/>
    </row>
    <row r="82" spans="1:12" s="333" customFormat="1" ht="27" customHeight="1" thickBot="1" x14ac:dyDescent="0.45">
      <c r="A82" s="326" t="s">
        <v>49</v>
      </c>
      <c r="B82" s="329">
        <v>0</v>
      </c>
      <c r="C82" s="330" t="s">
        <v>50</v>
      </c>
      <c r="D82" s="331"/>
      <c r="E82" s="331"/>
      <c r="F82" s="331"/>
      <c r="G82" s="332"/>
      <c r="I82" s="334"/>
      <c r="J82" s="334"/>
      <c r="K82" s="334"/>
      <c r="L82" s="334"/>
    </row>
    <row r="83" spans="1:12" s="333" customFormat="1" ht="19.5" customHeight="1" thickBot="1" x14ac:dyDescent="0.35">
      <c r="A83" s="326" t="s">
        <v>51</v>
      </c>
      <c r="B83" s="335">
        <f>B81-B82</f>
        <v>0</v>
      </c>
      <c r="C83" s="336"/>
      <c r="D83" s="336"/>
      <c r="E83" s="336"/>
      <c r="F83" s="336"/>
      <c r="G83" s="337"/>
      <c r="I83" s="334"/>
      <c r="J83" s="334"/>
      <c r="K83" s="334"/>
      <c r="L83" s="334"/>
    </row>
    <row r="84" spans="1:12" s="333" customFormat="1" ht="27" customHeight="1" thickBot="1" x14ac:dyDescent="0.45">
      <c r="A84" s="326" t="s">
        <v>52</v>
      </c>
      <c r="B84" s="338"/>
      <c r="C84" s="339" t="s">
        <v>111</v>
      </c>
      <c r="D84" s="340"/>
      <c r="E84" s="340"/>
      <c r="F84" s="340"/>
      <c r="G84" s="340"/>
      <c r="H84" s="341"/>
      <c r="I84" s="334"/>
      <c r="J84" s="334"/>
      <c r="K84" s="334"/>
      <c r="L84" s="334"/>
    </row>
    <row r="85" spans="1:12" s="333" customFormat="1" ht="27" customHeight="1" thickBot="1" x14ac:dyDescent="0.45">
      <c r="A85" s="326" t="s">
        <v>54</v>
      </c>
      <c r="B85" s="338"/>
      <c r="C85" s="339" t="s">
        <v>112</v>
      </c>
      <c r="D85" s="340"/>
      <c r="E85" s="340"/>
      <c r="F85" s="340"/>
      <c r="G85" s="340"/>
      <c r="H85" s="341"/>
      <c r="I85" s="334"/>
      <c r="J85" s="334"/>
      <c r="K85" s="334"/>
      <c r="L85" s="334"/>
    </row>
    <row r="86" spans="1:12" s="333" customFormat="1" ht="18.75" x14ac:dyDescent="0.3">
      <c r="A86" s="326"/>
      <c r="B86" s="344"/>
      <c r="C86" s="345"/>
      <c r="D86" s="345"/>
      <c r="E86" s="345"/>
      <c r="F86" s="345"/>
      <c r="G86" s="345"/>
      <c r="H86" s="345"/>
      <c r="I86" s="334"/>
      <c r="J86" s="334"/>
      <c r="K86" s="334"/>
      <c r="L86" s="334"/>
    </row>
    <row r="87" spans="1:12" s="333" customFormat="1" ht="18.75" x14ac:dyDescent="0.3">
      <c r="A87" s="326" t="s">
        <v>56</v>
      </c>
      <c r="B87" s="346" t="e">
        <f>B84/B85</f>
        <v>#DIV/0!</v>
      </c>
      <c r="C87" s="308" t="s">
        <v>57</v>
      </c>
      <c r="D87" s="308"/>
      <c r="E87" s="308"/>
      <c r="F87" s="308"/>
      <c r="G87" s="308"/>
      <c r="I87" s="334"/>
      <c r="J87" s="334"/>
      <c r="K87" s="334"/>
      <c r="L87" s="334"/>
    </row>
    <row r="88" spans="1:12" ht="19.5" customHeight="1" thickBot="1" x14ac:dyDescent="0.35">
      <c r="A88" s="324"/>
      <c r="B88" s="324"/>
    </row>
    <row r="89" spans="1:12" ht="27" customHeight="1" thickBot="1" x14ac:dyDescent="0.45">
      <c r="A89" s="347" t="s">
        <v>58</v>
      </c>
      <c r="B89" s="348"/>
      <c r="D89" s="447" t="s">
        <v>59</v>
      </c>
      <c r="E89" s="448"/>
      <c r="F89" s="349" t="s">
        <v>60</v>
      </c>
      <c r="G89" s="351"/>
    </row>
    <row r="90" spans="1:12" ht="27" customHeight="1" thickBot="1" x14ac:dyDescent="0.45">
      <c r="A90" s="352" t="s">
        <v>61</v>
      </c>
      <c r="B90" s="353"/>
      <c r="C90" s="449" t="s">
        <v>62</v>
      </c>
      <c r="D90" s="355" t="s">
        <v>63</v>
      </c>
      <c r="E90" s="356" t="s">
        <v>64</v>
      </c>
      <c r="F90" s="355" t="s">
        <v>63</v>
      </c>
      <c r="G90" s="450" t="s">
        <v>64</v>
      </c>
      <c r="I90" s="358" t="s">
        <v>65</v>
      </c>
    </row>
    <row r="91" spans="1:12" ht="26.25" customHeight="1" x14ac:dyDescent="0.4">
      <c r="A91" s="352" t="s">
        <v>66</v>
      </c>
      <c r="B91" s="353"/>
      <c r="C91" s="451">
        <v>1</v>
      </c>
      <c r="D91" s="360"/>
      <c r="E91" s="361" t="str">
        <f>IF(ISBLANK(D91),"-",$D$101/$D$98*D91)</f>
        <v>-</v>
      </c>
      <c r="F91" s="360"/>
      <c r="G91" s="362" t="str">
        <f>IF(ISBLANK(F91),"-",$D$101/$F$98*F91)</f>
        <v>-</v>
      </c>
      <c r="I91" s="363"/>
    </row>
    <row r="92" spans="1:12" ht="26.25" customHeight="1" x14ac:dyDescent="0.4">
      <c r="A92" s="352" t="s">
        <v>67</v>
      </c>
      <c r="B92" s="353">
        <v>1</v>
      </c>
      <c r="C92" s="383">
        <v>2</v>
      </c>
      <c r="D92" s="365"/>
      <c r="E92" s="366" t="str">
        <f>IF(ISBLANK(D92),"-",$D$101/$D$98*D92)</f>
        <v>-</v>
      </c>
      <c r="F92" s="365"/>
      <c r="G92" s="367" t="str">
        <f>IF(ISBLANK(F92),"-",$D$101/$F$98*F92)</f>
        <v>-</v>
      </c>
      <c r="I92" s="368" t="e">
        <f>ABS((F96/D96*D95)-F95)/D95</f>
        <v>#DIV/0!</v>
      </c>
    </row>
    <row r="93" spans="1:12" ht="26.25" customHeight="1" x14ac:dyDescent="0.4">
      <c r="A93" s="352" t="s">
        <v>68</v>
      </c>
      <c r="B93" s="353">
        <v>1</v>
      </c>
      <c r="C93" s="383">
        <v>3</v>
      </c>
      <c r="D93" s="365"/>
      <c r="E93" s="366" t="str">
        <f>IF(ISBLANK(D93),"-",$D$101/$D$98*D93)</f>
        <v>-</v>
      </c>
      <c r="F93" s="365"/>
      <c r="G93" s="367" t="str">
        <f>IF(ISBLANK(F93),"-",$D$101/$F$98*F93)</f>
        <v>-</v>
      </c>
      <c r="I93" s="368"/>
    </row>
    <row r="94" spans="1:12" ht="27" customHeight="1" thickBot="1" x14ac:dyDescent="0.45">
      <c r="A94" s="352" t="s">
        <v>69</v>
      </c>
      <c r="B94" s="353">
        <v>1</v>
      </c>
      <c r="C94" s="452">
        <v>4</v>
      </c>
      <c r="D94" s="370"/>
      <c r="E94" s="371" t="str">
        <f>IF(ISBLANK(D94),"-",$D$101/$D$98*D94)</f>
        <v>-</v>
      </c>
      <c r="F94" s="453"/>
      <c r="G94" s="372" t="str">
        <f>IF(ISBLANK(F94),"-",$D$101/$F$98*F94)</f>
        <v>-</v>
      </c>
      <c r="I94" s="373"/>
    </row>
    <row r="95" spans="1:12" ht="27" customHeight="1" thickBot="1" x14ac:dyDescent="0.45">
      <c r="A95" s="352" t="s">
        <v>70</v>
      </c>
      <c r="B95" s="353">
        <v>1</v>
      </c>
      <c r="C95" s="326" t="s">
        <v>71</v>
      </c>
      <c r="D95" s="454" t="e">
        <f>AVERAGE(D91:D94)</f>
        <v>#DIV/0!</v>
      </c>
      <c r="E95" s="376" t="e">
        <f>AVERAGE(E91:E94)</f>
        <v>#DIV/0!</v>
      </c>
      <c r="F95" s="455" t="e">
        <f>AVERAGE(F91:F94)</f>
        <v>#DIV/0!</v>
      </c>
      <c r="G95" s="456" t="e">
        <f>AVERAGE(G91:G94)</f>
        <v>#DIV/0!</v>
      </c>
    </row>
    <row r="96" spans="1:12" ht="26.25" customHeight="1" x14ac:dyDescent="0.4">
      <c r="A96" s="352" t="s">
        <v>72</v>
      </c>
      <c r="B96" s="328">
        <v>1</v>
      </c>
      <c r="C96" s="457" t="s">
        <v>113</v>
      </c>
      <c r="D96" s="458"/>
      <c r="E96" s="308"/>
      <c r="F96" s="380"/>
    </row>
    <row r="97" spans="1:10" ht="26.25" customHeight="1" x14ac:dyDescent="0.4">
      <c r="A97" s="352" t="s">
        <v>74</v>
      </c>
      <c r="B97" s="328">
        <v>1</v>
      </c>
      <c r="C97" s="459" t="s">
        <v>114</v>
      </c>
      <c r="D97" s="460" t="e">
        <f>D96*$B$87</f>
        <v>#DIV/0!</v>
      </c>
      <c r="E97" s="383"/>
      <c r="F97" s="382" t="e">
        <f>F96*$B$87</f>
        <v>#DIV/0!</v>
      </c>
    </row>
    <row r="98" spans="1:10" ht="19.5" customHeight="1" thickBot="1" x14ac:dyDescent="0.35">
      <c r="A98" s="352" t="s">
        <v>76</v>
      </c>
      <c r="B98" s="383" t="e">
        <f>(B97/B96)*(B95/B94)*(B93/B92)*(B91/B90)*B89</f>
        <v>#DIV/0!</v>
      </c>
      <c r="C98" s="459" t="s">
        <v>115</v>
      </c>
      <c r="D98" s="461" t="e">
        <f>D97*$B$83/100</f>
        <v>#DIV/0!</v>
      </c>
      <c r="E98" s="385"/>
      <c r="F98" s="384" t="e">
        <f>F97*$B$83/100</f>
        <v>#DIV/0!</v>
      </c>
    </row>
    <row r="99" spans="1:10" ht="19.5" customHeight="1" thickBot="1" x14ac:dyDescent="0.35">
      <c r="A99" s="386" t="s">
        <v>78</v>
      </c>
      <c r="B99" s="462"/>
      <c r="C99" s="459" t="s">
        <v>116</v>
      </c>
      <c r="D99" s="463" t="e">
        <f>D98/$B$98</f>
        <v>#DIV/0!</v>
      </c>
      <c r="E99" s="385"/>
      <c r="F99" s="390" t="e">
        <f>F98/$B$98</f>
        <v>#DIV/0!</v>
      </c>
      <c r="H99" s="378"/>
    </row>
    <row r="100" spans="1:10" ht="19.5" customHeight="1" thickBot="1" x14ac:dyDescent="0.35">
      <c r="A100" s="391"/>
      <c r="B100" s="464"/>
      <c r="C100" s="459" t="s">
        <v>80</v>
      </c>
      <c r="D100" s="465" t="e">
        <f>$B$56/$B$116</f>
        <v>#DIV/0!</v>
      </c>
      <c r="F100" s="397"/>
      <c r="G100" s="466"/>
      <c r="H100" s="378"/>
    </row>
    <row r="101" spans="1:10" ht="18.75" x14ac:dyDescent="0.3">
      <c r="C101" s="459" t="s">
        <v>81</v>
      </c>
      <c r="D101" s="460" t="e">
        <f>D100*$B$98</f>
        <v>#DIV/0!</v>
      </c>
      <c r="F101" s="397"/>
      <c r="H101" s="378"/>
    </row>
    <row r="102" spans="1:10" ht="19.5" customHeight="1" thickBot="1" x14ac:dyDescent="0.35">
      <c r="C102" s="467" t="s">
        <v>82</v>
      </c>
      <c r="D102" s="468" t="e">
        <f>D101/B34</f>
        <v>#DIV/0!</v>
      </c>
      <c r="F102" s="401"/>
      <c r="H102" s="378"/>
      <c r="J102" s="469"/>
    </row>
    <row r="103" spans="1:10" ht="18.75" x14ac:dyDescent="0.3">
      <c r="C103" s="470" t="s">
        <v>117</v>
      </c>
      <c r="D103" s="471" t="e">
        <f>AVERAGE(E91:E94,G91:G94)</f>
        <v>#DIV/0!</v>
      </c>
      <c r="F103" s="401"/>
      <c r="G103" s="466"/>
      <c r="H103" s="378"/>
      <c r="J103" s="472"/>
    </row>
    <row r="104" spans="1:10" ht="18.75" x14ac:dyDescent="0.3">
      <c r="C104" s="440" t="s">
        <v>84</v>
      </c>
      <c r="D104" s="473" t="e">
        <f>STDEV(E91:E94,G91:G94)/D103</f>
        <v>#DIV/0!</v>
      </c>
      <c r="F104" s="401"/>
      <c r="H104" s="378"/>
      <c r="J104" s="472"/>
    </row>
    <row r="105" spans="1:10" ht="19.5" customHeight="1" thickBot="1" x14ac:dyDescent="0.35">
      <c r="C105" s="442" t="s">
        <v>20</v>
      </c>
      <c r="D105" s="474">
        <f>COUNT(E91:E94,G91:G94)</f>
        <v>0</v>
      </c>
      <c r="F105" s="401"/>
      <c r="H105" s="378"/>
      <c r="J105" s="472"/>
    </row>
    <row r="106" spans="1:10" ht="19.5" customHeight="1" thickBot="1" x14ac:dyDescent="0.35">
      <c r="A106" s="405"/>
      <c r="B106" s="405"/>
      <c r="C106" s="405"/>
      <c r="D106" s="405"/>
      <c r="E106" s="405"/>
    </row>
    <row r="107" spans="1:10" ht="27" customHeight="1" thickBot="1" x14ac:dyDescent="0.45">
      <c r="A107" s="347" t="s">
        <v>118</v>
      </c>
      <c r="B107" s="348"/>
      <c r="C107" s="411" t="s">
        <v>119</v>
      </c>
      <c r="D107" s="411" t="s">
        <v>63</v>
      </c>
      <c r="E107" s="411" t="s">
        <v>120</v>
      </c>
      <c r="F107" s="475" t="s">
        <v>121</v>
      </c>
    </row>
    <row r="108" spans="1:10" ht="26.25" customHeight="1" x14ac:dyDescent="0.4">
      <c r="A108" s="352" t="s">
        <v>122</v>
      </c>
      <c r="B108" s="353"/>
      <c r="C108" s="414">
        <v>1</v>
      </c>
      <c r="D108" s="476"/>
      <c r="E108" s="477" t="str">
        <f t="shared" ref="E108:E113" si="1">IF(ISBLANK(D108),"-",D108/$D$103*$D$100*$B$116)</f>
        <v>-</v>
      </c>
      <c r="F108" s="478" t="str">
        <f t="shared" ref="F108:F113" si="2">IF(ISBLANK(D108), "-", (E108/$B$56)*100)</f>
        <v>-</v>
      </c>
    </row>
    <row r="109" spans="1:10" ht="26.25" customHeight="1" x14ac:dyDescent="0.4">
      <c r="A109" s="352" t="s">
        <v>95</v>
      </c>
      <c r="B109" s="353"/>
      <c r="C109" s="420">
        <v>2</v>
      </c>
      <c r="D109" s="479"/>
      <c r="E109" s="480" t="str">
        <f t="shared" si="1"/>
        <v>-</v>
      </c>
      <c r="F109" s="481" t="str">
        <f t="shared" si="2"/>
        <v>-</v>
      </c>
    </row>
    <row r="110" spans="1:10" ht="26.25" customHeight="1" x14ac:dyDescent="0.4">
      <c r="A110" s="352" t="s">
        <v>96</v>
      </c>
      <c r="B110" s="353">
        <v>1</v>
      </c>
      <c r="C110" s="420">
        <v>3</v>
      </c>
      <c r="D110" s="479"/>
      <c r="E110" s="480" t="str">
        <f t="shared" si="1"/>
        <v>-</v>
      </c>
      <c r="F110" s="481" t="str">
        <f t="shared" si="2"/>
        <v>-</v>
      </c>
    </row>
    <row r="111" spans="1:10" ht="26.25" customHeight="1" x14ac:dyDescent="0.4">
      <c r="A111" s="352" t="s">
        <v>97</v>
      </c>
      <c r="B111" s="353">
        <v>1</v>
      </c>
      <c r="C111" s="420">
        <v>4</v>
      </c>
      <c r="D111" s="479"/>
      <c r="E111" s="480" t="str">
        <f t="shared" si="1"/>
        <v>-</v>
      </c>
      <c r="F111" s="481" t="str">
        <f t="shared" si="2"/>
        <v>-</v>
      </c>
    </row>
    <row r="112" spans="1:10" ht="26.25" customHeight="1" x14ac:dyDescent="0.4">
      <c r="A112" s="352" t="s">
        <v>98</v>
      </c>
      <c r="B112" s="353">
        <v>1</v>
      </c>
      <c r="C112" s="420">
        <v>5</v>
      </c>
      <c r="D112" s="479"/>
      <c r="E112" s="480" t="str">
        <f t="shared" si="1"/>
        <v>-</v>
      </c>
      <c r="F112" s="481" t="str">
        <f t="shared" si="2"/>
        <v>-</v>
      </c>
    </row>
    <row r="113" spans="1:10" ht="27" customHeight="1" thickBot="1" x14ac:dyDescent="0.45">
      <c r="A113" s="352" t="s">
        <v>100</v>
      </c>
      <c r="B113" s="353">
        <v>1</v>
      </c>
      <c r="C113" s="426">
        <v>6</v>
      </c>
      <c r="D113" s="482"/>
      <c r="E113" s="483" t="str">
        <f t="shared" si="1"/>
        <v>-</v>
      </c>
      <c r="F113" s="484" t="str">
        <f t="shared" si="2"/>
        <v>-</v>
      </c>
    </row>
    <row r="114" spans="1:10" ht="27" customHeight="1" thickBot="1" x14ac:dyDescent="0.45">
      <c r="A114" s="352" t="s">
        <v>101</v>
      </c>
      <c r="B114" s="353">
        <v>1</v>
      </c>
      <c r="C114" s="485"/>
      <c r="D114" s="383"/>
      <c r="E114" s="308"/>
      <c r="F114" s="481"/>
    </row>
    <row r="115" spans="1:10" ht="26.25" customHeight="1" x14ac:dyDescent="0.4">
      <c r="A115" s="352" t="s">
        <v>102</v>
      </c>
      <c r="B115" s="353">
        <v>1</v>
      </c>
      <c r="C115" s="485"/>
      <c r="D115" s="486" t="s">
        <v>71</v>
      </c>
      <c r="E115" s="487" t="e">
        <f>AVERAGE(E108:E113)</f>
        <v>#DIV/0!</v>
      </c>
      <c r="F115" s="488" t="e">
        <f>AVERAGE(F108:F113)</f>
        <v>#DIV/0!</v>
      </c>
    </row>
    <row r="116" spans="1:10" ht="27" customHeight="1" thickBot="1" x14ac:dyDescent="0.45">
      <c r="A116" s="352" t="s">
        <v>103</v>
      </c>
      <c r="B116" s="364" t="e">
        <f>(B115/B114)*(B113/B112)*(B111/B110)*(B109/B108)*B107</f>
        <v>#DIV/0!</v>
      </c>
      <c r="C116" s="489"/>
      <c r="D116" s="490" t="s">
        <v>84</v>
      </c>
      <c r="E116" s="441" t="e">
        <f>STDEV(E108:E113)/E115</f>
        <v>#DIV/0!</v>
      </c>
      <c r="F116" s="491" t="e">
        <f>STDEV(F108:F113)/F115</f>
        <v>#DIV/0!</v>
      </c>
      <c r="I116" s="308"/>
    </row>
    <row r="117" spans="1:10" ht="27" customHeight="1" thickBot="1" x14ac:dyDescent="0.45">
      <c r="A117" s="386" t="s">
        <v>78</v>
      </c>
      <c r="B117" s="387"/>
      <c r="C117" s="492"/>
      <c r="D117" s="442" t="s">
        <v>20</v>
      </c>
      <c r="E117" s="493">
        <f>COUNT(E108:E113)</f>
        <v>0</v>
      </c>
      <c r="F117" s="494">
        <f>COUNT(F108:F113)</f>
        <v>0</v>
      </c>
      <c r="I117" s="308"/>
      <c r="J117" s="472"/>
    </row>
    <row r="118" spans="1:10" ht="26.25" customHeight="1" thickBot="1" x14ac:dyDescent="0.35">
      <c r="A118" s="391"/>
      <c r="B118" s="392"/>
      <c r="C118" s="308"/>
      <c r="D118" s="495"/>
      <c r="E118" s="496" t="s">
        <v>123</v>
      </c>
      <c r="F118" s="497"/>
      <c r="G118" s="308"/>
      <c r="H118" s="308"/>
      <c r="I118" s="308"/>
    </row>
    <row r="119" spans="1:10" ht="25.5" customHeight="1" x14ac:dyDescent="0.4">
      <c r="A119" s="498"/>
      <c r="B119" s="345"/>
      <c r="C119" s="308"/>
      <c r="D119" s="490" t="s">
        <v>124</v>
      </c>
      <c r="E119" s="499">
        <f>MIN(E108:E113)</f>
        <v>0</v>
      </c>
      <c r="F119" s="500">
        <f>MIN(F108:F113)</f>
        <v>0</v>
      </c>
      <c r="G119" s="308"/>
      <c r="H119" s="308"/>
      <c r="I119" s="308"/>
    </row>
    <row r="120" spans="1:10" ht="24" customHeight="1" thickBot="1" x14ac:dyDescent="0.45">
      <c r="A120" s="498"/>
      <c r="B120" s="345"/>
      <c r="C120" s="308"/>
      <c r="D120" s="398" t="s">
        <v>125</v>
      </c>
      <c r="E120" s="501">
        <f>MAX(E108:E113)</f>
        <v>0</v>
      </c>
      <c r="F120" s="502">
        <f>MAX(F108:F113)</f>
        <v>0</v>
      </c>
      <c r="G120" s="308"/>
      <c r="H120" s="308"/>
      <c r="I120" s="308"/>
    </row>
    <row r="121" spans="1:10" ht="27" customHeight="1" x14ac:dyDescent="0.3">
      <c r="A121" s="498"/>
      <c r="B121" s="345"/>
      <c r="C121" s="308"/>
      <c r="D121" s="308"/>
      <c r="E121" s="308"/>
      <c r="F121" s="383"/>
      <c r="G121" s="308"/>
      <c r="H121" s="308"/>
      <c r="I121" s="308"/>
    </row>
    <row r="122" spans="1:10" ht="25.5" customHeight="1" x14ac:dyDescent="0.3">
      <c r="A122" s="498"/>
      <c r="B122" s="345"/>
      <c r="C122" s="308"/>
      <c r="D122" s="308"/>
      <c r="E122" s="308"/>
      <c r="F122" s="383"/>
      <c r="G122" s="308"/>
      <c r="H122" s="308"/>
      <c r="I122" s="308"/>
    </row>
    <row r="123" spans="1:10" ht="18.75" x14ac:dyDescent="0.3">
      <c r="A123" s="498"/>
      <c r="B123" s="345"/>
      <c r="C123" s="308"/>
      <c r="D123" s="308"/>
      <c r="E123" s="308"/>
      <c r="F123" s="383"/>
      <c r="G123" s="308"/>
      <c r="H123" s="308"/>
      <c r="I123" s="308"/>
    </row>
    <row r="124" spans="1:10" ht="45.75" customHeight="1" x14ac:dyDescent="0.65">
      <c r="A124" s="325" t="s">
        <v>106</v>
      </c>
      <c r="B124" s="326" t="s">
        <v>126</v>
      </c>
      <c r="C124" s="444" t="str">
        <f>B26</f>
        <v>ISONIAZID</v>
      </c>
      <c r="D124" s="444"/>
      <c r="E124" s="308" t="s">
        <v>127</v>
      </c>
      <c r="F124" s="308"/>
      <c r="G124" s="503" t="e">
        <f>F115</f>
        <v>#DIV/0!</v>
      </c>
      <c r="H124" s="308"/>
      <c r="I124" s="308"/>
    </row>
    <row r="125" spans="1:10" ht="45.75" customHeight="1" x14ac:dyDescent="0.65">
      <c r="A125" s="325"/>
      <c r="B125" s="326" t="s">
        <v>128</v>
      </c>
      <c r="C125" s="326" t="s">
        <v>129</v>
      </c>
      <c r="D125" s="503">
        <f>MIN(F108:F113)</f>
        <v>0</v>
      </c>
      <c r="E125" s="326" t="s">
        <v>130</v>
      </c>
      <c r="F125" s="503">
        <f>MAX(F108:F113)</f>
        <v>0</v>
      </c>
      <c r="G125" s="504"/>
      <c r="H125" s="308"/>
      <c r="I125" s="308"/>
    </row>
    <row r="126" spans="1:10" ht="19.5" customHeight="1" thickBot="1" x14ac:dyDescent="0.35">
      <c r="A126" s="505"/>
      <c r="B126" s="505"/>
      <c r="C126" s="506"/>
      <c r="D126" s="506"/>
      <c r="E126" s="506"/>
      <c r="F126" s="506"/>
      <c r="G126" s="506"/>
      <c r="H126" s="506"/>
    </row>
    <row r="127" spans="1:10" ht="18.75" x14ac:dyDescent="0.3">
      <c r="B127" s="507" t="s">
        <v>26</v>
      </c>
      <c r="C127" s="507"/>
      <c r="E127" s="449" t="s">
        <v>27</v>
      </c>
      <c r="F127" s="508"/>
      <c r="G127" s="507" t="s">
        <v>28</v>
      </c>
      <c r="H127" s="507"/>
    </row>
    <row r="128" spans="1:10" ht="69.95" customHeight="1" x14ac:dyDescent="0.3">
      <c r="A128" s="325" t="s">
        <v>29</v>
      </c>
      <c r="B128" s="509"/>
      <c r="C128" s="509"/>
      <c r="E128" s="509"/>
      <c r="F128" s="308"/>
      <c r="G128" s="509"/>
      <c r="H128" s="509"/>
    </row>
    <row r="129" spans="1:9" ht="69.95" customHeight="1" x14ac:dyDescent="0.3">
      <c r="A129" s="325" t="s">
        <v>30</v>
      </c>
      <c r="B129" s="510"/>
      <c r="C129" s="510"/>
      <c r="E129" s="510"/>
      <c r="F129" s="308"/>
      <c r="G129" s="511"/>
      <c r="H129" s="511"/>
    </row>
    <row r="130" spans="1:9" ht="18.75" x14ac:dyDescent="0.3">
      <c r="A130" s="383"/>
      <c r="B130" s="383"/>
      <c r="C130" s="383"/>
      <c r="D130" s="383"/>
      <c r="E130" s="383"/>
      <c r="F130" s="385"/>
      <c r="G130" s="383"/>
      <c r="H130" s="383"/>
      <c r="I130" s="308"/>
    </row>
    <row r="131" spans="1:9" ht="18.75" x14ac:dyDescent="0.3">
      <c r="A131" s="383"/>
      <c r="B131" s="383"/>
      <c r="C131" s="383"/>
      <c r="D131" s="383"/>
      <c r="E131" s="383"/>
      <c r="F131" s="385"/>
      <c r="G131" s="383"/>
      <c r="H131" s="383"/>
      <c r="I131" s="308"/>
    </row>
    <row r="132" spans="1:9" ht="18.75" x14ac:dyDescent="0.3">
      <c r="A132" s="383"/>
      <c r="B132" s="383"/>
      <c r="C132" s="383"/>
      <c r="D132" s="383"/>
      <c r="E132" s="383"/>
      <c r="F132" s="385"/>
      <c r="G132" s="383"/>
      <c r="H132" s="383"/>
      <c r="I132" s="308"/>
    </row>
    <row r="133" spans="1:9" ht="18.75" x14ac:dyDescent="0.3">
      <c r="A133" s="383"/>
      <c r="B133" s="383"/>
      <c r="C133" s="383"/>
      <c r="D133" s="383"/>
      <c r="E133" s="383"/>
      <c r="F133" s="385"/>
      <c r="G133" s="383"/>
      <c r="H133" s="383"/>
      <c r="I133" s="308"/>
    </row>
    <row r="134" spans="1:9" ht="18.75" x14ac:dyDescent="0.3">
      <c r="A134" s="383"/>
      <c r="B134" s="383"/>
      <c r="C134" s="383"/>
      <c r="D134" s="383"/>
      <c r="E134" s="383"/>
      <c r="F134" s="385"/>
      <c r="G134" s="383"/>
      <c r="H134" s="383"/>
      <c r="I134" s="308"/>
    </row>
    <row r="135" spans="1:9" ht="18.75" x14ac:dyDescent="0.3">
      <c r="A135" s="383"/>
      <c r="B135" s="383"/>
      <c r="C135" s="383"/>
      <c r="D135" s="383"/>
      <c r="E135" s="383"/>
      <c r="F135" s="385"/>
      <c r="G135" s="383"/>
      <c r="H135" s="383"/>
      <c r="I135" s="308"/>
    </row>
    <row r="136" spans="1:9" ht="18.75" x14ac:dyDescent="0.3">
      <c r="A136" s="383"/>
      <c r="B136" s="383"/>
      <c r="C136" s="383"/>
      <c r="D136" s="383"/>
      <c r="E136" s="383"/>
      <c r="F136" s="385"/>
      <c r="G136" s="383"/>
      <c r="H136" s="383"/>
      <c r="I136" s="308"/>
    </row>
    <row r="137" spans="1:9" ht="18.75" x14ac:dyDescent="0.3">
      <c r="A137" s="383"/>
      <c r="B137" s="383"/>
      <c r="C137" s="383"/>
      <c r="D137" s="383"/>
      <c r="E137" s="383"/>
      <c r="F137" s="385"/>
      <c r="G137" s="383"/>
      <c r="H137" s="383"/>
      <c r="I137" s="308"/>
    </row>
    <row r="138" spans="1:9" ht="18.75" x14ac:dyDescent="0.3">
      <c r="A138" s="383"/>
      <c r="B138" s="383"/>
      <c r="C138" s="383"/>
      <c r="D138" s="383"/>
      <c r="E138" s="383"/>
      <c r="F138" s="385"/>
      <c r="G138" s="383"/>
      <c r="H138" s="383"/>
      <c r="I138" s="308"/>
    </row>
    <row r="250" spans="1:1" x14ac:dyDescent="0.25">
      <c r="A250" s="306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zoomScale="83" zoomScaleNormal="83" workbookViewId="0">
      <selection activeCell="E53" sqref="E53"/>
    </sheetView>
  </sheetViews>
  <sheetFormatPr defaultRowHeight="13.5" x14ac:dyDescent="0.25"/>
  <cols>
    <col min="1" max="1" width="27.5703125" style="513" customWidth="1"/>
    <col min="2" max="2" width="20.42578125" style="513" customWidth="1"/>
    <col min="3" max="3" width="31.85546875" style="513" customWidth="1"/>
    <col min="4" max="4" width="25.85546875" style="513" customWidth="1"/>
    <col min="5" max="5" width="25.7109375" style="513" customWidth="1"/>
    <col min="6" max="6" width="23.140625" style="513" customWidth="1"/>
    <col min="7" max="7" width="28.42578125" style="513" customWidth="1"/>
    <col min="8" max="8" width="21.5703125" style="513" customWidth="1"/>
    <col min="9" max="9" width="9.140625" style="513" customWidth="1"/>
    <col min="10" max="16384" width="9.140625" style="550"/>
  </cols>
  <sheetData>
    <row r="14" spans="1:6" ht="15" customHeight="1" x14ac:dyDescent="0.3">
      <c r="A14" s="512"/>
      <c r="C14" s="514"/>
      <c r="F14" s="514"/>
    </row>
    <row r="15" spans="1:6" ht="18.75" customHeight="1" x14ac:dyDescent="0.3">
      <c r="A15" s="515" t="s">
        <v>0</v>
      </c>
      <c r="B15" s="515"/>
      <c r="C15" s="515"/>
      <c r="D15" s="515"/>
      <c r="E15" s="515"/>
    </row>
    <row r="16" spans="1:6" ht="16.5" customHeight="1" x14ac:dyDescent="0.3">
      <c r="A16" s="516" t="s">
        <v>1</v>
      </c>
      <c r="B16" s="517" t="s">
        <v>2</v>
      </c>
    </row>
    <row r="17" spans="1:5" ht="16.5" customHeight="1" x14ac:dyDescent="0.3">
      <c r="A17" s="518" t="s">
        <v>3</v>
      </c>
      <c r="B17" s="518" t="s">
        <v>131</v>
      </c>
      <c r="D17" s="519"/>
      <c r="E17" s="520"/>
    </row>
    <row r="18" spans="1:5" ht="16.5" customHeight="1" x14ac:dyDescent="0.3">
      <c r="A18" s="521" t="s">
        <v>4</v>
      </c>
      <c r="B18" s="513" t="s">
        <v>139</v>
      </c>
      <c r="C18" s="520"/>
      <c r="D18" s="520"/>
      <c r="E18" s="520"/>
    </row>
    <row r="19" spans="1:5" ht="16.5" customHeight="1" x14ac:dyDescent="0.3">
      <c r="A19" s="521" t="s">
        <v>6</v>
      </c>
      <c r="B19" s="522">
        <v>100.33</v>
      </c>
      <c r="C19" s="520"/>
      <c r="D19" s="520"/>
      <c r="E19" s="520"/>
    </row>
    <row r="20" spans="1:5" ht="16.5" customHeight="1" x14ac:dyDescent="0.3">
      <c r="A20" s="518" t="s">
        <v>8</v>
      </c>
      <c r="B20" s="522">
        <v>18.920000000000002</v>
      </c>
      <c r="C20" s="520"/>
      <c r="D20" s="520"/>
      <c r="E20" s="520"/>
    </row>
    <row r="21" spans="1:5" ht="16.5" customHeight="1" x14ac:dyDescent="0.3">
      <c r="A21" s="518" t="s">
        <v>10</v>
      </c>
      <c r="B21" s="523">
        <f>B20/25*5/50</f>
        <v>7.5680000000000011E-2</v>
      </c>
      <c r="C21" s="520"/>
      <c r="D21" s="520"/>
      <c r="E21" s="520"/>
    </row>
    <row r="22" spans="1:5" ht="15.75" customHeight="1" x14ac:dyDescent="0.25">
      <c r="A22" s="520"/>
      <c r="B22" s="520" t="s">
        <v>133</v>
      </c>
      <c r="C22" s="520"/>
      <c r="D22" s="520"/>
      <c r="E22" s="520"/>
    </row>
    <row r="23" spans="1:5" ht="16.5" customHeight="1" x14ac:dyDescent="0.3">
      <c r="A23" s="524" t="s">
        <v>13</v>
      </c>
      <c r="B23" s="525" t="s">
        <v>14</v>
      </c>
      <c r="C23" s="524" t="s">
        <v>15</v>
      </c>
      <c r="D23" s="524" t="s">
        <v>16</v>
      </c>
      <c r="E23" s="524" t="s">
        <v>17</v>
      </c>
    </row>
    <row r="24" spans="1:5" ht="16.5" customHeight="1" x14ac:dyDescent="0.3">
      <c r="A24" s="526">
        <v>1</v>
      </c>
      <c r="B24" s="527">
        <v>17132906</v>
      </c>
      <c r="C24" s="527">
        <v>30613.5</v>
      </c>
      <c r="D24" s="528">
        <v>1</v>
      </c>
      <c r="E24" s="529">
        <v>3.6</v>
      </c>
    </row>
    <row r="25" spans="1:5" ht="16.5" customHeight="1" x14ac:dyDescent="0.3">
      <c r="A25" s="526">
        <v>2</v>
      </c>
      <c r="B25" s="527">
        <v>17111088</v>
      </c>
      <c r="C25" s="527">
        <v>30819.8</v>
      </c>
      <c r="D25" s="528">
        <v>1.1000000000000001</v>
      </c>
      <c r="E25" s="528">
        <v>3.6</v>
      </c>
    </row>
    <row r="26" spans="1:5" ht="16.5" customHeight="1" x14ac:dyDescent="0.3">
      <c r="A26" s="526">
        <v>3</v>
      </c>
      <c r="B26" s="527">
        <v>17120535</v>
      </c>
      <c r="C26" s="527">
        <v>30956</v>
      </c>
      <c r="D26" s="528">
        <v>1</v>
      </c>
      <c r="E26" s="528">
        <v>3.6</v>
      </c>
    </row>
    <row r="27" spans="1:5" ht="16.5" customHeight="1" x14ac:dyDescent="0.3">
      <c r="A27" s="526">
        <v>4</v>
      </c>
      <c r="B27" s="527">
        <v>17124202</v>
      </c>
      <c r="C27" s="527">
        <v>31107</v>
      </c>
      <c r="D27" s="528">
        <v>1</v>
      </c>
      <c r="E27" s="528">
        <v>3.6</v>
      </c>
    </row>
    <row r="28" spans="1:5" ht="16.5" customHeight="1" x14ac:dyDescent="0.3">
      <c r="A28" s="526">
        <v>5</v>
      </c>
      <c r="B28" s="527">
        <v>17132258</v>
      </c>
      <c r="C28" s="527">
        <v>31026.400000000001</v>
      </c>
      <c r="D28" s="528">
        <v>1</v>
      </c>
      <c r="E28" s="528">
        <v>3.6</v>
      </c>
    </row>
    <row r="29" spans="1:5" ht="16.5" customHeight="1" x14ac:dyDescent="0.3">
      <c r="A29" s="526">
        <v>6</v>
      </c>
      <c r="B29" s="530">
        <v>17124990</v>
      </c>
      <c r="C29" s="530">
        <v>30894.5</v>
      </c>
      <c r="D29" s="531">
        <v>1</v>
      </c>
      <c r="E29" s="531">
        <v>3.6</v>
      </c>
    </row>
    <row r="30" spans="1:5" ht="16.5" customHeight="1" x14ac:dyDescent="0.3">
      <c r="A30" s="532" t="s">
        <v>18</v>
      </c>
      <c r="B30" s="533">
        <f>AVERAGE(B24:B29)</f>
        <v>17124329.833333332</v>
      </c>
      <c r="C30" s="534">
        <f>AVERAGE(C24:C29)</f>
        <v>30902.866666666669</v>
      </c>
      <c r="D30" s="535">
        <f>AVERAGE(D24:D29)</f>
        <v>1.0166666666666666</v>
      </c>
      <c r="E30" s="535">
        <f>AVERAGE(E24:E29)</f>
        <v>3.6</v>
      </c>
    </row>
    <row r="31" spans="1:5" ht="16.5" customHeight="1" x14ac:dyDescent="0.3">
      <c r="A31" s="536" t="s">
        <v>19</v>
      </c>
      <c r="B31" s="537">
        <f>(STDEV(B24:B29)/B30)</f>
        <v>4.7196868297261251E-4</v>
      </c>
      <c r="C31" s="538"/>
      <c r="D31" s="538"/>
      <c r="E31" s="539"/>
    </row>
    <row r="32" spans="1:5" s="513" customFormat="1" ht="16.5" customHeight="1" x14ac:dyDescent="0.3">
      <c r="A32" s="540" t="s">
        <v>20</v>
      </c>
      <c r="B32" s="541">
        <f>COUNT(B24:B29)</f>
        <v>6</v>
      </c>
      <c r="C32" s="542"/>
      <c r="D32" s="543"/>
      <c r="E32" s="544"/>
    </row>
    <row r="33" spans="1:5" s="513" customFormat="1" ht="15.75" customHeight="1" x14ac:dyDescent="0.25">
      <c r="A33" s="520"/>
      <c r="B33" s="520"/>
      <c r="C33" s="520"/>
      <c r="D33" s="520"/>
      <c r="E33" s="520"/>
    </row>
    <row r="34" spans="1:5" s="513" customFormat="1" ht="16.5" customHeight="1" x14ac:dyDescent="0.3">
      <c r="A34" s="521" t="s">
        <v>21</v>
      </c>
      <c r="B34" s="545" t="s">
        <v>22</v>
      </c>
      <c r="C34" s="546"/>
      <c r="D34" s="546"/>
      <c r="E34" s="546"/>
    </row>
    <row r="35" spans="1:5" ht="16.5" customHeight="1" x14ac:dyDescent="0.3">
      <c r="A35" s="521"/>
      <c r="B35" s="545" t="s">
        <v>141</v>
      </c>
      <c r="C35" s="546"/>
      <c r="D35" s="546"/>
      <c r="E35" s="546"/>
    </row>
    <row r="36" spans="1:5" ht="16.5" customHeight="1" x14ac:dyDescent="0.3">
      <c r="A36" s="521"/>
      <c r="B36" s="545" t="s">
        <v>24</v>
      </c>
      <c r="C36" s="546"/>
      <c r="D36" s="546"/>
      <c r="E36" s="546"/>
    </row>
    <row r="37" spans="1:5" ht="15.75" customHeight="1" x14ac:dyDescent="0.25">
      <c r="A37" s="520"/>
      <c r="B37" s="520"/>
      <c r="C37" s="520"/>
      <c r="D37" s="520"/>
      <c r="E37" s="520"/>
    </row>
    <row r="38" spans="1:5" ht="16.5" customHeight="1" x14ac:dyDescent="0.3">
      <c r="A38" s="516" t="s">
        <v>1</v>
      </c>
      <c r="B38" s="517" t="s">
        <v>25</v>
      </c>
    </row>
    <row r="39" spans="1:5" ht="16.5" customHeight="1" x14ac:dyDescent="0.3">
      <c r="A39" s="521" t="s">
        <v>4</v>
      </c>
      <c r="B39" s="518"/>
      <c r="C39" s="520"/>
      <c r="D39" s="520"/>
      <c r="E39" s="520"/>
    </row>
    <row r="40" spans="1:5" ht="16.5" customHeight="1" x14ac:dyDescent="0.3">
      <c r="A40" s="521" t="s">
        <v>6</v>
      </c>
      <c r="B40" s="522"/>
      <c r="C40" s="520"/>
      <c r="D40" s="520"/>
      <c r="E40" s="520"/>
    </row>
    <row r="41" spans="1:5" ht="16.5" customHeight="1" x14ac:dyDescent="0.3">
      <c r="A41" s="518" t="s">
        <v>8</v>
      </c>
      <c r="B41" s="522"/>
      <c r="C41" s="520"/>
      <c r="D41" s="520"/>
      <c r="E41" s="520"/>
    </row>
    <row r="42" spans="1:5" ht="16.5" customHeight="1" x14ac:dyDescent="0.3">
      <c r="A42" s="518" t="s">
        <v>10</v>
      </c>
      <c r="B42" s="523"/>
      <c r="C42" s="520"/>
      <c r="D42" s="520"/>
      <c r="E42" s="520"/>
    </row>
    <row r="43" spans="1:5" ht="15.75" customHeight="1" x14ac:dyDescent="0.25">
      <c r="A43" s="520"/>
      <c r="B43" s="520"/>
      <c r="C43" s="520"/>
      <c r="D43" s="520"/>
      <c r="E43" s="520"/>
    </row>
    <row r="44" spans="1:5" ht="16.5" customHeight="1" x14ac:dyDescent="0.3">
      <c r="A44" s="524" t="s">
        <v>13</v>
      </c>
      <c r="B44" s="525" t="s">
        <v>14</v>
      </c>
      <c r="C44" s="524" t="s">
        <v>15</v>
      </c>
      <c r="D44" s="524" t="s">
        <v>16</v>
      </c>
      <c r="E44" s="524" t="s">
        <v>17</v>
      </c>
    </row>
    <row r="45" spans="1:5" ht="16.5" customHeight="1" x14ac:dyDescent="0.3">
      <c r="A45" s="526">
        <v>1</v>
      </c>
      <c r="B45" s="527"/>
      <c r="C45" s="527"/>
      <c r="D45" s="528"/>
      <c r="E45" s="529"/>
    </row>
    <row r="46" spans="1:5" ht="16.5" customHeight="1" x14ac:dyDescent="0.3">
      <c r="A46" s="526">
        <v>2</v>
      </c>
      <c r="B46" s="527"/>
      <c r="C46" s="527"/>
      <c r="D46" s="528"/>
      <c r="E46" s="528"/>
    </row>
    <row r="47" spans="1:5" ht="16.5" customHeight="1" x14ac:dyDescent="0.3">
      <c r="A47" s="526">
        <v>3</v>
      </c>
      <c r="B47" s="527"/>
      <c r="C47" s="527"/>
      <c r="D47" s="528"/>
      <c r="E47" s="528"/>
    </row>
    <row r="48" spans="1:5" ht="16.5" customHeight="1" x14ac:dyDescent="0.3">
      <c r="A48" s="526">
        <v>4</v>
      </c>
      <c r="B48" s="527"/>
      <c r="C48" s="527"/>
      <c r="D48" s="528"/>
      <c r="E48" s="528"/>
    </row>
    <row r="49" spans="1:7" ht="16.5" customHeight="1" x14ac:dyDescent="0.3">
      <c r="A49" s="526">
        <v>5</v>
      </c>
      <c r="B49" s="527"/>
      <c r="C49" s="527"/>
      <c r="D49" s="528"/>
      <c r="E49" s="528"/>
    </row>
    <row r="50" spans="1:7" ht="16.5" customHeight="1" x14ac:dyDescent="0.3">
      <c r="A50" s="526">
        <v>6</v>
      </c>
      <c r="B50" s="530"/>
      <c r="C50" s="530"/>
      <c r="D50" s="531"/>
      <c r="E50" s="531"/>
    </row>
    <row r="51" spans="1:7" ht="16.5" customHeight="1" x14ac:dyDescent="0.3">
      <c r="A51" s="532" t="s">
        <v>18</v>
      </c>
      <c r="B51" s="533" t="e">
        <f>AVERAGE(B45:B50)</f>
        <v>#DIV/0!</v>
      </c>
      <c r="C51" s="534" t="e">
        <f>AVERAGE(C45:C50)</f>
        <v>#DIV/0!</v>
      </c>
      <c r="D51" s="535" t="e">
        <f>AVERAGE(D45:D50)</f>
        <v>#DIV/0!</v>
      </c>
      <c r="E51" s="535" t="e">
        <f>AVERAGE(E45:E50)</f>
        <v>#DIV/0!</v>
      </c>
    </row>
    <row r="52" spans="1:7" ht="16.5" customHeight="1" x14ac:dyDescent="0.3">
      <c r="A52" s="536" t="s">
        <v>19</v>
      </c>
      <c r="B52" s="537" t="e">
        <f>(STDEV(B45:B50)/B51)</f>
        <v>#DIV/0!</v>
      </c>
      <c r="C52" s="538"/>
      <c r="D52" s="538"/>
      <c r="E52" s="539"/>
    </row>
    <row r="53" spans="1:7" s="513" customFormat="1" ht="16.5" customHeight="1" x14ac:dyDescent="0.3">
      <c r="A53" s="540" t="s">
        <v>20</v>
      </c>
      <c r="B53" s="541">
        <f>COUNT(B45:B50)</f>
        <v>0</v>
      </c>
      <c r="C53" s="542"/>
      <c r="D53" s="543"/>
      <c r="E53" s="544"/>
    </row>
    <row r="54" spans="1:7" s="513" customFormat="1" ht="15.75" customHeight="1" x14ac:dyDescent="0.25">
      <c r="A54" s="520"/>
      <c r="B54" s="520"/>
      <c r="C54" s="520"/>
      <c r="D54" s="520"/>
      <c r="E54" s="520"/>
    </row>
    <row r="55" spans="1:7" s="513" customFormat="1" ht="16.5" customHeight="1" x14ac:dyDescent="0.3">
      <c r="A55" s="521" t="s">
        <v>21</v>
      </c>
      <c r="B55" s="545" t="s">
        <v>22</v>
      </c>
      <c r="C55" s="546"/>
      <c r="D55" s="546"/>
      <c r="E55" s="546"/>
    </row>
    <row r="56" spans="1:7" ht="16.5" customHeight="1" x14ac:dyDescent="0.3">
      <c r="A56" s="521"/>
      <c r="B56" s="545" t="s">
        <v>23</v>
      </c>
      <c r="C56" s="546"/>
      <c r="D56" s="546"/>
      <c r="E56" s="546"/>
    </row>
    <row r="57" spans="1:7" ht="16.5" customHeight="1" x14ac:dyDescent="0.3">
      <c r="A57" s="521"/>
      <c r="B57" s="545" t="s">
        <v>24</v>
      </c>
      <c r="C57" s="546"/>
      <c r="D57" s="546"/>
      <c r="E57" s="546"/>
    </row>
    <row r="58" spans="1:7" ht="14.25" customHeight="1" thickBot="1" x14ac:dyDescent="0.3">
      <c r="A58" s="547"/>
      <c r="B58" s="548"/>
      <c r="D58" s="549"/>
      <c r="F58" s="550"/>
      <c r="G58" s="550"/>
    </row>
    <row r="59" spans="1:7" ht="15" customHeight="1" x14ac:dyDescent="0.3">
      <c r="B59" s="551" t="s">
        <v>26</v>
      </c>
      <c r="C59" s="551"/>
      <c r="E59" s="552" t="s">
        <v>27</v>
      </c>
      <c r="F59" s="553"/>
      <c r="G59" s="552" t="s">
        <v>28</v>
      </c>
    </row>
    <row r="60" spans="1:7" ht="15" customHeight="1" x14ac:dyDescent="0.3">
      <c r="A60" s="554" t="s">
        <v>29</v>
      </c>
      <c r="B60" s="555"/>
      <c r="C60" s="555"/>
      <c r="E60" s="555"/>
      <c r="G60" s="555"/>
    </row>
    <row r="61" spans="1:7" ht="15" customHeight="1" x14ac:dyDescent="0.3">
      <c r="A61" s="554" t="s">
        <v>30</v>
      </c>
      <c r="B61" s="556"/>
      <c r="C61" s="556"/>
      <c r="E61" s="556"/>
      <c r="G61" s="5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" t="s">
        <v>31</v>
      </c>
      <c r="B11" s="52"/>
      <c r="C11" s="52"/>
      <c r="D11" s="52"/>
      <c r="E11" s="52"/>
      <c r="F11" s="53"/>
      <c r="G11" s="41"/>
    </row>
    <row r="12" spans="1:7" ht="16.5" customHeight="1" x14ac:dyDescent="0.3">
      <c r="A12" s="50" t="s">
        <v>32</v>
      </c>
      <c r="B12" s="50"/>
      <c r="C12" s="50"/>
      <c r="D12" s="50"/>
      <c r="E12" s="50"/>
      <c r="F12" s="50"/>
      <c r="G12" s="40"/>
    </row>
    <row r="14" spans="1:7" ht="16.5" customHeight="1" x14ac:dyDescent="0.3">
      <c r="A14" s="55" t="s">
        <v>33</v>
      </c>
      <c r="B14" s="55"/>
      <c r="C14" s="10" t="s">
        <v>5</v>
      </c>
    </row>
    <row r="15" spans="1:7" ht="16.5" customHeight="1" x14ac:dyDescent="0.3">
      <c r="A15" s="55" t="s">
        <v>34</v>
      </c>
      <c r="B15" s="55"/>
      <c r="C15" s="10" t="s">
        <v>7</v>
      </c>
    </row>
    <row r="16" spans="1:7" ht="16.5" customHeight="1" x14ac:dyDescent="0.3">
      <c r="A16" s="55" t="s">
        <v>35</v>
      </c>
      <c r="B16" s="55"/>
      <c r="C16" s="10" t="s">
        <v>9</v>
      </c>
    </row>
    <row r="17" spans="1:5" ht="16.5" customHeight="1" x14ac:dyDescent="0.3">
      <c r="A17" s="55" t="s">
        <v>36</v>
      </c>
      <c r="B17" s="55"/>
      <c r="C17" s="10" t="s">
        <v>11</v>
      </c>
    </row>
    <row r="18" spans="1:5" ht="16.5" customHeight="1" x14ac:dyDescent="0.3">
      <c r="A18" s="55" t="s">
        <v>37</v>
      </c>
      <c r="B18" s="55"/>
      <c r="C18" s="47" t="s">
        <v>12</v>
      </c>
    </row>
    <row r="19" spans="1:5" ht="16.5" customHeight="1" x14ac:dyDescent="0.3">
      <c r="A19" s="55" t="s">
        <v>38</v>
      </c>
      <c r="B19" s="5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" t="s">
        <v>1</v>
      </c>
      <c r="B21" s="50"/>
      <c r="C21" s="9" t="s">
        <v>39</v>
      </c>
      <c r="D21" s="16"/>
    </row>
    <row r="22" spans="1:5" ht="15.75" customHeight="1" x14ac:dyDescent="0.3">
      <c r="A22" s="54"/>
      <c r="B22" s="54"/>
      <c r="C22" s="7"/>
      <c r="D22" s="54"/>
      <c r="E22" s="54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378.15</v>
      </c>
      <c r="D24" s="37">
        <f t="shared" ref="D24:D43" si="0">(C24-$C$46)/$C$46</f>
        <v>8.9004146056444345E-3</v>
      </c>
      <c r="E24" s="3"/>
    </row>
    <row r="25" spans="1:5" ht="15.75" customHeight="1" x14ac:dyDescent="0.3">
      <c r="C25" s="45">
        <v>373.79</v>
      </c>
      <c r="D25" s="38">
        <f t="shared" si="0"/>
        <v>-2.7320217494542472E-3</v>
      </c>
      <c r="E25" s="3"/>
    </row>
    <row r="26" spans="1:5" ht="15.75" customHeight="1" x14ac:dyDescent="0.3">
      <c r="C26" s="45">
        <v>372.5</v>
      </c>
      <c r="D26" s="38">
        <f t="shared" si="0"/>
        <v>-6.1737288361693125E-3</v>
      </c>
      <c r="E26" s="3"/>
    </row>
    <row r="27" spans="1:5" ht="15.75" customHeight="1" x14ac:dyDescent="0.3">
      <c r="C27" s="45">
        <v>374.22</v>
      </c>
      <c r="D27" s="38">
        <f t="shared" si="0"/>
        <v>-1.5847860538825585E-3</v>
      </c>
      <c r="E27" s="3"/>
    </row>
    <row r="28" spans="1:5" ht="15.75" customHeight="1" x14ac:dyDescent="0.3">
      <c r="C28" s="45">
        <v>373.83</v>
      </c>
      <c r="D28" s="38">
        <f t="shared" si="0"/>
        <v>-2.6253021498662816E-3</v>
      </c>
      <c r="E28" s="3"/>
    </row>
    <row r="29" spans="1:5" ht="15.75" customHeight="1" x14ac:dyDescent="0.3">
      <c r="C29" s="45">
        <v>378.45</v>
      </c>
      <c r="D29" s="38">
        <f t="shared" si="0"/>
        <v>9.7008116025549332E-3</v>
      </c>
      <c r="E29" s="3"/>
    </row>
    <row r="30" spans="1:5" ht="15.75" customHeight="1" x14ac:dyDescent="0.3">
      <c r="C30" s="45">
        <v>374.56</v>
      </c>
      <c r="D30" s="38">
        <f t="shared" si="0"/>
        <v>-6.7766945738409522E-4</v>
      </c>
      <c r="E30" s="3"/>
    </row>
    <row r="31" spans="1:5" ht="15.75" customHeight="1" x14ac:dyDescent="0.3">
      <c r="C31" s="45">
        <v>376.79</v>
      </c>
      <c r="D31" s="38">
        <f t="shared" si="0"/>
        <v>5.2719482196504292E-3</v>
      </c>
      <c r="E31" s="3"/>
    </row>
    <row r="32" spans="1:5" ht="15.75" customHeight="1" x14ac:dyDescent="0.3">
      <c r="C32" s="45">
        <v>373.23</v>
      </c>
      <c r="D32" s="38">
        <f t="shared" si="0"/>
        <v>-4.2260961436871259E-3</v>
      </c>
      <c r="E32" s="3"/>
    </row>
    <row r="33" spans="1:7" ht="15.75" customHeight="1" x14ac:dyDescent="0.3">
      <c r="C33" s="45">
        <v>375.89</v>
      </c>
      <c r="D33" s="38">
        <f t="shared" si="0"/>
        <v>2.8707572289189357E-3</v>
      </c>
      <c r="E33" s="3"/>
    </row>
    <row r="34" spans="1:7" ht="15.75" customHeight="1" x14ac:dyDescent="0.3">
      <c r="C34" s="45">
        <v>374.19</v>
      </c>
      <c r="D34" s="38">
        <f t="shared" si="0"/>
        <v>-1.6648257535736841E-3</v>
      </c>
      <c r="E34" s="3"/>
    </row>
    <row r="35" spans="1:7" ht="15.75" customHeight="1" x14ac:dyDescent="0.3">
      <c r="C35" s="45">
        <v>373.37</v>
      </c>
      <c r="D35" s="38">
        <f t="shared" si="0"/>
        <v>-3.8525775451289444E-3</v>
      </c>
      <c r="E35" s="3"/>
    </row>
    <row r="36" spans="1:7" ht="15.75" customHeight="1" x14ac:dyDescent="0.3">
      <c r="C36" s="45">
        <v>376.51</v>
      </c>
      <c r="D36" s="38">
        <f t="shared" si="0"/>
        <v>4.5249110225339144E-3</v>
      </c>
      <c r="E36" s="3"/>
    </row>
    <row r="37" spans="1:7" ht="15.75" customHeight="1" x14ac:dyDescent="0.3">
      <c r="C37" s="45">
        <v>377.35</v>
      </c>
      <c r="D37" s="38">
        <f t="shared" si="0"/>
        <v>6.7660226138833088E-3</v>
      </c>
      <c r="E37" s="3"/>
    </row>
    <row r="38" spans="1:7" ht="15.75" customHeight="1" x14ac:dyDescent="0.3">
      <c r="C38" s="45">
        <v>376.46</v>
      </c>
      <c r="D38" s="38">
        <f t="shared" si="0"/>
        <v>4.3915115230488064E-3</v>
      </c>
      <c r="E38" s="3"/>
    </row>
    <row r="39" spans="1:7" ht="15.75" customHeight="1" x14ac:dyDescent="0.3">
      <c r="C39" s="45">
        <v>372.47</v>
      </c>
      <c r="D39" s="38">
        <f t="shared" si="0"/>
        <v>-6.2537685358602865E-3</v>
      </c>
      <c r="E39" s="3"/>
    </row>
    <row r="40" spans="1:7" ht="15.75" customHeight="1" x14ac:dyDescent="0.3">
      <c r="C40" s="45">
        <v>376.86</v>
      </c>
      <c r="D40" s="38">
        <f t="shared" si="0"/>
        <v>5.4587075189295202E-3</v>
      </c>
      <c r="E40" s="3"/>
    </row>
    <row r="41" spans="1:7" ht="15.75" customHeight="1" x14ac:dyDescent="0.3">
      <c r="C41" s="45">
        <v>374.86</v>
      </c>
      <c r="D41" s="38">
        <f t="shared" si="0"/>
        <v>1.2272753952640274E-4</v>
      </c>
      <c r="E41" s="3"/>
    </row>
    <row r="42" spans="1:7" ht="15.75" customHeight="1" x14ac:dyDescent="0.3">
      <c r="C42" s="45">
        <v>374.7</v>
      </c>
      <c r="D42" s="38">
        <f t="shared" si="0"/>
        <v>-3.0415085882591343E-4</v>
      </c>
      <c r="E42" s="3"/>
    </row>
    <row r="43" spans="1:7" ht="16.5" customHeight="1" x14ac:dyDescent="0.3">
      <c r="C43" s="46">
        <v>368.1</v>
      </c>
      <c r="D43" s="39">
        <f t="shared" si="0"/>
        <v>-1.791288479085611E-2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7496.28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374.81399999999996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48">
        <f>C46</f>
        <v>374.81399999999996</v>
      </c>
      <c r="C49" s="43">
        <f>-IF(C46&lt;=80,10%,IF(C46&lt;250,7.5%,5%))</f>
        <v>-0.05</v>
      </c>
      <c r="D49" s="31">
        <f>IF(C46&lt;=80,C46*0.9,IF(C46&lt;250,C46*0.925,C46*0.95))</f>
        <v>356.07329999999996</v>
      </c>
    </row>
    <row r="50" spans="1:6" ht="17.25" customHeight="1" x14ac:dyDescent="0.3">
      <c r="B50" s="49"/>
      <c r="C50" s="44">
        <f>IF(C46&lt;=80, 10%, IF(C46&lt;250, 7.5%, 5%))</f>
        <v>0.05</v>
      </c>
      <c r="D50" s="31">
        <f>IF(C46&lt;=80, C46*1.1, IF(C46&lt;250, C46*1.075, C46*1.05))</f>
        <v>393.55469999999997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RIF SST</vt:lpstr>
      <vt:lpstr>Rifampicin</vt:lpstr>
      <vt:lpstr>isoniazid</vt:lpstr>
      <vt:lpstr>ISO SST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dcterms:created xsi:type="dcterms:W3CDTF">2005-07-05T10:19:27Z</dcterms:created>
  <dcterms:modified xsi:type="dcterms:W3CDTF">2017-10-24T07:12:41Z</dcterms:modified>
</cp:coreProperties>
</file>