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 RIFAMPICIN" sheetId="4" r:id="rId1"/>
    <sheet name="SST ISONIAZID" sheetId="1" r:id="rId2"/>
    <sheet name="Rifampicin" sheetId="2" r:id="rId3"/>
    <sheet name="Isoniazid" sheetId="3" r:id="rId4"/>
  </sheets>
  <calcPr calcId="145621"/>
</workbook>
</file>

<file path=xl/calcChain.xml><?xml version="1.0" encoding="utf-8"?>
<calcChain xmlns="http://schemas.openxmlformats.org/spreadsheetml/2006/main">
  <c r="B30" i="4" l="1"/>
  <c r="B31" i="4" s="1"/>
  <c r="B53" i="4"/>
  <c r="E51" i="4"/>
  <c r="D51" i="4"/>
  <c r="C51" i="4"/>
  <c r="B51" i="4"/>
  <c r="B52" i="4" s="1"/>
  <c r="B32" i="4"/>
  <c r="E30" i="4"/>
  <c r="D30" i="4"/>
  <c r="C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124" i="2"/>
  <c r="B116" i="2"/>
  <c r="D100" i="2" s="1"/>
  <c r="B98" i="2"/>
  <c r="F95" i="2"/>
  <c r="D95" i="2"/>
  <c r="B87" i="2"/>
  <c r="D97" i="2" s="1"/>
  <c r="B83" i="2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I92" i="3"/>
  <c r="D101" i="3"/>
  <c r="G93" i="3" s="1"/>
  <c r="D101" i="2"/>
  <c r="D102" i="2" s="1"/>
  <c r="G40" i="3"/>
  <c r="G38" i="3"/>
  <c r="I39" i="2"/>
  <c r="I39" i="3"/>
  <c r="F45" i="3"/>
  <c r="G41" i="3" s="1"/>
  <c r="D44" i="3"/>
  <c r="D45" i="3"/>
  <c r="D46" i="3" s="1"/>
  <c r="F98" i="3"/>
  <c r="F99" i="3" s="1"/>
  <c r="D44" i="2"/>
  <c r="D45" i="2" s="1"/>
  <c r="D46" i="2" s="1"/>
  <c r="F45" i="2"/>
  <c r="F46" i="2" s="1"/>
  <c r="D98" i="2"/>
  <c r="D99" i="2" s="1"/>
  <c r="D49" i="3"/>
  <c r="E94" i="3"/>
  <c r="D102" i="3"/>
  <c r="G91" i="3"/>
  <c r="G94" i="3"/>
  <c r="G94" i="2"/>
  <c r="E94" i="2"/>
  <c r="E40" i="3"/>
  <c r="E38" i="3"/>
  <c r="D49" i="2"/>
  <c r="G41" i="2"/>
  <c r="E41" i="2"/>
  <c r="E39" i="3"/>
  <c r="F97" i="2"/>
  <c r="F98" i="2" s="1"/>
  <c r="F99" i="2" s="1"/>
  <c r="G39" i="3"/>
  <c r="E41" i="3"/>
  <c r="F46" i="3"/>
  <c r="D97" i="3"/>
  <c r="D98" i="3" s="1"/>
  <c r="D99" i="3" s="1"/>
  <c r="E91" i="2" l="1"/>
  <c r="G91" i="2"/>
  <c r="G39" i="2"/>
  <c r="G40" i="2"/>
  <c r="E92" i="2"/>
  <c r="G92" i="2"/>
  <c r="E93" i="2"/>
  <c r="E95" i="2" s="1"/>
  <c r="G38" i="2"/>
  <c r="E38" i="2"/>
  <c r="E40" i="2"/>
  <c r="E39" i="2"/>
  <c r="E93" i="3"/>
  <c r="D105" i="3" s="1"/>
  <c r="G92" i="3"/>
  <c r="E91" i="3"/>
  <c r="E92" i="3"/>
  <c r="G42" i="3"/>
  <c r="G95" i="3"/>
  <c r="D50" i="3"/>
  <c r="D52" i="3"/>
  <c r="E42" i="3"/>
  <c r="E95" i="3"/>
  <c r="G93" i="2"/>
  <c r="D103" i="2"/>
  <c r="G42" i="2" l="1"/>
  <c r="D105" i="2"/>
  <c r="G95" i="2"/>
  <c r="E42" i="2"/>
  <c r="D52" i="2"/>
  <c r="D50" i="2"/>
  <c r="G66" i="2" s="1"/>
  <c r="H66" i="2" s="1"/>
  <c r="D103" i="3"/>
  <c r="E113" i="2"/>
  <c r="F113" i="2" s="1"/>
  <c r="E111" i="2"/>
  <c r="F111" i="2" s="1"/>
  <c r="E109" i="2"/>
  <c r="F109" i="2" s="1"/>
  <c r="E112" i="2"/>
  <c r="F112" i="2" s="1"/>
  <c r="E110" i="2"/>
  <c r="F110" i="2" s="1"/>
  <c r="E108" i="2"/>
  <c r="D104" i="2"/>
  <c r="G71" i="2"/>
  <c r="H71" i="2" s="1"/>
  <c r="G67" i="2"/>
  <c r="H67" i="2" s="1"/>
  <c r="G63" i="2"/>
  <c r="H63" i="2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E113" i="3"/>
  <c r="F113" i="3" s="1"/>
  <c r="E112" i="3"/>
  <c r="F112" i="3" s="1"/>
  <c r="E110" i="3"/>
  <c r="F110" i="3" s="1"/>
  <c r="E108" i="3"/>
  <c r="E111" i="3"/>
  <c r="F111" i="3" s="1"/>
  <c r="E109" i="3"/>
  <c r="F109" i="3" s="1"/>
  <c r="D104" i="3"/>
  <c r="G62" i="2" l="1"/>
  <c r="H62" i="2" s="1"/>
  <c r="G69" i="2"/>
  <c r="H69" i="2" s="1"/>
  <c r="D51" i="2"/>
  <c r="G68" i="2"/>
  <c r="H68" i="2" s="1"/>
  <c r="G60" i="2"/>
  <c r="H60" i="2" s="1"/>
  <c r="G65" i="2"/>
  <c r="H65" i="2" s="1"/>
  <c r="G64" i="2"/>
  <c r="H64" i="2" s="1"/>
  <c r="G61" i="2"/>
  <c r="H61" i="2" s="1"/>
  <c r="G70" i="2"/>
  <c r="H70" i="2" s="1"/>
  <c r="E120" i="3"/>
  <c r="E117" i="3"/>
  <c r="F108" i="3"/>
  <c r="E115" i="3"/>
  <c r="E116" i="3" s="1"/>
  <c r="E119" i="3"/>
  <c r="G74" i="3"/>
  <c r="G72" i="3"/>
  <c r="G73" i="3" s="1"/>
  <c r="H60" i="3"/>
  <c r="E120" i="2"/>
  <c r="E117" i="2"/>
  <c r="F108" i="2"/>
  <c r="E115" i="2"/>
  <c r="E116" i="2" s="1"/>
  <c r="E119" i="2"/>
  <c r="G72" i="2" l="1"/>
  <c r="G73" i="2" s="1"/>
  <c r="G74" i="2"/>
  <c r="H72" i="2"/>
  <c r="H74" i="2"/>
  <c r="F125" i="3"/>
  <c r="F120" i="3"/>
  <c r="F117" i="3"/>
  <c r="D125" i="3"/>
  <c r="F115" i="3"/>
  <c r="F119" i="3"/>
  <c r="H72" i="3"/>
  <c r="H74" i="3"/>
  <c r="F125" i="2"/>
  <c r="F120" i="2"/>
  <c r="F117" i="2"/>
  <c r="D125" i="2"/>
  <c r="F115" i="2"/>
  <c r="F119" i="2"/>
  <c r="G124" i="2" l="1"/>
  <c r="F116" i="2"/>
  <c r="G124" i="3"/>
  <c r="F116" i="3"/>
  <c r="G76" i="3"/>
  <c r="H73" i="3"/>
  <c r="G76" i="2"/>
  <c r="H73" i="2"/>
</calcChain>
</file>

<file path=xl/sharedStrings.xml><?xml version="1.0" encoding="utf-8"?>
<sst xmlns="http://schemas.openxmlformats.org/spreadsheetml/2006/main" count="432" uniqueCount="130">
  <si>
    <t>HPLC System Suitability Report</t>
  </si>
  <si>
    <t>Analysis Data</t>
  </si>
  <si>
    <t>Assay</t>
  </si>
  <si>
    <t>Sample(s)</t>
  </si>
  <si>
    <t>Reference Substance:</t>
  </si>
  <si>
    <t>RIFAMPICIN 150 mg and ISONIAZID 75 mg  TABLETS</t>
  </si>
  <si>
    <t>% age Purity:</t>
  </si>
  <si>
    <t>NDQB201709225r1</t>
  </si>
  <si>
    <t>Weight (mg):</t>
  </si>
  <si>
    <t>Rifampicin, Isoniazid</t>
  </si>
  <si>
    <t>Standard Conc (mg/mL):</t>
  </si>
  <si>
    <t>Each film-coated tablet contains: Rifampicin USP 150 mg and Isoniazid USP 75 mg.</t>
  </si>
  <si>
    <t>2017-09-28 08:46:02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</si>
  <si>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</si>
  <si>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</si>
  <si>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</si>
  <si>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</si>
  <si>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</si>
  <si>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</si>
  <si>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</si>
  <si>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</si>
  <si>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</si>
  <si>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</si>
  <si>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</si>
  <si>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</si>
  <si>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</si>
  <si>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</si>
  <si>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</si>
  <si>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</si>
  <si>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</si>
  <si>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</si>
  <si>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</si>
  <si>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</si>
  <si>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</si>
  <si>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</si>
  <si>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</si>
  <si>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</si>
  <si>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</si>
  <si>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</si>
  <si>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</si>
  <si>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</si>
  <si>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</si>
  <si>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</si>
  <si>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</si>
  <si>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</si>
  <si>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</si>
  <si>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</si>
  <si>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</si>
  <si>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</si>
  <si>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</si>
  <si>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</si>
  <si>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</si>
  <si>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</si>
  <si>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</si>
  <si>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</si>
  <si>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</si>
  <si>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</si>
  <si>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</si>
  <si>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</si>
  <si>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</si>
  <si>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</si>
  <si>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</si>
  <si>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</si>
  <si>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</si>
  <si>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</si>
  <si>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</si>
  <si>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</si>
  <si>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</si>
  <si>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</si>
  <si>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</si>
  <si>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</si>
  <si>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</si>
  <si>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</si>
  <si>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</si>
  <si>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</si>
  <si>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</si>
  <si>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</si>
  <si>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</si>
  <si>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</si>
  <si>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</si>
  <si>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</si>
  <si>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</si>
  <si>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</si>
  <si>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</si>
  <si>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</si>
  <si>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</si>
  <si>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</si>
  <si>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</si>
  <si>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</si>
  <si>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</si>
  <si>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</si>
  <si>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</si>
  <si>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</si>
  <si>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</si>
  <si>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</si>
  <si>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</si>
  <si>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</si>
  <si>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</si>
  <si>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</si>
  <si>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</si>
  <si>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</si>
  <si>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</si>
  <si>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</si>
  <si>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</si>
  <si>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</si>
  <si>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</si>
  <si>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</si>
  <si>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</si>
  <si>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</si>
  <si>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</si>
  <si>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</si>
  <si>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</si>
  <si>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</si>
  <si>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</si>
  <si>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</si>
  <si>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</si>
  <si>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</si>
  <si>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</si>
  <si>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</si>
  <si>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</si>
  <si>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</si>
  <si>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</si>
  <si>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</si>
  <si>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</si>
  <si>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</si>
  <si>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PETER</t>
  </si>
  <si>
    <t>NGUMO</t>
  </si>
  <si>
    <t>ISONIAZID</t>
  </si>
  <si>
    <t>I8-4</t>
  </si>
  <si>
    <t>R4-1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</si>
</sst>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3" fillId="2" borderId="7" xfId="0" applyFont="1" applyFill="1" applyBorder="1"/>
    <xf numFmtId="0" fontId="2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zoomScale="87" zoomScaleNormal="87" workbookViewId="0">
      <selection activeCell="A14" sqref="A14:G61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31" t="s">
        <v>0</v>
      </c>
      <c r="B15" s="431"/>
      <c r="C15" s="431"/>
      <c r="D15" s="431"/>
      <c r="E15" s="431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12" t="s">
        <v>7</v>
      </c>
      <c r="D17" s="9"/>
      <c r="E17" s="36"/>
    </row>
    <row r="18" spans="1:5" ht="16.5" customHeight="1" x14ac:dyDescent="0.3">
      <c r="A18" s="11" t="s">
        <v>4</v>
      </c>
      <c r="B18" s="428" t="s">
        <v>124</v>
      </c>
      <c r="C18" s="36"/>
      <c r="D18" s="36"/>
      <c r="E18" s="36"/>
    </row>
    <row r="19" spans="1:5" ht="16.5" customHeight="1" x14ac:dyDescent="0.3">
      <c r="A19" s="11" t="s">
        <v>6</v>
      </c>
      <c r="B19" s="362">
        <v>98.5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20.04</v>
      </c>
      <c r="C20" s="36"/>
      <c r="D20" s="36"/>
      <c r="E20" s="36"/>
    </row>
    <row r="21" spans="1:5" ht="16.5" customHeight="1" x14ac:dyDescent="0.3">
      <c r="A21" s="8" t="s">
        <v>10</v>
      </c>
      <c r="B21" s="13">
        <v>0.16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25249397</v>
      </c>
      <c r="C24" s="18">
        <v>37575.699999999997</v>
      </c>
      <c r="D24" s="19">
        <v>1.3</v>
      </c>
      <c r="E24" s="19">
        <v>12.4</v>
      </c>
    </row>
    <row r="25" spans="1:5" ht="16.5" customHeight="1" x14ac:dyDescent="0.3">
      <c r="A25" s="17">
        <v>2</v>
      </c>
      <c r="B25" s="18">
        <v>24604113</v>
      </c>
      <c r="C25" s="18">
        <v>37215.1</v>
      </c>
      <c r="D25" s="19">
        <v>1.3</v>
      </c>
      <c r="E25" s="19">
        <v>12.4</v>
      </c>
    </row>
    <row r="26" spans="1:5" ht="16.5" customHeight="1" x14ac:dyDescent="0.3">
      <c r="A26" s="17">
        <v>3</v>
      </c>
      <c r="B26" s="18">
        <v>24317336</v>
      </c>
      <c r="C26" s="18">
        <v>37027.199999999997</v>
      </c>
      <c r="D26" s="19">
        <v>1.3</v>
      </c>
      <c r="E26" s="19">
        <v>12.4</v>
      </c>
    </row>
    <row r="27" spans="1:5" ht="16.5" customHeight="1" x14ac:dyDescent="0.3">
      <c r="A27" s="17">
        <v>4</v>
      </c>
      <c r="B27" s="18">
        <v>24146999</v>
      </c>
      <c r="C27" s="18">
        <v>36881.300000000003</v>
      </c>
      <c r="D27" s="19">
        <v>1.3</v>
      </c>
      <c r="E27" s="19">
        <v>12.4</v>
      </c>
    </row>
    <row r="28" spans="1:5" ht="16.5" customHeight="1" x14ac:dyDescent="0.3">
      <c r="A28" s="17">
        <v>5</v>
      </c>
      <c r="B28" s="18">
        <v>23809586</v>
      </c>
      <c r="C28" s="18">
        <v>37032.400000000001</v>
      </c>
      <c r="D28" s="19">
        <v>1.3</v>
      </c>
      <c r="E28" s="19">
        <v>12.4</v>
      </c>
    </row>
    <row r="29" spans="1:5" ht="16.5" customHeight="1" x14ac:dyDescent="0.3">
      <c r="A29" s="17">
        <v>6</v>
      </c>
      <c r="B29" s="21">
        <v>23650568</v>
      </c>
      <c r="C29" s="21">
        <v>36436.800000000003</v>
      </c>
      <c r="D29" s="22">
        <v>1.3</v>
      </c>
      <c r="E29" s="22">
        <v>12.4</v>
      </c>
    </row>
    <row r="30" spans="1:5" ht="16.5" customHeight="1" x14ac:dyDescent="0.3">
      <c r="A30" s="23" t="s">
        <v>18</v>
      </c>
      <c r="B30" s="24">
        <f>AVERAGE(B24:B29)</f>
        <v>24296333.166666668</v>
      </c>
      <c r="C30" s="25">
        <f>AVERAGE(C24:C29)</f>
        <v>37028.083333333336</v>
      </c>
      <c r="D30" s="26">
        <f>AVERAGE(D24:D29)</f>
        <v>1.3</v>
      </c>
      <c r="E30" s="26">
        <f>AVERAGE(E24:E29)</f>
        <v>12.4</v>
      </c>
    </row>
    <row r="31" spans="1:5" ht="16.5" customHeight="1" x14ac:dyDescent="0.3">
      <c r="A31" s="27" t="s">
        <v>19</v>
      </c>
      <c r="B31" s="28">
        <f>(STDEV(B24:B29)/B30)</f>
        <v>2.3855846165532026E-2</v>
      </c>
      <c r="C31" s="29"/>
      <c r="D31" s="29"/>
      <c r="E31" s="30"/>
    </row>
    <row r="32" spans="1:5" s="36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362" customFormat="1" ht="15.75" customHeight="1" x14ac:dyDescent="0.25">
      <c r="A33" s="36"/>
      <c r="B33" s="36"/>
      <c r="C33" s="36"/>
      <c r="D33" s="36"/>
      <c r="E33" s="36"/>
    </row>
    <row r="34" spans="1:5" s="362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428" t="s">
        <v>124</v>
      </c>
      <c r="C39" s="36"/>
      <c r="D39" s="36"/>
      <c r="E39" s="36"/>
    </row>
    <row r="40" spans="1:5" ht="16.5" customHeight="1" x14ac:dyDescent="0.3">
      <c r="A40" s="11" t="s">
        <v>6</v>
      </c>
      <c r="B40" s="362">
        <v>98.5</v>
      </c>
      <c r="C40" s="36"/>
      <c r="D40" s="36"/>
      <c r="E40" s="36"/>
    </row>
    <row r="41" spans="1:5" ht="16.5" customHeight="1" x14ac:dyDescent="0.3">
      <c r="A41" s="8" t="s">
        <v>8</v>
      </c>
      <c r="B41" s="12">
        <v>20.66</v>
      </c>
      <c r="C41" s="36"/>
      <c r="D41" s="36"/>
      <c r="E41" s="36"/>
    </row>
    <row r="42" spans="1:5" ht="16.5" customHeight="1" x14ac:dyDescent="0.3">
      <c r="A42" s="8" t="s">
        <v>10</v>
      </c>
      <c r="B42" s="13">
        <v>0.16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30484773</v>
      </c>
      <c r="C45" s="18">
        <v>33237.1</v>
      </c>
      <c r="D45" s="19">
        <v>1.5</v>
      </c>
      <c r="E45" s="20">
        <v>12.4</v>
      </c>
    </row>
    <row r="46" spans="1:5" ht="16.5" customHeight="1" x14ac:dyDescent="0.3">
      <c r="A46" s="17">
        <v>2</v>
      </c>
      <c r="B46" s="18">
        <v>30550384</v>
      </c>
      <c r="C46" s="18">
        <v>33244.300000000003</v>
      </c>
      <c r="D46" s="19">
        <v>1.5</v>
      </c>
      <c r="E46" s="19">
        <v>12.4</v>
      </c>
    </row>
    <row r="47" spans="1:5" ht="16.5" customHeight="1" x14ac:dyDescent="0.3">
      <c r="A47" s="17">
        <v>3</v>
      </c>
      <c r="B47" s="18">
        <v>30496721</v>
      </c>
      <c r="C47" s="18">
        <v>32968.9</v>
      </c>
      <c r="D47" s="19">
        <v>1.5</v>
      </c>
      <c r="E47" s="19">
        <v>12.4</v>
      </c>
    </row>
    <row r="48" spans="1:5" ht="16.5" customHeight="1" x14ac:dyDescent="0.3">
      <c r="A48" s="17">
        <v>4</v>
      </c>
      <c r="B48" s="18">
        <v>30581279</v>
      </c>
      <c r="C48" s="18">
        <v>32840.199999999997</v>
      </c>
      <c r="D48" s="19">
        <v>1.5</v>
      </c>
      <c r="E48" s="19">
        <v>12.4</v>
      </c>
    </row>
    <row r="49" spans="1:7" ht="16.5" customHeight="1" x14ac:dyDescent="0.3">
      <c r="A49" s="17">
        <v>5</v>
      </c>
      <c r="B49" s="18">
        <v>30534151</v>
      </c>
      <c r="C49" s="18">
        <v>32621</v>
      </c>
      <c r="D49" s="19">
        <v>1.5</v>
      </c>
      <c r="E49" s="19">
        <v>12.4</v>
      </c>
    </row>
    <row r="50" spans="1:7" ht="16.5" customHeight="1" x14ac:dyDescent="0.3">
      <c r="A50" s="17">
        <v>6</v>
      </c>
      <c r="B50" s="21">
        <v>30790128</v>
      </c>
      <c r="C50" s="21">
        <v>32198.2</v>
      </c>
      <c r="D50" s="22">
        <v>1.5</v>
      </c>
      <c r="E50" s="22">
        <v>12.4</v>
      </c>
    </row>
    <row r="51" spans="1:7" ht="16.5" customHeight="1" x14ac:dyDescent="0.3">
      <c r="A51" s="23" t="s">
        <v>18</v>
      </c>
      <c r="B51" s="24">
        <f>AVERAGE(B45:B50)</f>
        <v>30572906</v>
      </c>
      <c r="C51" s="25">
        <f>AVERAGE(C45:C50)</f>
        <v>32851.616666666669</v>
      </c>
      <c r="D51" s="26">
        <f>AVERAGE(D45:D50)</f>
        <v>1.5</v>
      </c>
      <c r="E51" s="26">
        <f>AVERAGE(E45:E50)</f>
        <v>12.4</v>
      </c>
    </row>
    <row r="52" spans="1:7" ht="16.5" customHeight="1" x14ac:dyDescent="0.3">
      <c r="A52" s="27" t="s">
        <v>19</v>
      </c>
      <c r="B52" s="28">
        <f>(STDEV(B45:B50)/B51)</f>
        <v>3.6667685023674028E-3</v>
      </c>
      <c r="C52" s="29"/>
      <c r="D52" s="29"/>
      <c r="E52" s="30"/>
    </row>
    <row r="53" spans="1:7" s="36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362" customFormat="1" ht="15.75" customHeight="1" x14ac:dyDescent="0.25">
      <c r="A54" s="36"/>
      <c r="B54" s="36"/>
      <c r="C54" s="36"/>
      <c r="D54" s="36"/>
      <c r="E54" s="36"/>
    </row>
    <row r="55" spans="1:7" s="362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292"/>
      <c r="D58" s="43"/>
      <c r="F58" s="44"/>
      <c r="G58" s="44"/>
    </row>
    <row r="59" spans="1:7" ht="15" customHeight="1" x14ac:dyDescent="0.3">
      <c r="B59" s="432" t="s">
        <v>26</v>
      </c>
      <c r="C59" s="43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29" t="s">
        <v>125</v>
      </c>
      <c r="C60" s="429" t="s">
        <v>126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31" t="s">
        <v>0</v>
      </c>
      <c r="B15" s="431"/>
      <c r="C15" s="431"/>
      <c r="D15" s="431"/>
      <c r="E15" s="43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430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4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21.18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10904784</v>
      </c>
      <c r="C24" s="18">
        <v>5173.7</v>
      </c>
      <c r="D24" s="19">
        <v>1.6</v>
      </c>
      <c r="E24" s="20">
        <v>5</v>
      </c>
    </row>
    <row r="25" spans="1:6" ht="16.5" customHeight="1" x14ac:dyDescent="0.3">
      <c r="A25" s="17">
        <v>2</v>
      </c>
      <c r="B25" s="18">
        <v>10784270</v>
      </c>
      <c r="C25" s="18">
        <v>5164.1000000000004</v>
      </c>
      <c r="D25" s="19">
        <v>1.6</v>
      </c>
      <c r="E25" s="19">
        <v>5</v>
      </c>
    </row>
    <row r="26" spans="1:6" ht="16.5" customHeight="1" x14ac:dyDescent="0.3">
      <c r="A26" s="17">
        <v>3</v>
      </c>
      <c r="B26" s="18">
        <v>10779330</v>
      </c>
      <c r="C26" s="18">
        <v>5169.1000000000004</v>
      </c>
      <c r="D26" s="19">
        <v>1.6</v>
      </c>
      <c r="E26" s="19">
        <v>5</v>
      </c>
    </row>
    <row r="27" spans="1:6" ht="16.5" customHeight="1" x14ac:dyDescent="0.3">
      <c r="A27" s="17">
        <v>4</v>
      </c>
      <c r="B27" s="18">
        <v>10781786</v>
      </c>
      <c r="C27" s="18">
        <v>5171.6000000000004</v>
      </c>
      <c r="D27" s="19">
        <v>1.6</v>
      </c>
      <c r="E27" s="19">
        <v>5</v>
      </c>
    </row>
    <row r="28" spans="1:6" ht="16.5" customHeight="1" x14ac:dyDescent="0.3">
      <c r="A28" s="17">
        <v>5</v>
      </c>
      <c r="B28" s="18">
        <v>10765902</v>
      </c>
      <c r="C28" s="18">
        <v>5159</v>
      </c>
      <c r="D28" s="19">
        <v>1.6</v>
      </c>
      <c r="E28" s="19">
        <v>5</v>
      </c>
    </row>
    <row r="29" spans="1:6" ht="16.5" customHeight="1" x14ac:dyDescent="0.3">
      <c r="A29" s="17">
        <v>6</v>
      </c>
      <c r="B29" s="21">
        <v>10835844</v>
      </c>
      <c r="C29" s="21">
        <v>5153.7</v>
      </c>
      <c r="D29" s="22">
        <v>1.6</v>
      </c>
      <c r="E29" s="22">
        <v>5</v>
      </c>
    </row>
    <row r="30" spans="1:6" ht="16.5" customHeight="1" x14ac:dyDescent="0.3">
      <c r="A30" s="23" t="s">
        <v>18</v>
      </c>
      <c r="B30" s="24">
        <f>AVERAGE(B24:B29)</f>
        <v>10808652.666666666</v>
      </c>
      <c r="C30" s="25">
        <f>AVERAGE(C24:C29)</f>
        <v>5165.2</v>
      </c>
      <c r="D30" s="26">
        <f>AVERAGE(D24:D29)</f>
        <v>1.5999999999999999</v>
      </c>
      <c r="E30" s="26">
        <f>AVERAGE(E24:E29)</f>
        <v>5</v>
      </c>
    </row>
    <row r="31" spans="1:6" ht="16.5" customHeight="1" x14ac:dyDescent="0.3">
      <c r="A31" s="27" t="s">
        <v>19</v>
      </c>
      <c r="B31" s="28">
        <f>(STDEV(B24:B29)/B30)</f>
        <v>4.8928840737268295E-3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30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362">
        <v>100.33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21.13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0.08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10091523</v>
      </c>
      <c r="C45" s="18">
        <v>4874.6000000000004</v>
      </c>
      <c r="D45" s="19">
        <v>1.6</v>
      </c>
      <c r="E45" s="20">
        <v>4.7</v>
      </c>
    </row>
    <row r="46" spans="1:6" ht="16.5" customHeight="1" x14ac:dyDescent="0.3">
      <c r="A46" s="17">
        <v>2</v>
      </c>
      <c r="B46" s="18">
        <v>10109771</v>
      </c>
      <c r="C46" s="18">
        <v>4874.6000000000004</v>
      </c>
      <c r="D46" s="19">
        <v>1.6</v>
      </c>
      <c r="E46" s="19">
        <v>4.7</v>
      </c>
    </row>
    <row r="47" spans="1:6" ht="16.5" customHeight="1" x14ac:dyDescent="0.3">
      <c r="A47" s="17">
        <v>3</v>
      </c>
      <c r="B47" s="18">
        <v>10099307</v>
      </c>
      <c r="C47" s="18">
        <v>4850.3999999999996</v>
      </c>
      <c r="D47" s="19">
        <v>1.6</v>
      </c>
      <c r="E47" s="19">
        <v>4.7</v>
      </c>
    </row>
    <row r="48" spans="1:6" ht="16.5" customHeight="1" x14ac:dyDescent="0.3">
      <c r="A48" s="17">
        <v>4</v>
      </c>
      <c r="B48" s="18">
        <v>10120582</v>
      </c>
      <c r="C48" s="18">
        <v>4844.8999999999996</v>
      </c>
      <c r="D48" s="19">
        <v>1.6</v>
      </c>
      <c r="E48" s="19">
        <v>4.7</v>
      </c>
    </row>
    <row r="49" spans="1:7" ht="16.5" customHeight="1" x14ac:dyDescent="0.3">
      <c r="A49" s="17">
        <v>5</v>
      </c>
      <c r="B49" s="18">
        <v>10107794</v>
      </c>
      <c r="C49" s="18">
        <v>4831.5</v>
      </c>
      <c r="D49" s="19">
        <v>1.6</v>
      </c>
      <c r="E49" s="19">
        <v>4.7</v>
      </c>
    </row>
    <row r="50" spans="1:7" ht="16.5" customHeight="1" x14ac:dyDescent="0.3">
      <c r="A50" s="17">
        <v>6</v>
      </c>
      <c r="B50" s="21">
        <v>10206047</v>
      </c>
      <c r="C50" s="21">
        <v>4790.5</v>
      </c>
      <c r="D50" s="22">
        <v>1.6</v>
      </c>
      <c r="E50" s="22">
        <v>4.7</v>
      </c>
    </row>
    <row r="51" spans="1:7" ht="16.5" customHeight="1" x14ac:dyDescent="0.3">
      <c r="A51" s="23" t="s">
        <v>18</v>
      </c>
      <c r="B51" s="24">
        <f>AVERAGE(B45:B50)</f>
        <v>10122504</v>
      </c>
      <c r="C51" s="25">
        <f>AVERAGE(C45:C50)</f>
        <v>4844.416666666667</v>
      </c>
      <c r="D51" s="26">
        <f>AVERAGE(D45:D50)</f>
        <v>1.5999999999999999</v>
      </c>
      <c r="E51" s="26">
        <f>AVERAGE(E45:E50)</f>
        <v>4.7</v>
      </c>
    </row>
    <row r="52" spans="1:7" ht="16.5" customHeight="1" x14ac:dyDescent="0.3">
      <c r="A52" s="27" t="s">
        <v>19</v>
      </c>
      <c r="B52" s="28">
        <f>(STDEV(B45:B50)/B51)</f>
        <v>4.1584664615473095E-3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32" t="s">
        <v>26</v>
      </c>
      <c r="C59" s="43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29" t="s">
        <v>125</v>
      </c>
      <c r="C60" s="429" t="s">
        <v>126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3" zoomScale="47" zoomScaleNormal="40" zoomScalePageLayoutView="47" workbookViewId="0">
      <selection activeCell="D153" sqref="D153"/>
    </sheetView>
  </sheetViews>
  <sheetFormatPr defaultColWidth="9.140625" defaultRowHeight="13.5" x14ac:dyDescent="0.25"/>
  <cols>
    <col min="1" max="1" width="55.42578125" style="2" customWidth="1"/>
    <col min="2" max="2" width="74.4257812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3" t="s">
        <v>31</v>
      </c>
      <c r="B1" s="433"/>
      <c r="C1" s="433"/>
      <c r="D1" s="433"/>
      <c r="E1" s="433"/>
      <c r="F1" s="433"/>
      <c r="G1" s="433"/>
      <c r="H1" s="433"/>
      <c r="I1" s="433"/>
    </row>
    <row r="2" spans="1:9" ht="18.7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8.75" customHeight="1" x14ac:dyDescent="0.25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8.75" customHeight="1" x14ac:dyDescent="0.25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8.7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8.75" customHeight="1" x14ac:dyDescent="0.25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8.75" customHeight="1" x14ac:dyDescent="0.25">
      <c r="A7" s="433"/>
      <c r="B7" s="433"/>
      <c r="C7" s="433"/>
      <c r="D7" s="433"/>
      <c r="E7" s="433"/>
      <c r="F7" s="433"/>
      <c r="G7" s="433"/>
      <c r="H7" s="433"/>
      <c r="I7" s="433"/>
    </row>
    <row r="8" spans="1:9" x14ac:dyDescent="0.25">
      <c r="A8" s="434" t="s">
        <v>32</v>
      </c>
      <c r="B8" s="434"/>
      <c r="C8" s="434"/>
      <c r="D8" s="434"/>
      <c r="E8" s="434"/>
      <c r="F8" s="434"/>
      <c r="G8" s="434"/>
      <c r="H8" s="434"/>
      <c r="I8" s="434"/>
    </row>
    <row r="9" spans="1:9" x14ac:dyDescent="0.25">
      <c r="A9" s="434"/>
      <c r="B9" s="434"/>
      <c r="C9" s="434"/>
      <c r="D9" s="434"/>
      <c r="E9" s="434"/>
      <c r="F9" s="434"/>
      <c r="G9" s="434"/>
      <c r="H9" s="434"/>
      <c r="I9" s="434"/>
    </row>
    <row r="10" spans="1:9" x14ac:dyDescent="0.25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x14ac:dyDescent="0.25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x14ac:dyDescent="0.25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x14ac:dyDescent="0.25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x14ac:dyDescent="0.25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x14ac:dyDescent="0.3">
      <c r="A15" s="52"/>
    </row>
    <row r="16" spans="1:9" ht="19.5" customHeight="1" x14ac:dyDescent="0.3">
      <c r="A16" s="467" t="s">
        <v>33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34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54" t="s">
        <v>35</v>
      </c>
      <c r="B18" s="466" t="s">
        <v>5</v>
      </c>
      <c r="C18" s="466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71" t="s">
        <v>9</v>
      </c>
      <c r="C20" s="47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71" t="s">
        <v>11</v>
      </c>
      <c r="C21" s="471"/>
      <c r="D21" s="471"/>
      <c r="E21" s="471"/>
      <c r="F21" s="471"/>
      <c r="G21" s="471"/>
      <c r="H21" s="47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>
        <v>43109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65" t="s">
        <v>124</v>
      </c>
      <c r="C26" s="466"/>
    </row>
    <row r="27" spans="1:14" ht="26.25" customHeight="1" x14ac:dyDescent="0.4">
      <c r="A27" s="63" t="s">
        <v>41</v>
      </c>
      <c r="B27" s="472" t="s">
        <v>129</v>
      </c>
      <c r="C27" s="473"/>
    </row>
    <row r="28" spans="1:14" ht="27" customHeight="1" x14ac:dyDescent="0.4">
      <c r="A28" s="63" t="s">
        <v>6</v>
      </c>
      <c r="B28" s="64">
        <v>98.5</v>
      </c>
    </row>
    <row r="29" spans="1:14" s="14" customFormat="1" ht="27" customHeight="1" x14ac:dyDescent="0.4">
      <c r="A29" s="63" t="s">
        <v>42</v>
      </c>
      <c r="B29" s="65">
        <v>0</v>
      </c>
      <c r="C29" s="441" t="s">
        <v>43</v>
      </c>
      <c r="D29" s="442"/>
      <c r="E29" s="442"/>
      <c r="F29" s="442"/>
      <c r="G29" s="44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98.5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44" t="s">
        <v>46</v>
      </c>
      <c r="D31" s="445"/>
      <c r="E31" s="445"/>
      <c r="F31" s="445"/>
      <c r="G31" s="445"/>
      <c r="H31" s="44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44" t="s">
        <v>48</v>
      </c>
      <c r="D32" s="445"/>
      <c r="E32" s="445"/>
      <c r="F32" s="445"/>
      <c r="G32" s="445"/>
      <c r="H32" s="44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447" t="s">
        <v>52</v>
      </c>
      <c r="E36" s="474"/>
      <c r="F36" s="447" t="s">
        <v>53</v>
      </c>
      <c r="G36" s="44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10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50</v>
      </c>
      <c r="C38" s="85">
        <v>1</v>
      </c>
      <c r="D38" s="86">
        <v>23603670</v>
      </c>
      <c r="E38" s="87">
        <f>IF(ISBLANK(D38),"-",$D$48/$D$45*D38)</f>
        <v>22420580.792729262</v>
      </c>
      <c r="F38" s="86">
        <v>27476841</v>
      </c>
      <c r="G38" s="88">
        <f>IF(ISBLANK(F38),"-",$D$48/$F$45*F38)</f>
        <v>23634718.185801022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21788502</v>
      </c>
      <c r="E39" s="92">
        <f>IF(ISBLANK(D39),"-",$D$48/$D$45*D39)</f>
        <v>20696394.647253718</v>
      </c>
      <c r="F39" s="91">
        <v>25794540</v>
      </c>
      <c r="G39" s="93">
        <f>IF(ISBLANK(F39),"-",$D$48/$F$45*F39)</f>
        <v>22187655.547170501</v>
      </c>
      <c r="I39" s="449">
        <f>ABS((F43/D43*D42)-F42)/D42</f>
        <v>4.6297499145706869E-2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23024510</v>
      </c>
      <c r="E40" s="92">
        <f>IF(ISBLANK(D40),"-",$D$48/$D$45*D40)</f>
        <v>21870450.089668378</v>
      </c>
      <c r="F40" s="91">
        <v>25448095</v>
      </c>
      <c r="G40" s="93">
        <f>IF(ISBLANK(F40),"-",$D$48/$F$45*F40)</f>
        <v>21889654.407160271</v>
      </c>
      <c r="I40" s="44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22805560.666666668</v>
      </c>
      <c r="E42" s="102">
        <f>AVERAGE(E38:E41)</f>
        <v>21662475.176550452</v>
      </c>
      <c r="F42" s="101">
        <f>AVERAGE(F38:F41)</f>
        <v>26239825.333333332</v>
      </c>
      <c r="G42" s="103">
        <f>AVERAGE(G38:G41)</f>
        <v>22570676.046710595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20.04</v>
      </c>
      <c r="E43" s="94"/>
      <c r="F43" s="106">
        <v>22.13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20.04</v>
      </c>
      <c r="E44" s="109"/>
      <c r="F44" s="108">
        <f>F43*$B$34</f>
        <v>22.13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125</v>
      </c>
      <c r="C45" s="107" t="s">
        <v>70</v>
      </c>
      <c r="D45" s="111">
        <f>D44*$B$30/100</f>
        <v>19.7394</v>
      </c>
      <c r="E45" s="112"/>
      <c r="F45" s="111">
        <f>F44*$B$30/100</f>
        <v>21.79805</v>
      </c>
      <c r="H45" s="104"/>
    </row>
    <row r="46" spans="1:14" ht="19.5" customHeight="1" x14ac:dyDescent="0.3">
      <c r="A46" s="435" t="s">
        <v>71</v>
      </c>
      <c r="B46" s="436"/>
      <c r="C46" s="107" t="s">
        <v>72</v>
      </c>
      <c r="D46" s="113">
        <f>D45/$B$45</f>
        <v>0.15791520000000001</v>
      </c>
      <c r="E46" s="114"/>
      <c r="F46" s="115">
        <f>F45/$B$45</f>
        <v>0.17438439999999999</v>
      </c>
      <c r="H46" s="104"/>
    </row>
    <row r="47" spans="1:14" ht="27" customHeight="1" x14ac:dyDescent="0.4">
      <c r="A47" s="437"/>
      <c r="B47" s="438"/>
      <c r="C47" s="116" t="s">
        <v>73</v>
      </c>
      <c r="D47" s="117">
        <v>0.15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18.75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18.75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22116575.611630525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4.3043182004926316E-2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film-coated tablet contains: Rifampicin USP 150 mg and Isoniazid USP 75 mg.</v>
      </c>
    </row>
    <row r="56" spans="1:12" ht="26.25" customHeight="1" x14ac:dyDescent="0.4">
      <c r="A56" s="131" t="s">
        <v>80</v>
      </c>
      <c r="B56" s="132">
        <v>150</v>
      </c>
      <c r="C56" s="53" t="str">
        <f>B20</f>
        <v>Rifampicin, Isoniazid</v>
      </c>
      <c r="H56" s="133"/>
    </row>
    <row r="57" spans="1:12" ht="18.75" x14ac:dyDescent="0.3">
      <c r="A57" s="130" t="s">
        <v>81</v>
      </c>
      <c r="B57" s="201">
        <v>375.36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10</v>
      </c>
      <c r="C60" s="452" t="s">
        <v>87</v>
      </c>
      <c r="D60" s="455">
        <v>376.74</v>
      </c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100</v>
      </c>
      <c r="C61" s="453"/>
      <c r="D61" s="456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53"/>
      <c r="D62" s="456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462"/>
      <c r="D63" s="457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52" t="s">
        <v>92</v>
      </c>
      <c r="D64" s="455">
        <v>378.94</v>
      </c>
      <c r="E64" s="136">
        <v>1</v>
      </c>
      <c r="F64" s="137">
        <v>23994901</v>
      </c>
      <c r="G64" s="202">
        <f>IF(ISBLANK(F64),"-",(F64/$D$50*$D$47*$B$68)*($B$57/$D$64))</f>
        <v>161.20179620642281</v>
      </c>
      <c r="H64" s="220">
        <f t="shared" si="0"/>
        <v>107.46786413761519</v>
      </c>
    </row>
    <row r="65" spans="1:8" ht="26.25" customHeight="1" x14ac:dyDescent="0.4">
      <c r="A65" s="78" t="s">
        <v>93</v>
      </c>
      <c r="B65" s="79">
        <v>1</v>
      </c>
      <c r="C65" s="453"/>
      <c r="D65" s="456"/>
      <c r="E65" s="138">
        <v>2</v>
      </c>
      <c r="F65" s="91">
        <v>23360539</v>
      </c>
      <c r="G65" s="203">
        <f>IF(ISBLANK(F65),"-",(F65/$D$50*$D$47*$B$68)*($B$57/$D$64))</f>
        <v>156.94004518502459</v>
      </c>
      <c r="H65" s="221">
        <f t="shared" si="0"/>
        <v>104.6266967900164</v>
      </c>
    </row>
    <row r="66" spans="1:8" ht="26.25" customHeight="1" x14ac:dyDescent="0.4">
      <c r="A66" s="78" t="s">
        <v>94</v>
      </c>
      <c r="B66" s="79">
        <v>1</v>
      </c>
      <c r="C66" s="453"/>
      <c r="D66" s="456"/>
      <c r="E66" s="138">
        <v>3</v>
      </c>
      <c r="F66" s="91">
        <v>23999754</v>
      </c>
      <c r="G66" s="203">
        <f>IF(ISBLANK(F66),"-",(F66/$D$50*$D$47*$B$68)*($B$57/$D$64))</f>
        <v>161.23439947980117</v>
      </c>
      <c r="H66" s="221">
        <f t="shared" si="0"/>
        <v>107.48959965320077</v>
      </c>
    </row>
    <row r="67" spans="1:8" ht="27" customHeight="1" x14ac:dyDescent="0.4">
      <c r="A67" s="78" t="s">
        <v>95</v>
      </c>
      <c r="B67" s="79">
        <v>1</v>
      </c>
      <c r="C67" s="462"/>
      <c r="D67" s="457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1000</v>
      </c>
      <c r="C68" s="452" t="s">
        <v>97</v>
      </c>
      <c r="D68" s="455">
        <v>376.87</v>
      </c>
      <c r="E68" s="136">
        <v>1</v>
      </c>
      <c r="F68" s="137">
        <v>23954870</v>
      </c>
      <c r="G68" s="202">
        <f>IF(ISBLANK(F68),"-",(F68/$D$50*$D$47*$B$68)*($B$57/$D$68))</f>
        <v>161.81680266189801</v>
      </c>
      <c r="H68" s="221">
        <f t="shared" si="0"/>
        <v>107.87786844126535</v>
      </c>
    </row>
    <row r="69" spans="1:8" ht="27" customHeight="1" x14ac:dyDescent="0.4">
      <c r="A69" s="126" t="s">
        <v>98</v>
      </c>
      <c r="B69" s="143">
        <f>(D47*B68)/B56*B57</f>
        <v>375.36</v>
      </c>
      <c r="C69" s="453"/>
      <c r="D69" s="456"/>
      <c r="E69" s="138">
        <v>2</v>
      </c>
      <c r="F69" s="91">
        <v>24327555</v>
      </c>
      <c r="G69" s="203">
        <f>IF(ISBLANK(F69),"-",(F69/$D$50*$D$47*$B$68)*($B$57/$D$68))</f>
        <v>164.33431559768309</v>
      </c>
      <c r="H69" s="221">
        <f t="shared" si="0"/>
        <v>109.55621039845541</v>
      </c>
    </row>
    <row r="70" spans="1:8" ht="26.25" customHeight="1" x14ac:dyDescent="0.4">
      <c r="A70" s="458" t="s">
        <v>71</v>
      </c>
      <c r="B70" s="459"/>
      <c r="C70" s="453"/>
      <c r="D70" s="456"/>
      <c r="E70" s="138">
        <v>3</v>
      </c>
      <c r="F70" s="91">
        <v>24177251</v>
      </c>
      <c r="G70" s="203">
        <f>IF(ISBLANK(F70),"-",(F70/$D$50*$D$47*$B$68)*($B$57/$D$68))</f>
        <v>163.31900168834883</v>
      </c>
      <c r="H70" s="221">
        <f t="shared" si="0"/>
        <v>108.87933445889921</v>
      </c>
    </row>
    <row r="71" spans="1:8" ht="27" customHeight="1" x14ac:dyDescent="0.4">
      <c r="A71" s="460"/>
      <c r="B71" s="461"/>
      <c r="C71" s="454"/>
      <c r="D71" s="457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161.47439346986309</v>
      </c>
      <c r="H72" s="223">
        <f>AVERAGE(H60:H71)</f>
        <v>107.64959564657538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1.5762490837026431E-2</v>
      </c>
      <c r="H73" s="207">
        <f>STDEV(H60:H71)/H72</f>
        <v>1.5762490837026438E-2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62" t="s">
        <v>99</v>
      </c>
      <c r="B76" s="151" t="s">
        <v>100</v>
      </c>
      <c r="C76" s="439" t="str">
        <f>B26</f>
        <v>RIFAMPICIN</v>
      </c>
      <c r="D76" s="439"/>
      <c r="E76" s="152" t="s">
        <v>101</v>
      </c>
      <c r="F76" s="152"/>
      <c r="G76" s="239">
        <f>H72</f>
        <v>107.64959564657538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75" t="str">
        <f>B26</f>
        <v>RIFAMPICIN</v>
      </c>
      <c r="C79" s="475"/>
    </row>
    <row r="80" spans="1:8" ht="26.25" customHeight="1" x14ac:dyDescent="0.4">
      <c r="A80" s="63" t="s">
        <v>41</v>
      </c>
      <c r="B80" s="475" t="str">
        <f>B27</f>
        <v>R4-1</v>
      </c>
      <c r="C80" s="475"/>
    </row>
    <row r="81" spans="1:12" ht="27" customHeight="1" x14ac:dyDescent="0.4">
      <c r="A81" s="63" t="s">
        <v>6</v>
      </c>
      <c r="B81" s="155">
        <v>98.5</v>
      </c>
    </row>
    <row r="82" spans="1:12" s="14" customFormat="1" ht="27" customHeight="1" x14ac:dyDescent="0.4">
      <c r="A82" s="63" t="s">
        <v>42</v>
      </c>
      <c r="B82" s="65">
        <v>0</v>
      </c>
      <c r="C82" s="441" t="s">
        <v>43</v>
      </c>
      <c r="D82" s="442"/>
      <c r="E82" s="442"/>
      <c r="F82" s="442"/>
      <c r="G82" s="44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98.5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44" t="s">
        <v>104</v>
      </c>
      <c r="D84" s="445"/>
      <c r="E84" s="445"/>
      <c r="F84" s="445"/>
      <c r="G84" s="445"/>
      <c r="H84" s="44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44" t="s">
        <v>105</v>
      </c>
      <c r="D85" s="445"/>
      <c r="E85" s="445"/>
      <c r="F85" s="445"/>
      <c r="G85" s="445"/>
      <c r="H85" s="44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56" t="s">
        <v>52</v>
      </c>
      <c r="E89" s="157"/>
      <c r="F89" s="447" t="s">
        <v>53</v>
      </c>
      <c r="G89" s="448"/>
    </row>
    <row r="90" spans="1:12" ht="27" customHeight="1" x14ac:dyDescent="0.4">
      <c r="A90" s="78" t="s">
        <v>54</v>
      </c>
      <c r="B90" s="79">
        <v>10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50</v>
      </c>
      <c r="C91" s="160">
        <v>1</v>
      </c>
      <c r="D91" s="86">
        <v>30396514</v>
      </c>
      <c r="E91" s="87">
        <f>IF(ISBLANK(D91),"-",$D$101/$D$98*D91)</f>
        <v>31118309.410436966</v>
      </c>
      <c r="F91" s="86">
        <v>28991550</v>
      </c>
      <c r="G91" s="88">
        <f>IF(ISBLANK(F91),"-",$D$101/$F$98*F91)</f>
        <v>30476563.209575031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>
        <v>30769792</v>
      </c>
      <c r="E92" s="92">
        <f>IF(ISBLANK(D92),"-",$D$101/$D$98*D92)</f>
        <v>31500451.267233741</v>
      </c>
      <c r="F92" s="91">
        <v>29070737</v>
      </c>
      <c r="G92" s="93">
        <f>IF(ISBLANK(F92),"-",$D$101/$F$98*F92)</f>
        <v>30559806.348036986</v>
      </c>
      <c r="I92" s="449">
        <f>ABS((F96/D96*D95)-F95)/D95</f>
        <v>2.0699769903926253E-2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>
        <v>30627843</v>
      </c>
      <c r="E93" s="92">
        <f>IF(ISBLANK(D93),"-",$D$101/$D$98*D93)</f>
        <v>31355131.547265124</v>
      </c>
      <c r="F93" s="91">
        <v>29432478</v>
      </c>
      <c r="G93" s="93">
        <f>IF(ISBLANK(F93),"-",$D$101/$F$98*F93)</f>
        <v>30940076.54580133</v>
      </c>
      <c r="I93" s="44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30598049.666666668</v>
      </c>
      <c r="E95" s="102">
        <f>AVERAGE(E91:E94)</f>
        <v>31324630.741645277</v>
      </c>
      <c r="F95" s="165">
        <f>AVERAGE(F91:F94)</f>
        <v>29164921.666666668</v>
      </c>
      <c r="G95" s="166">
        <f>AVERAGE(G91:G94)</f>
        <v>30658815.367804449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20.66</v>
      </c>
      <c r="E96" s="94"/>
      <c r="F96" s="106">
        <v>20.12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20.66</v>
      </c>
      <c r="E97" s="109"/>
      <c r="F97" s="108">
        <f>F96*$B$87</f>
        <v>20.12</v>
      </c>
    </row>
    <row r="98" spans="1:10" ht="19.5" customHeight="1" x14ac:dyDescent="0.3">
      <c r="A98" s="78" t="s">
        <v>69</v>
      </c>
      <c r="B98" s="171">
        <f>(B97/B96)*(B95/B94)*(B93/B92)*(B91/B90)*B89</f>
        <v>125</v>
      </c>
      <c r="C98" s="169" t="s">
        <v>108</v>
      </c>
      <c r="D98" s="172">
        <f>D97*$B$83/100</f>
        <v>20.350100000000001</v>
      </c>
      <c r="E98" s="112"/>
      <c r="F98" s="111">
        <f>F97*$B$83/100</f>
        <v>19.818200000000001</v>
      </c>
    </row>
    <row r="99" spans="1:10" ht="19.5" customHeight="1" x14ac:dyDescent="0.3">
      <c r="A99" s="435" t="s">
        <v>71</v>
      </c>
      <c r="B99" s="450"/>
      <c r="C99" s="169" t="s">
        <v>109</v>
      </c>
      <c r="D99" s="173">
        <f>D98/$B$98</f>
        <v>0.16280080000000002</v>
      </c>
      <c r="E99" s="112"/>
      <c r="F99" s="115">
        <f>F98/$B$98</f>
        <v>0.15854560000000001</v>
      </c>
      <c r="G99" s="174"/>
      <c r="H99" s="104"/>
    </row>
    <row r="100" spans="1:10" ht="19.5" customHeight="1" x14ac:dyDescent="0.3">
      <c r="A100" s="437"/>
      <c r="B100" s="451"/>
      <c r="C100" s="169" t="s">
        <v>73</v>
      </c>
      <c r="D100" s="175">
        <f>$B$56/$B$116</f>
        <v>0.16666666666666666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20.833333333333332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20.833333333333332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30991723.054724861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1.3393613070823231E-2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</v>
      </c>
      <c r="C108" s="229">
        <v>1</v>
      </c>
      <c r="D108" s="230">
        <v>30051133</v>
      </c>
      <c r="E108" s="204">
        <f t="shared" ref="E108:E113" si="1">IF(ISBLANK(D108),"-",D108/$D$103*$D$100*$B$116)</f>
        <v>145.44754230154945</v>
      </c>
      <c r="F108" s="231">
        <f t="shared" ref="F108:F113" si="2">IF(ISBLANK(D108), "-", (E108/$B$56)*100)</f>
        <v>96.965028201032965</v>
      </c>
    </row>
    <row r="109" spans="1:10" ht="26.25" customHeight="1" x14ac:dyDescent="0.4">
      <c r="A109" s="78" t="s">
        <v>88</v>
      </c>
      <c r="B109" s="79">
        <v>1</v>
      </c>
      <c r="C109" s="225">
        <v>2</v>
      </c>
      <c r="D109" s="227">
        <v>30152754</v>
      </c>
      <c r="E109" s="205">
        <f t="shared" si="1"/>
        <v>145.93938813964903</v>
      </c>
      <c r="F109" s="232">
        <f t="shared" si="2"/>
        <v>97.292925426432689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27">
        <v>30460391</v>
      </c>
      <c r="E110" s="205">
        <f t="shared" si="1"/>
        <v>147.42835181935524</v>
      </c>
      <c r="F110" s="232">
        <f t="shared" si="2"/>
        <v>98.285567879570152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27">
        <v>30307092</v>
      </c>
      <c r="E111" s="205">
        <f t="shared" si="1"/>
        <v>146.68638436051484</v>
      </c>
      <c r="F111" s="232">
        <f t="shared" si="2"/>
        <v>97.790922907009886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27">
        <v>29935045</v>
      </c>
      <c r="E112" s="205">
        <f t="shared" si="1"/>
        <v>144.88567615524804</v>
      </c>
      <c r="F112" s="232">
        <f t="shared" si="2"/>
        <v>96.590450770165361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28">
        <v>29916799</v>
      </c>
      <c r="E113" s="206">
        <f t="shared" si="1"/>
        <v>144.79736547967931</v>
      </c>
      <c r="F113" s="233">
        <f t="shared" si="2"/>
        <v>96.531576986452876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145.86411804266598</v>
      </c>
      <c r="F115" s="235">
        <f>AVERAGE(F108:F113)</f>
        <v>97.242745361777338</v>
      </c>
    </row>
    <row r="116" spans="1:10" ht="27" customHeight="1" x14ac:dyDescent="0.4">
      <c r="A116" s="78" t="s">
        <v>96</v>
      </c>
      <c r="B116" s="110">
        <f>(B115/B114)*(B113/B112)*(B111/B110)*(B109/B108)*B107</f>
        <v>900</v>
      </c>
      <c r="C116" s="188"/>
      <c r="D116" s="212" t="s">
        <v>77</v>
      </c>
      <c r="E116" s="210">
        <f>STDEV(E108:E113)/E115</f>
        <v>7.1229719079639493E-3</v>
      </c>
      <c r="F116" s="189">
        <f>STDEV(F108:F113)/F115</f>
        <v>7.1229719079639034E-3</v>
      </c>
      <c r="I116" s="52"/>
    </row>
    <row r="117" spans="1:10" ht="27" customHeight="1" x14ac:dyDescent="0.4">
      <c r="A117" s="435" t="s">
        <v>71</v>
      </c>
      <c r="B117" s="436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37"/>
      <c r="B118" s="438"/>
      <c r="C118" s="52"/>
      <c r="D118" s="214"/>
      <c r="E118" s="463" t="s">
        <v>116</v>
      </c>
      <c r="F118" s="46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144.79736547967931</v>
      </c>
      <c r="F119" s="236">
        <f>MIN(F108:F113)</f>
        <v>96.531576986452876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147.42835181935524</v>
      </c>
      <c r="F120" s="237">
        <f>MAX(F108:F113)</f>
        <v>98.285567879570152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439" t="str">
        <f>B26</f>
        <v>RIFAMPICIN</v>
      </c>
      <c r="D124" s="439"/>
      <c r="E124" s="152" t="s">
        <v>120</v>
      </c>
      <c r="F124" s="152"/>
      <c r="G124" s="238">
        <f>F115</f>
        <v>97.242745361777338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8">
        <f>MIN(F108:F113)</f>
        <v>96.531576986452876</v>
      </c>
      <c r="E125" s="163" t="s">
        <v>123</v>
      </c>
      <c r="F125" s="238">
        <f>MAX(F108:F113)</f>
        <v>98.285567879570152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40" t="s">
        <v>26</v>
      </c>
      <c r="C127" s="440"/>
      <c r="E127" s="158" t="s">
        <v>27</v>
      </c>
      <c r="F127" s="193"/>
      <c r="G127" s="440" t="s">
        <v>28</v>
      </c>
      <c r="H127" s="440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0" zoomScale="50" zoomScaleNormal="40" zoomScalePageLayoutView="50" workbookViewId="0">
      <selection activeCell="B131" sqref="B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3" t="s">
        <v>31</v>
      </c>
      <c r="B1" s="433"/>
      <c r="C1" s="433"/>
      <c r="D1" s="433"/>
      <c r="E1" s="433"/>
      <c r="F1" s="433"/>
      <c r="G1" s="433"/>
      <c r="H1" s="433"/>
      <c r="I1" s="433"/>
    </row>
    <row r="2" spans="1:9" ht="18.7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8.75" customHeight="1" x14ac:dyDescent="0.25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8.75" customHeight="1" x14ac:dyDescent="0.25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8.7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8.75" customHeight="1" x14ac:dyDescent="0.25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8.75" customHeight="1" x14ac:dyDescent="0.25">
      <c r="A7" s="433"/>
      <c r="B7" s="433"/>
      <c r="C7" s="433"/>
      <c r="D7" s="433"/>
      <c r="E7" s="433"/>
      <c r="F7" s="433"/>
      <c r="G7" s="433"/>
      <c r="H7" s="433"/>
      <c r="I7" s="433"/>
    </row>
    <row r="8" spans="1:9" x14ac:dyDescent="0.25">
      <c r="A8" s="434" t="s">
        <v>32</v>
      </c>
      <c r="B8" s="434"/>
      <c r="C8" s="434"/>
      <c r="D8" s="434"/>
      <c r="E8" s="434"/>
      <c r="F8" s="434"/>
      <c r="G8" s="434"/>
      <c r="H8" s="434"/>
      <c r="I8" s="434"/>
    </row>
    <row r="9" spans="1:9" x14ac:dyDescent="0.25">
      <c r="A9" s="434"/>
      <c r="B9" s="434"/>
      <c r="C9" s="434"/>
      <c r="D9" s="434"/>
      <c r="E9" s="434"/>
      <c r="F9" s="434"/>
      <c r="G9" s="434"/>
      <c r="H9" s="434"/>
      <c r="I9" s="434"/>
    </row>
    <row r="10" spans="1:9" x14ac:dyDescent="0.25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x14ac:dyDescent="0.25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x14ac:dyDescent="0.25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x14ac:dyDescent="0.25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x14ac:dyDescent="0.25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x14ac:dyDescent="0.3">
      <c r="A15" s="240"/>
    </row>
    <row r="16" spans="1:9" ht="19.5" customHeight="1" x14ac:dyDescent="0.3">
      <c r="A16" s="467" t="s">
        <v>33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34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242" t="s">
        <v>35</v>
      </c>
      <c r="B18" s="466" t="s">
        <v>5</v>
      </c>
      <c r="C18" s="466"/>
      <c r="D18" s="388"/>
      <c r="E18" s="243"/>
      <c r="F18" s="244"/>
      <c r="G18" s="244"/>
      <c r="H18" s="244"/>
    </row>
    <row r="19" spans="1:14" ht="26.25" customHeight="1" x14ac:dyDescent="0.4">
      <c r="A19" s="242" t="s">
        <v>36</v>
      </c>
      <c r="B19" s="245" t="s">
        <v>7</v>
      </c>
      <c r="C19" s="397">
        <v>1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37</v>
      </c>
      <c r="B20" s="471" t="s">
        <v>9</v>
      </c>
      <c r="C20" s="471"/>
      <c r="D20" s="244"/>
      <c r="E20" s="244"/>
      <c r="F20" s="244"/>
      <c r="G20" s="244"/>
      <c r="H20" s="244"/>
    </row>
    <row r="21" spans="1:14" ht="26.25" customHeight="1" x14ac:dyDescent="0.4">
      <c r="A21" s="242" t="s">
        <v>38</v>
      </c>
      <c r="B21" s="471" t="s">
        <v>11</v>
      </c>
      <c r="C21" s="471"/>
      <c r="D21" s="471"/>
      <c r="E21" s="471"/>
      <c r="F21" s="471"/>
      <c r="G21" s="471"/>
      <c r="H21" s="471"/>
      <c r="I21" s="246"/>
    </row>
    <row r="22" spans="1:14" ht="26.25" customHeight="1" x14ac:dyDescent="0.4">
      <c r="A22" s="242" t="s">
        <v>39</v>
      </c>
      <c r="B22" s="247" t="s">
        <v>12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40</v>
      </c>
      <c r="B23" s="247">
        <v>43109</v>
      </c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465" t="s">
        <v>127</v>
      </c>
      <c r="C26" s="466"/>
    </row>
    <row r="27" spans="1:14" ht="26.25" customHeight="1" x14ac:dyDescent="0.4">
      <c r="A27" s="251" t="s">
        <v>41</v>
      </c>
      <c r="B27" s="472" t="s">
        <v>128</v>
      </c>
      <c r="C27" s="473"/>
    </row>
    <row r="28" spans="1:14" ht="27" customHeight="1" x14ac:dyDescent="0.4">
      <c r="A28" s="251" t="s">
        <v>6</v>
      </c>
      <c r="B28" s="252">
        <v>100.33</v>
      </c>
    </row>
    <row r="29" spans="1:14" s="14" customFormat="1" ht="27" customHeight="1" x14ac:dyDescent="0.4">
      <c r="A29" s="251" t="s">
        <v>42</v>
      </c>
      <c r="B29" s="253">
        <v>0</v>
      </c>
      <c r="C29" s="441" t="s">
        <v>43</v>
      </c>
      <c r="D29" s="442"/>
      <c r="E29" s="442"/>
      <c r="F29" s="442"/>
      <c r="G29" s="443"/>
      <c r="I29" s="254"/>
      <c r="J29" s="254"/>
      <c r="K29" s="254"/>
      <c r="L29" s="254"/>
    </row>
    <row r="30" spans="1:14" s="14" customFormat="1" ht="19.5" customHeight="1" x14ac:dyDescent="0.3">
      <c r="A30" s="251" t="s">
        <v>44</v>
      </c>
      <c r="B30" s="255">
        <f>B28-B29</f>
        <v>100.33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45</v>
      </c>
      <c r="B31" s="258">
        <v>1</v>
      </c>
      <c r="C31" s="444" t="s">
        <v>46</v>
      </c>
      <c r="D31" s="445"/>
      <c r="E31" s="445"/>
      <c r="F31" s="445"/>
      <c r="G31" s="445"/>
      <c r="H31" s="446"/>
      <c r="I31" s="254"/>
      <c r="J31" s="254"/>
      <c r="K31" s="254"/>
      <c r="L31" s="254"/>
    </row>
    <row r="32" spans="1:14" s="14" customFormat="1" ht="27" customHeight="1" x14ac:dyDescent="0.4">
      <c r="A32" s="251" t="s">
        <v>47</v>
      </c>
      <c r="B32" s="258">
        <v>1</v>
      </c>
      <c r="C32" s="444" t="s">
        <v>48</v>
      </c>
      <c r="D32" s="445"/>
      <c r="E32" s="445"/>
      <c r="F32" s="445"/>
      <c r="G32" s="445"/>
      <c r="H32" s="446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49</v>
      </c>
      <c r="B34" s="263">
        <f>B31/B32</f>
        <v>1</v>
      </c>
      <c r="C34" s="241" t="s">
        <v>50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51</v>
      </c>
      <c r="B36" s="265">
        <v>25</v>
      </c>
      <c r="C36" s="241"/>
      <c r="D36" s="447" t="s">
        <v>52</v>
      </c>
      <c r="E36" s="474"/>
      <c r="F36" s="447" t="s">
        <v>53</v>
      </c>
      <c r="G36" s="448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54</v>
      </c>
      <c r="B37" s="267">
        <v>5</v>
      </c>
      <c r="C37" s="268" t="s">
        <v>55</v>
      </c>
      <c r="D37" s="269" t="s">
        <v>56</v>
      </c>
      <c r="E37" s="270" t="s">
        <v>57</v>
      </c>
      <c r="F37" s="269" t="s">
        <v>56</v>
      </c>
      <c r="G37" s="271" t="s">
        <v>57</v>
      </c>
      <c r="I37" s="272" t="s">
        <v>58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59</v>
      </c>
      <c r="B38" s="267">
        <v>50</v>
      </c>
      <c r="C38" s="273">
        <v>1</v>
      </c>
      <c r="D38" s="274">
        <v>10868647</v>
      </c>
      <c r="E38" s="275">
        <f>IF(ISBLANK(D38),"-",$D$48/$D$45*D38)</f>
        <v>9590030.4843873587</v>
      </c>
      <c r="F38" s="274">
        <v>10866512</v>
      </c>
      <c r="G38" s="276">
        <f>IF(ISBLANK(F38),"-",$D$48/$F$45*F38)</f>
        <v>9570072.8594695013</v>
      </c>
      <c r="I38" s="277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60</v>
      </c>
      <c r="B39" s="267">
        <v>1</v>
      </c>
      <c r="C39" s="278">
        <v>2</v>
      </c>
      <c r="D39" s="279">
        <v>10694222</v>
      </c>
      <c r="E39" s="280">
        <f>IF(ISBLANK(D39),"-",$D$48/$D$45*D39)</f>
        <v>9436125.3049074039</v>
      </c>
      <c r="F39" s="279">
        <v>10837419</v>
      </c>
      <c r="G39" s="281">
        <f>IF(ISBLANK(F39),"-",$D$48/$F$45*F39)</f>
        <v>9544450.8264104538</v>
      </c>
      <c r="I39" s="449">
        <f>ABS((F43/D43*D42)-F42)/D42</f>
        <v>2.681641552290108E-3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61</v>
      </c>
      <c r="B40" s="267">
        <v>1</v>
      </c>
      <c r="C40" s="278">
        <v>3</v>
      </c>
      <c r="D40" s="279">
        <v>10760332</v>
      </c>
      <c r="E40" s="280">
        <f>IF(ISBLANK(D40),"-",$D$48/$D$45*D40)</f>
        <v>9494457.9488255344</v>
      </c>
      <c r="F40" s="279">
        <v>10766994</v>
      </c>
      <c r="G40" s="281">
        <f>IF(ISBLANK(F40),"-",$D$48/$F$45*F40)</f>
        <v>9482427.9453674704</v>
      </c>
      <c r="I40" s="449"/>
      <c r="L40" s="259"/>
      <c r="M40" s="259"/>
      <c r="N40" s="282"/>
    </row>
    <row r="41" spans="1:14" ht="27" customHeight="1" x14ac:dyDescent="0.4">
      <c r="A41" s="266" t="s">
        <v>62</v>
      </c>
      <c r="B41" s="267">
        <v>1</v>
      </c>
      <c r="C41" s="283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I41" s="287"/>
      <c r="L41" s="259"/>
      <c r="M41" s="259"/>
      <c r="N41" s="282"/>
    </row>
    <row r="42" spans="1:14" ht="27" customHeight="1" x14ac:dyDescent="0.4">
      <c r="A42" s="266" t="s">
        <v>63</v>
      </c>
      <c r="B42" s="267">
        <v>1</v>
      </c>
      <c r="C42" s="288" t="s">
        <v>64</v>
      </c>
      <c r="D42" s="289">
        <f>AVERAGE(D38:D41)</f>
        <v>10774400.333333334</v>
      </c>
      <c r="E42" s="290">
        <f>AVERAGE(E38:E41)</f>
        <v>9506871.2460401002</v>
      </c>
      <c r="F42" s="289">
        <f>AVERAGE(F38:F41)</f>
        <v>10823641.666666666</v>
      </c>
      <c r="G42" s="291">
        <f>AVERAGE(G38:G41)</f>
        <v>9532317.2104158085</v>
      </c>
      <c r="H42" s="292"/>
    </row>
    <row r="43" spans="1:14" ht="26.25" customHeight="1" x14ac:dyDescent="0.4">
      <c r="A43" s="266" t="s">
        <v>65</v>
      </c>
      <c r="B43" s="267">
        <v>1</v>
      </c>
      <c r="C43" s="293" t="s">
        <v>66</v>
      </c>
      <c r="D43" s="294">
        <v>21.18</v>
      </c>
      <c r="E43" s="282"/>
      <c r="F43" s="294">
        <v>21.22</v>
      </c>
      <c r="H43" s="292"/>
    </row>
    <row r="44" spans="1:14" ht="26.25" customHeight="1" x14ac:dyDescent="0.4">
      <c r="A44" s="266" t="s">
        <v>67</v>
      </c>
      <c r="B44" s="267">
        <v>1</v>
      </c>
      <c r="C44" s="295" t="s">
        <v>68</v>
      </c>
      <c r="D44" s="296">
        <f>D43*$B$34</f>
        <v>21.18</v>
      </c>
      <c r="E44" s="297"/>
      <c r="F44" s="296">
        <f>F43*$B$34</f>
        <v>21.22</v>
      </c>
      <c r="H44" s="292"/>
    </row>
    <row r="45" spans="1:14" ht="19.5" customHeight="1" x14ac:dyDescent="0.3">
      <c r="A45" s="266" t="s">
        <v>69</v>
      </c>
      <c r="B45" s="298">
        <f>(B44/B43)*(B42/B41)*(B40/B39)*(B38/B37)*B36</f>
        <v>250</v>
      </c>
      <c r="C45" s="295" t="s">
        <v>70</v>
      </c>
      <c r="D45" s="299">
        <f>D44*$B$30/100</f>
        <v>21.249893999999998</v>
      </c>
      <c r="E45" s="300"/>
      <c r="F45" s="299">
        <f>F44*$B$30/100</f>
        <v>21.290025999999997</v>
      </c>
      <c r="H45" s="292"/>
    </row>
    <row r="46" spans="1:14" ht="19.5" customHeight="1" x14ac:dyDescent="0.3">
      <c r="A46" s="435" t="s">
        <v>71</v>
      </c>
      <c r="B46" s="436"/>
      <c r="C46" s="295" t="s">
        <v>72</v>
      </c>
      <c r="D46" s="301">
        <f>D45/$B$45</f>
        <v>8.4999575999999993E-2</v>
      </c>
      <c r="E46" s="302"/>
      <c r="F46" s="303">
        <f>F45/$B$45</f>
        <v>8.5160103999999986E-2</v>
      </c>
      <c r="H46" s="292"/>
    </row>
    <row r="47" spans="1:14" ht="27" customHeight="1" x14ac:dyDescent="0.4">
      <c r="A47" s="437"/>
      <c r="B47" s="438"/>
      <c r="C47" s="304" t="s">
        <v>73</v>
      </c>
      <c r="D47" s="305">
        <v>7.4999999999999997E-2</v>
      </c>
      <c r="E47" s="306"/>
      <c r="F47" s="302"/>
      <c r="H47" s="292"/>
    </row>
    <row r="48" spans="1:14" ht="18.75" x14ac:dyDescent="0.3">
      <c r="C48" s="307" t="s">
        <v>74</v>
      </c>
      <c r="D48" s="299">
        <f>D47*$B$45</f>
        <v>18.75</v>
      </c>
      <c r="F48" s="308"/>
      <c r="H48" s="292"/>
    </row>
    <row r="49" spans="1:12" ht="19.5" customHeight="1" x14ac:dyDescent="0.3">
      <c r="C49" s="309" t="s">
        <v>75</v>
      </c>
      <c r="D49" s="310">
        <f>D48/B34</f>
        <v>18.75</v>
      </c>
      <c r="F49" s="308"/>
      <c r="H49" s="292"/>
    </row>
    <row r="50" spans="1:12" ht="18.75" x14ac:dyDescent="0.3">
      <c r="C50" s="264" t="s">
        <v>76</v>
      </c>
      <c r="D50" s="311">
        <f>AVERAGE(E38:E41,G38:G41)</f>
        <v>9519594.2282279525</v>
      </c>
      <c r="F50" s="312"/>
      <c r="H50" s="292"/>
    </row>
    <row r="51" spans="1:12" ht="18.75" x14ac:dyDescent="0.3">
      <c r="C51" s="266" t="s">
        <v>77</v>
      </c>
      <c r="D51" s="313">
        <f>STDEV(E38:E41,G38:G41)/D50</f>
        <v>6.1445348535841939E-3</v>
      </c>
      <c r="F51" s="312"/>
      <c r="H51" s="292"/>
    </row>
    <row r="52" spans="1:12" ht="19.5" customHeight="1" x14ac:dyDescent="0.3">
      <c r="C52" s="314" t="s">
        <v>20</v>
      </c>
      <c r="D52" s="315">
        <f>COUNT(E38:E41,G38:G41)</f>
        <v>6</v>
      </c>
      <c r="F52" s="312"/>
    </row>
    <row r="54" spans="1:12" ht="18.75" x14ac:dyDescent="0.3">
      <c r="A54" s="316" t="s">
        <v>1</v>
      </c>
      <c r="B54" s="317" t="s">
        <v>78</v>
      </c>
    </row>
    <row r="55" spans="1:12" ht="18.75" x14ac:dyDescent="0.3">
      <c r="A55" s="241" t="s">
        <v>79</v>
      </c>
      <c r="B55" s="318" t="str">
        <f>B21</f>
        <v>Each film-coated tablet contains: Rifampicin USP 150 mg and Isoniazid USP 75 mg.</v>
      </c>
    </row>
    <row r="56" spans="1:12" ht="26.25" customHeight="1" x14ac:dyDescent="0.4">
      <c r="A56" s="319" t="s">
        <v>80</v>
      </c>
      <c r="B56" s="320">
        <v>75</v>
      </c>
      <c r="C56" s="241" t="str">
        <f>B20</f>
        <v>Rifampicin, Isoniazid</v>
      </c>
      <c r="H56" s="321"/>
    </row>
    <row r="57" spans="1:12" ht="18.75" x14ac:dyDescent="0.3">
      <c r="A57" s="318" t="s">
        <v>81</v>
      </c>
      <c r="B57" s="389">
        <v>375.36</v>
      </c>
      <c r="H57" s="321"/>
    </row>
    <row r="58" spans="1:12" ht="19.5" customHeight="1" x14ac:dyDescent="0.3">
      <c r="H58" s="321"/>
    </row>
    <row r="59" spans="1:12" s="14" customFormat="1" ht="27" customHeight="1" x14ac:dyDescent="0.4">
      <c r="A59" s="264" t="s">
        <v>82</v>
      </c>
      <c r="B59" s="265">
        <v>100</v>
      </c>
      <c r="C59" s="241"/>
      <c r="D59" s="322" t="s">
        <v>83</v>
      </c>
      <c r="E59" s="323" t="s">
        <v>55</v>
      </c>
      <c r="F59" s="323" t="s">
        <v>56</v>
      </c>
      <c r="G59" s="323" t="s">
        <v>84</v>
      </c>
      <c r="H59" s="268" t="s">
        <v>85</v>
      </c>
      <c r="L59" s="254"/>
    </row>
    <row r="60" spans="1:12" s="14" customFormat="1" ht="26.25" customHeight="1" x14ac:dyDescent="0.4">
      <c r="A60" s="266" t="s">
        <v>86</v>
      </c>
      <c r="B60" s="267">
        <v>10</v>
      </c>
      <c r="C60" s="452" t="s">
        <v>87</v>
      </c>
      <c r="D60" s="455">
        <v>376.74</v>
      </c>
      <c r="E60" s="324">
        <v>1</v>
      </c>
      <c r="F60" s="325">
        <v>8819138</v>
      </c>
      <c r="G60" s="390">
        <f>IF(ISBLANK(F60),"-",(F60/$D$50*$D$47*$B$68)*($B$57/$D$60))</f>
        <v>69.226953806074505</v>
      </c>
      <c r="H60" s="408">
        <f t="shared" ref="H60:H71" si="0">IF(ISBLANK(F60),"-",(G60/$B$56)*100)</f>
        <v>92.302605074766007</v>
      </c>
      <c r="L60" s="254"/>
    </row>
    <row r="61" spans="1:12" s="14" customFormat="1" ht="26.25" customHeight="1" x14ac:dyDescent="0.4">
      <c r="A61" s="266" t="s">
        <v>88</v>
      </c>
      <c r="B61" s="267">
        <v>100</v>
      </c>
      <c r="C61" s="453"/>
      <c r="D61" s="456"/>
      <c r="E61" s="326">
        <v>2</v>
      </c>
      <c r="F61" s="279">
        <v>8776938</v>
      </c>
      <c r="G61" s="391">
        <f>IF(ISBLANK(F61),"-",(F61/$D$50*$D$47*$B$68)*($B$57/$D$60))</f>
        <v>68.895699498610838</v>
      </c>
      <c r="H61" s="409">
        <f t="shared" si="0"/>
        <v>91.860932664814456</v>
      </c>
      <c r="L61" s="254"/>
    </row>
    <row r="62" spans="1:12" s="14" customFormat="1" ht="26.25" customHeight="1" x14ac:dyDescent="0.4">
      <c r="A62" s="266" t="s">
        <v>89</v>
      </c>
      <c r="B62" s="267">
        <v>1</v>
      </c>
      <c r="C62" s="453"/>
      <c r="D62" s="456"/>
      <c r="E62" s="326">
        <v>3</v>
      </c>
      <c r="F62" s="327">
        <v>8778308</v>
      </c>
      <c r="G62" s="391">
        <f>IF(ISBLANK(F62),"-",(F62/$D$50*$D$47*$B$68)*($B$57/$D$60))</f>
        <v>68.906453489161208</v>
      </c>
      <c r="H62" s="409">
        <f t="shared" si="0"/>
        <v>91.875271318881616</v>
      </c>
      <c r="L62" s="254"/>
    </row>
    <row r="63" spans="1:12" ht="27" customHeight="1" x14ac:dyDescent="0.4">
      <c r="A63" s="266" t="s">
        <v>90</v>
      </c>
      <c r="B63" s="267">
        <v>1</v>
      </c>
      <c r="C63" s="462"/>
      <c r="D63" s="457"/>
      <c r="E63" s="328">
        <v>4</v>
      </c>
      <c r="F63" s="329"/>
      <c r="G63" s="391" t="str">
        <f>IF(ISBLANK(F63),"-",(F63/$D$50*$D$47*$B$68)*($B$57/$D$60))</f>
        <v>-</v>
      </c>
      <c r="H63" s="409" t="str">
        <f t="shared" si="0"/>
        <v>-</v>
      </c>
    </row>
    <row r="64" spans="1:12" ht="26.25" customHeight="1" x14ac:dyDescent="0.4">
      <c r="A64" s="266" t="s">
        <v>91</v>
      </c>
      <c r="B64" s="267">
        <v>1</v>
      </c>
      <c r="C64" s="452" t="s">
        <v>92</v>
      </c>
      <c r="D64" s="455">
        <v>378.94</v>
      </c>
      <c r="E64" s="324">
        <v>1</v>
      </c>
      <c r="F64" s="325">
        <v>8919897</v>
      </c>
      <c r="G64" s="390">
        <f>IF(ISBLANK(F64),"-",(F64/$D$50*$D$47*$B$68)*($B$57/$D$64))</f>
        <v>69.611373923328827</v>
      </c>
      <c r="H64" s="408">
        <f t="shared" si="0"/>
        <v>92.815165231105098</v>
      </c>
    </row>
    <row r="65" spans="1:8" ht="26.25" customHeight="1" x14ac:dyDescent="0.4">
      <c r="A65" s="266" t="s">
        <v>93</v>
      </c>
      <c r="B65" s="267">
        <v>1</v>
      </c>
      <c r="C65" s="453"/>
      <c r="D65" s="456"/>
      <c r="E65" s="326">
        <v>2</v>
      </c>
      <c r="F65" s="279">
        <v>8696627</v>
      </c>
      <c r="G65" s="391">
        <f>IF(ISBLANK(F65),"-",(F65/$D$50*$D$47*$B$68)*($B$57/$D$64))</f>
        <v>67.868962384735752</v>
      </c>
      <c r="H65" s="409">
        <f t="shared" si="0"/>
        <v>90.491949846314341</v>
      </c>
    </row>
    <row r="66" spans="1:8" ht="26.25" customHeight="1" x14ac:dyDescent="0.4">
      <c r="A66" s="266" t="s">
        <v>94</v>
      </c>
      <c r="B66" s="267">
        <v>1</v>
      </c>
      <c r="C66" s="453"/>
      <c r="D66" s="456"/>
      <c r="E66" s="326">
        <v>3</v>
      </c>
      <c r="F66" s="279">
        <v>8928953</v>
      </c>
      <c r="G66" s="391">
        <f>IF(ISBLANK(F66),"-",(F66/$D$50*$D$47*$B$68)*($B$57/$D$64))</f>
        <v>69.682047452658779</v>
      </c>
      <c r="H66" s="409">
        <f t="shared" si="0"/>
        <v>92.909396603545034</v>
      </c>
    </row>
    <row r="67" spans="1:8" ht="27" customHeight="1" x14ac:dyDescent="0.4">
      <c r="A67" s="266" t="s">
        <v>95</v>
      </c>
      <c r="B67" s="267">
        <v>1</v>
      </c>
      <c r="C67" s="462"/>
      <c r="D67" s="457"/>
      <c r="E67" s="328">
        <v>4</v>
      </c>
      <c r="F67" s="329"/>
      <c r="G67" s="407" t="str">
        <f>IF(ISBLANK(F67),"-",(F67/$D$50*$D$47*$B$68)*($B$57/$D$64))</f>
        <v>-</v>
      </c>
      <c r="H67" s="410" t="str">
        <f t="shared" si="0"/>
        <v>-</v>
      </c>
    </row>
    <row r="68" spans="1:8" ht="26.25" customHeight="1" x14ac:dyDescent="0.4">
      <c r="A68" s="266" t="s">
        <v>96</v>
      </c>
      <c r="B68" s="330">
        <f>(B67/B66)*(B65/B64)*(B63/B62)*(B61/B60)*B59</f>
        <v>1000</v>
      </c>
      <c r="C68" s="452" t="s">
        <v>97</v>
      </c>
      <c r="D68" s="455">
        <v>376.87</v>
      </c>
      <c r="E68" s="324">
        <v>1</v>
      </c>
      <c r="F68" s="325">
        <v>8826010</v>
      </c>
      <c r="G68" s="390">
        <f>IF(ISBLANK(F68),"-",(F68/$D$50*$D$47*$B$68)*($B$57/$D$68))</f>
        <v>69.256998245591674</v>
      </c>
      <c r="H68" s="409">
        <f t="shared" si="0"/>
        <v>92.342664327455566</v>
      </c>
    </row>
    <row r="69" spans="1:8" ht="27" customHeight="1" x14ac:dyDescent="0.4">
      <c r="A69" s="314" t="s">
        <v>98</v>
      </c>
      <c r="B69" s="331">
        <f>(D47*B68)/B56*B57</f>
        <v>375.36</v>
      </c>
      <c r="C69" s="453"/>
      <c r="D69" s="456"/>
      <c r="E69" s="326">
        <v>2</v>
      </c>
      <c r="F69" s="279">
        <v>8952824</v>
      </c>
      <c r="G69" s="391">
        <f>IF(ISBLANK(F69),"-",(F69/$D$50*$D$47*$B$68)*($B$57/$D$68))</f>
        <v>70.252097613881119</v>
      </c>
      <c r="H69" s="409">
        <f t="shared" si="0"/>
        <v>93.66946348517483</v>
      </c>
    </row>
    <row r="70" spans="1:8" ht="26.25" customHeight="1" x14ac:dyDescent="0.4">
      <c r="A70" s="458" t="s">
        <v>71</v>
      </c>
      <c r="B70" s="459"/>
      <c r="C70" s="453"/>
      <c r="D70" s="456"/>
      <c r="E70" s="326">
        <v>3</v>
      </c>
      <c r="F70" s="279">
        <v>8916715</v>
      </c>
      <c r="G70" s="391">
        <f>IF(ISBLANK(F70),"-",(F70/$D$50*$D$47*$B$68)*($B$57/$D$68))</f>
        <v>69.968753163823848</v>
      </c>
      <c r="H70" s="409">
        <f t="shared" si="0"/>
        <v>93.291670885098469</v>
      </c>
    </row>
    <row r="71" spans="1:8" ht="27" customHeight="1" x14ac:dyDescent="0.4">
      <c r="A71" s="460"/>
      <c r="B71" s="461"/>
      <c r="C71" s="454"/>
      <c r="D71" s="457"/>
      <c r="E71" s="328">
        <v>4</v>
      </c>
      <c r="F71" s="329"/>
      <c r="G71" s="407" t="str">
        <f>IF(ISBLANK(F71),"-",(F71/$D$50*$D$47*$B$68)*($B$57/$D$68))</f>
        <v>-</v>
      </c>
      <c r="H71" s="410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64</v>
      </c>
      <c r="G72" s="396">
        <f>AVERAGE(G60:G71)</f>
        <v>69.296593286429612</v>
      </c>
      <c r="H72" s="411">
        <f>AVERAGE(H60:H71)</f>
        <v>92.395457715239488</v>
      </c>
    </row>
    <row r="73" spans="1:8" ht="26.25" customHeight="1" x14ac:dyDescent="0.4">
      <c r="C73" s="332"/>
      <c r="D73" s="332"/>
      <c r="E73" s="332"/>
      <c r="F73" s="335" t="s">
        <v>77</v>
      </c>
      <c r="G73" s="395">
        <f>STDEV(G60:G71)/G72</f>
        <v>1.0165624906755084E-2</v>
      </c>
      <c r="H73" s="395">
        <f>STDEV(H60:H71)/H72</f>
        <v>1.0165624906755072E-2</v>
      </c>
    </row>
    <row r="74" spans="1:8" ht="27" customHeight="1" x14ac:dyDescent="0.4">
      <c r="A74" s="332"/>
      <c r="B74" s="332"/>
      <c r="C74" s="333"/>
      <c r="D74" s="333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50" t="s">
        <v>99</v>
      </c>
      <c r="B76" s="339" t="s">
        <v>100</v>
      </c>
      <c r="C76" s="439" t="str">
        <f>B26</f>
        <v>ISONIAZID</v>
      </c>
      <c r="D76" s="439"/>
      <c r="E76" s="340" t="s">
        <v>101</v>
      </c>
      <c r="F76" s="340"/>
      <c r="G76" s="427">
        <f>H72</f>
        <v>92.395457715239488</v>
      </c>
      <c r="H76" s="342"/>
    </row>
    <row r="77" spans="1:8" ht="18.75" x14ac:dyDescent="0.3">
      <c r="A77" s="249" t="s">
        <v>102</v>
      </c>
      <c r="B77" s="249" t="s">
        <v>103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475" t="str">
        <f>B26</f>
        <v>ISONIAZID</v>
      </c>
      <c r="C79" s="475"/>
    </row>
    <row r="80" spans="1:8" ht="26.25" customHeight="1" x14ac:dyDescent="0.4">
      <c r="A80" s="251" t="s">
        <v>41</v>
      </c>
      <c r="B80" s="475" t="str">
        <f>B27</f>
        <v>I8-4</v>
      </c>
      <c r="C80" s="475"/>
    </row>
    <row r="81" spans="1:12" ht="27" customHeight="1" x14ac:dyDescent="0.4">
      <c r="A81" s="251" t="s">
        <v>6</v>
      </c>
      <c r="B81" s="343">
        <f>B28</f>
        <v>100.33</v>
      </c>
    </row>
    <row r="82" spans="1:12" s="14" customFormat="1" ht="27" customHeight="1" x14ac:dyDescent="0.4">
      <c r="A82" s="251" t="s">
        <v>42</v>
      </c>
      <c r="B82" s="253">
        <v>0</v>
      </c>
      <c r="C82" s="441" t="s">
        <v>43</v>
      </c>
      <c r="D82" s="442"/>
      <c r="E82" s="442"/>
      <c r="F82" s="442"/>
      <c r="G82" s="443"/>
      <c r="I82" s="254"/>
      <c r="J82" s="254"/>
      <c r="K82" s="254"/>
      <c r="L82" s="254"/>
    </row>
    <row r="83" spans="1:12" s="14" customFormat="1" ht="19.5" customHeight="1" x14ac:dyDescent="0.3">
      <c r="A83" s="251" t="s">
        <v>44</v>
      </c>
      <c r="B83" s="255">
        <f>B81-B82</f>
        <v>100.33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45</v>
      </c>
      <c r="B84" s="258">
        <v>1</v>
      </c>
      <c r="C84" s="444" t="s">
        <v>104</v>
      </c>
      <c r="D84" s="445"/>
      <c r="E84" s="445"/>
      <c r="F84" s="445"/>
      <c r="G84" s="445"/>
      <c r="H84" s="446"/>
      <c r="I84" s="254"/>
      <c r="J84" s="254"/>
      <c r="K84" s="254"/>
      <c r="L84" s="254"/>
    </row>
    <row r="85" spans="1:12" s="14" customFormat="1" ht="27" customHeight="1" x14ac:dyDescent="0.4">
      <c r="A85" s="251" t="s">
        <v>47</v>
      </c>
      <c r="B85" s="258">
        <v>1</v>
      </c>
      <c r="C85" s="444" t="s">
        <v>105</v>
      </c>
      <c r="D85" s="445"/>
      <c r="E85" s="445"/>
      <c r="F85" s="445"/>
      <c r="G85" s="445"/>
      <c r="H85" s="446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49</v>
      </c>
      <c r="B87" s="263">
        <f>B84/B85</f>
        <v>1</v>
      </c>
      <c r="C87" s="241" t="s">
        <v>50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51</v>
      </c>
      <c r="B89" s="265">
        <v>25</v>
      </c>
      <c r="D89" s="344" t="s">
        <v>52</v>
      </c>
      <c r="E89" s="345"/>
      <c r="F89" s="447" t="s">
        <v>53</v>
      </c>
      <c r="G89" s="448"/>
    </row>
    <row r="90" spans="1:12" ht="27" customHeight="1" x14ac:dyDescent="0.4">
      <c r="A90" s="266" t="s">
        <v>54</v>
      </c>
      <c r="B90" s="267">
        <v>5</v>
      </c>
      <c r="C90" s="346" t="s">
        <v>55</v>
      </c>
      <c r="D90" s="269" t="s">
        <v>56</v>
      </c>
      <c r="E90" s="270" t="s">
        <v>57</v>
      </c>
      <c r="F90" s="269" t="s">
        <v>56</v>
      </c>
      <c r="G90" s="347" t="s">
        <v>57</v>
      </c>
      <c r="I90" s="272" t="s">
        <v>58</v>
      </c>
    </row>
    <row r="91" spans="1:12" ht="26.25" customHeight="1" x14ac:dyDescent="0.4">
      <c r="A91" s="266" t="s">
        <v>59</v>
      </c>
      <c r="B91" s="267">
        <v>50</v>
      </c>
      <c r="C91" s="348">
        <v>1</v>
      </c>
      <c r="D91" s="274">
        <v>10084206</v>
      </c>
      <c r="E91" s="275">
        <f>IF(ISBLANK(D91),"-",$D$101/$D$98*D91)</f>
        <v>9909920.3107737843</v>
      </c>
      <c r="F91" s="274">
        <v>9877352</v>
      </c>
      <c r="G91" s="276">
        <f>IF(ISBLANK(F91),"-",$D$101/$F$98*F91)</f>
        <v>10000064.957102636</v>
      </c>
      <c r="I91" s="277"/>
    </row>
    <row r="92" spans="1:12" ht="26.25" customHeight="1" x14ac:dyDescent="0.4">
      <c r="A92" s="266" t="s">
        <v>60</v>
      </c>
      <c r="B92" s="267">
        <v>1</v>
      </c>
      <c r="C92" s="333">
        <v>2</v>
      </c>
      <c r="D92" s="279">
        <v>10167635</v>
      </c>
      <c r="E92" s="280">
        <f>IF(ISBLANK(D92),"-",$D$101/$D$98*D92)</f>
        <v>9991907.4044138342</v>
      </c>
      <c r="F92" s="279">
        <v>9897688</v>
      </c>
      <c r="G92" s="281">
        <f>IF(ISBLANK(F92),"-",$D$101/$F$98*F92)</f>
        <v>10020653.604846245</v>
      </c>
      <c r="I92" s="449">
        <f>ABS((F96/D96*D95)-F95)/D95</f>
        <v>1.0525866674492861E-2</v>
      </c>
    </row>
    <row r="93" spans="1:12" ht="26.25" customHeight="1" x14ac:dyDescent="0.4">
      <c r="A93" s="266" t="s">
        <v>61</v>
      </c>
      <c r="B93" s="267">
        <v>1</v>
      </c>
      <c r="C93" s="333">
        <v>3</v>
      </c>
      <c r="D93" s="279">
        <v>10077234</v>
      </c>
      <c r="E93" s="280">
        <f>IF(ISBLANK(D93),"-",$D$101/$D$98*D93)</f>
        <v>9903068.8080965579</v>
      </c>
      <c r="F93" s="279">
        <v>9983354</v>
      </c>
      <c r="G93" s="281">
        <f>IF(ISBLANK(F93),"-",$D$101/$F$98*F93)</f>
        <v>10107383.890920402</v>
      </c>
      <c r="I93" s="449"/>
    </row>
    <row r="94" spans="1:12" ht="27" customHeight="1" x14ac:dyDescent="0.4">
      <c r="A94" s="266" t="s">
        <v>62</v>
      </c>
      <c r="B94" s="267">
        <v>1</v>
      </c>
      <c r="C94" s="349">
        <v>4</v>
      </c>
      <c r="D94" s="284"/>
      <c r="E94" s="285" t="str">
        <f>IF(ISBLANK(D94),"-",$D$101/$D$98*D94)</f>
        <v>-</v>
      </c>
      <c r="F94" s="350"/>
      <c r="G94" s="286" t="str">
        <f>IF(ISBLANK(F94),"-",$D$101/$F$98*F94)</f>
        <v>-</v>
      </c>
      <c r="I94" s="287"/>
    </row>
    <row r="95" spans="1:12" ht="27" customHeight="1" x14ac:dyDescent="0.4">
      <c r="A95" s="266" t="s">
        <v>63</v>
      </c>
      <c r="B95" s="267">
        <v>1</v>
      </c>
      <c r="C95" s="351" t="s">
        <v>64</v>
      </c>
      <c r="D95" s="352">
        <f>AVERAGE(D91:D94)</f>
        <v>10109691.666666666</v>
      </c>
      <c r="E95" s="290">
        <f>AVERAGE(E91:E94)</f>
        <v>9934965.5077613909</v>
      </c>
      <c r="F95" s="353">
        <f>AVERAGE(F91:F94)</f>
        <v>9919464.666666666</v>
      </c>
      <c r="G95" s="354">
        <f>AVERAGE(G91:G94)</f>
        <v>10042700.817623094</v>
      </c>
    </row>
    <row r="96" spans="1:12" ht="26.25" customHeight="1" x14ac:dyDescent="0.4">
      <c r="A96" s="266" t="s">
        <v>65</v>
      </c>
      <c r="B96" s="252">
        <v>1</v>
      </c>
      <c r="C96" s="355" t="s">
        <v>106</v>
      </c>
      <c r="D96" s="356">
        <v>21.13</v>
      </c>
      <c r="E96" s="282"/>
      <c r="F96" s="294">
        <v>20.51</v>
      </c>
    </row>
    <row r="97" spans="1:10" ht="26.25" customHeight="1" x14ac:dyDescent="0.4">
      <c r="A97" s="266" t="s">
        <v>67</v>
      </c>
      <c r="B97" s="252">
        <v>1</v>
      </c>
      <c r="C97" s="357" t="s">
        <v>107</v>
      </c>
      <c r="D97" s="358">
        <f>D96*$B$87</f>
        <v>21.13</v>
      </c>
      <c r="E97" s="297"/>
      <c r="F97" s="296">
        <f>F96*$B$87</f>
        <v>20.51</v>
      </c>
    </row>
    <row r="98" spans="1:10" ht="19.5" customHeight="1" x14ac:dyDescent="0.3">
      <c r="A98" s="266" t="s">
        <v>69</v>
      </c>
      <c r="B98" s="359">
        <f>(B97/B96)*(B95/B94)*(B93/B92)*(B91/B90)*B89</f>
        <v>250</v>
      </c>
      <c r="C98" s="357" t="s">
        <v>108</v>
      </c>
      <c r="D98" s="360">
        <f>D97*$B$83/100</f>
        <v>21.199728999999998</v>
      </c>
      <c r="E98" s="300"/>
      <c r="F98" s="299">
        <f>F97*$B$83/100</f>
        <v>20.577683</v>
      </c>
    </row>
    <row r="99" spans="1:10" ht="19.5" customHeight="1" x14ac:dyDescent="0.3">
      <c r="A99" s="435" t="s">
        <v>71</v>
      </c>
      <c r="B99" s="450"/>
      <c r="C99" s="357" t="s">
        <v>109</v>
      </c>
      <c r="D99" s="361">
        <f>D98/$B$98</f>
        <v>8.4798915999999988E-2</v>
      </c>
      <c r="E99" s="300"/>
      <c r="F99" s="303">
        <f>F98/$B$98</f>
        <v>8.2310731999999998E-2</v>
      </c>
      <c r="G99" s="362"/>
      <c r="H99" s="292"/>
    </row>
    <row r="100" spans="1:10" ht="19.5" customHeight="1" x14ac:dyDescent="0.3">
      <c r="A100" s="437"/>
      <c r="B100" s="451"/>
      <c r="C100" s="357" t="s">
        <v>73</v>
      </c>
      <c r="D100" s="363">
        <f>$B$56/$B$116</f>
        <v>8.3333333333333329E-2</v>
      </c>
      <c r="F100" s="308"/>
      <c r="G100" s="364"/>
      <c r="H100" s="292"/>
    </row>
    <row r="101" spans="1:10" ht="18.75" x14ac:dyDescent="0.3">
      <c r="C101" s="357" t="s">
        <v>74</v>
      </c>
      <c r="D101" s="358">
        <f>D100*$B$98</f>
        <v>20.833333333333332</v>
      </c>
      <c r="F101" s="308"/>
      <c r="G101" s="362"/>
      <c r="H101" s="292"/>
    </row>
    <row r="102" spans="1:10" ht="19.5" customHeight="1" x14ac:dyDescent="0.3">
      <c r="C102" s="365" t="s">
        <v>75</v>
      </c>
      <c r="D102" s="366">
        <f>D101/B34</f>
        <v>20.833333333333332</v>
      </c>
      <c r="F102" s="312"/>
      <c r="G102" s="362"/>
      <c r="H102" s="292"/>
      <c r="J102" s="367"/>
    </row>
    <row r="103" spans="1:10" ht="18.75" x14ac:dyDescent="0.3">
      <c r="C103" s="368" t="s">
        <v>110</v>
      </c>
      <c r="D103" s="369">
        <f>AVERAGE(E91:E94,G91:G94)</f>
        <v>9988833.1626922432</v>
      </c>
      <c r="F103" s="312"/>
      <c r="G103" s="370"/>
      <c r="H103" s="292"/>
      <c r="J103" s="371"/>
    </row>
    <row r="104" spans="1:10" ht="18.75" x14ac:dyDescent="0.3">
      <c r="C104" s="335" t="s">
        <v>77</v>
      </c>
      <c r="D104" s="372">
        <f>STDEV(E91:E94,G91:G94)/D103</f>
        <v>7.5959960929222218E-3</v>
      </c>
      <c r="F104" s="312"/>
      <c r="G104" s="362"/>
      <c r="H104" s="292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12"/>
      <c r="G105" s="362"/>
      <c r="H105" s="292"/>
      <c r="J105" s="371"/>
    </row>
    <row r="106" spans="1:10" ht="19.5" customHeight="1" x14ac:dyDescent="0.3">
      <c r="A106" s="316"/>
      <c r="B106" s="316"/>
      <c r="C106" s="316"/>
      <c r="D106" s="316"/>
      <c r="E106" s="316"/>
    </row>
    <row r="107" spans="1:10" ht="27" customHeight="1" x14ac:dyDescent="0.4">
      <c r="A107" s="264" t="s">
        <v>111</v>
      </c>
      <c r="B107" s="265">
        <v>900</v>
      </c>
      <c r="C107" s="412" t="s">
        <v>112</v>
      </c>
      <c r="D107" s="412" t="s">
        <v>56</v>
      </c>
      <c r="E107" s="412" t="s">
        <v>113</v>
      </c>
      <c r="F107" s="374" t="s">
        <v>114</v>
      </c>
    </row>
    <row r="108" spans="1:10" ht="26.25" customHeight="1" x14ac:dyDescent="0.4">
      <c r="A108" s="266" t="s">
        <v>115</v>
      </c>
      <c r="B108" s="267">
        <v>1</v>
      </c>
      <c r="C108" s="417">
        <v>1</v>
      </c>
      <c r="D108" s="418">
        <v>9524154</v>
      </c>
      <c r="E108" s="392">
        <f t="shared" ref="E108:E113" si="1">IF(ISBLANK(D108),"-",D108/$D$103*$D$100*$B$116)</f>
        <v>71.511010181641169</v>
      </c>
      <c r="F108" s="419">
        <f t="shared" ref="F108:F113" si="2">IF(ISBLANK(D108), "-", (E108/$B$56)*100)</f>
        <v>95.348013575521563</v>
      </c>
    </row>
    <row r="109" spans="1:10" ht="26.25" customHeight="1" x14ac:dyDescent="0.4">
      <c r="A109" s="266" t="s">
        <v>88</v>
      </c>
      <c r="B109" s="267">
        <v>1</v>
      </c>
      <c r="C109" s="413">
        <v>2</v>
      </c>
      <c r="D109" s="415">
        <v>9536963</v>
      </c>
      <c r="E109" s="393">
        <f t="shared" si="1"/>
        <v>71.607185078583896</v>
      </c>
      <c r="F109" s="420">
        <f t="shared" si="2"/>
        <v>95.47624677144519</v>
      </c>
    </row>
    <row r="110" spans="1:10" ht="26.25" customHeight="1" x14ac:dyDescent="0.4">
      <c r="A110" s="266" t="s">
        <v>89</v>
      </c>
      <c r="B110" s="267">
        <v>1</v>
      </c>
      <c r="C110" s="413">
        <v>3</v>
      </c>
      <c r="D110" s="415">
        <v>9677887</v>
      </c>
      <c r="E110" s="393">
        <f t="shared" si="1"/>
        <v>72.665296654566134</v>
      </c>
      <c r="F110" s="420">
        <f t="shared" si="2"/>
        <v>96.887062206088189</v>
      </c>
    </row>
    <row r="111" spans="1:10" ht="26.25" customHeight="1" x14ac:dyDescent="0.4">
      <c r="A111" s="266" t="s">
        <v>90</v>
      </c>
      <c r="B111" s="267">
        <v>1</v>
      </c>
      <c r="C111" s="413">
        <v>4</v>
      </c>
      <c r="D111" s="415">
        <v>9557039</v>
      </c>
      <c r="E111" s="393">
        <f t="shared" si="1"/>
        <v>71.757923405621298</v>
      </c>
      <c r="F111" s="420">
        <f t="shared" si="2"/>
        <v>95.677231207495055</v>
      </c>
    </row>
    <row r="112" spans="1:10" ht="26.25" customHeight="1" x14ac:dyDescent="0.4">
      <c r="A112" s="266" t="s">
        <v>91</v>
      </c>
      <c r="B112" s="267">
        <v>1</v>
      </c>
      <c r="C112" s="413">
        <v>5</v>
      </c>
      <c r="D112" s="415">
        <v>9456297</v>
      </c>
      <c r="E112" s="393">
        <f t="shared" si="1"/>
        <v>71.001513735248594</v>
      </c>
      <c r="F112" s="420">
        <f t="shared" si="2"/>
        <v>94.668684980331463</v>
      </c>
    </row>
    <row r="113" spans="1:10" ht="27" customHeight="1" x14ac:dyDescent="0.4">
      <c r="A113" s="266" t="s">
        <v>93</v>
      </c>
      <c r="B113" s="267">
        <v>1</v>
      </c>
      <c r="C113" s="414">
        <v>6</v>
      </c>
      <c r="D113" s="416">
        <v>9465269</v>
      </c>
      <c r="E113" s="394">
        <f t="shared" si="1"/>
        <v>71.068878960900093</v>
      </c>
      <c r="F113" s="421">
        <f t="shared" si="2"/>
        <v>94.758505281200129</v>
      </c>
    </row>
    <row r="114" spans="1:10" ht="27" customHeight="1" x14ac:dyDescent="0.4">
      <c r="A114" s="266" t="s">
        <v>94</v>
      </c>
      <c r="B114" s="267">
        <v>1</v>
      </c>
      <c r="C114" s="375"/>
      <c r="D114" s="333"/>
      <c r="E114" s="240"/>
      <c r="F114" s="422"/>
    </row>
    <row r="115" spans="1:10" ht="26.25" customHeight="1" x14ac:dyDescent="0.4">
      <c r="A115" s="266" t="s">
        <v>95</v>
      </c>
      <c r="B115" s="267">
        <v>1</v>
      </c>
      <c r="C115" s="375"/>
      <c r="D115" s="399" t="s">
        <v>64</v>
      </c>
      <c r="E115" s="401">
        <f>AVERAGE(E108:E113)</f>
        <v>71.601968002760202</v>
      </c>
      <c r="F115" s="423">
        <f>AVERAGE(F108:F113)</f>
        <v>95.469290670346936</v>
      </c>
    </row>
    <row r="116" spans="1:10" ht="27" customHeight="1" x14ac:dyDescent="0.4">
      <c r="A116" s="266" t="s">
        <v>96</v>
      </c>
      <c r="B116" s="298">
        <f>(B115/B114)*(B113/B112)*(B111/B110)*(B109/B108)*B107</f>
        <v>900</v>
      </c>
      <c r="C116" s="376"/>
      <c r="D116" s="400" t="s">
        <v>77</v>
      </c>
      <c r="E116" s="398">
        <f>STDEV(E108:E113)/E115</f>
        <v>8.3983045303778654E-3</v>
      </c>
      <c r="F116" s="377">
        <f>STDEV(F108:F113)/F115</f>
        <v>8.3983045303778758E-3</v>
      </c>
      <c r="I116" s="240"/>
    </row>
    <row r="117" spans="1:10" ht="27" customHeight="1" x14ac:dyDescent="0.4">
      <c r="A117" s="435" t="s">
        <v>71</v>
      </c>
      <c r="B117" s="436"/>
      <c r="C117" s="378"/>
      <c r="D117" s="337" t="s">
        <v>20</v>
      </c>
      <c r="E117" s="403">
        <f>COUNT(E108:E113)</f>
        <v>6</v>
      </c>
      <c r="F117" s="404">
        <f>COUNT(F108:F113)</f>
        <v>6</v>
      </c>
      <c r="I117" s="240"/>
      <c r="J117" s="371"/>
    </row>
    <row r="118" spans="1:10" ht="26.25" customHeight="1" x14ac:dyDescent="0.3">
      <c r="A118" s="437"/>
      <c r="B118" s="438"/>
      <c r="C118" s="240"/>
      <c r="D118" s="402"/>
      <c r="E118" s="463" t="s">
        <v>116</v>
      </c>
      <c r="F118" s="464"/>
      <c r="G118" s="240"/>
      <c r="H118" s="240"/>
      <c r="I118" s="240"/>
    </row>
    <row r="119" spans="1:10" ht="25.5" customHeight="1" x14ac:dyDescent="0.4">
      <c r="A119" s="387"/>
      <c r="B119" s="262"/>
      <c r="C119" s="240"/>
      <c r="D119" s="400" t="s">
        <v>117</v>
      </c>
      <c r="E119" s="405">
        <f>MIN(E108:E113)</f>
        <v>71.001513735248594</v>
      </c>
      <c r="F119" s="424">
        <f>MIN(F108:F113)</f>
        <v>94.668684980331463</v>
      </c>
      <c r="G119" s="240"/>
      <c r="H119" s="240"/>
      <c r="I119" s="240"/>
    </row>
    <row r="120" spans="1:10" ht="24" customHeight="1" x14ac:dyDescent="0.4">
      <c r="A120" s="387"/>
      <c r="B120" s="262"/>
      <c r="C120" s="240"/>
      <c r="D120" s="309" t="s">
        <v>118</v>
      </c>
      <c r="E120" s="406">
        <f>MAX(E108:E113)</f>
        <v>72.665296654566134</v>
      </c>
      <c r="F120" s="425">
        <f>MAX(F108:F113)</f>
        <v>96.887062206088189</v>
      </c>
      <c r="G120" s="240"/>
      <c r="H120" s="240"/>
      <c r="I120" s="240"/>
    </row>
    <row r="121" spans="1:10" ht="27" customHeight="1" x14ac:dyDescent="0.3">
      <c r="A121" s="387"/>
      <c r="B121" s="262"/>
      <c r="C121" s="240"/>
      <c r="D121" s="240"/>
      <c r="E121" s="240"/>
      <c r="F121" s="333"/>
      <c r="G121" s="240"/>
      <c r="H121" s="240"/>
      <c r="I121" s="240"/>
    </row>
    <row r="122" spans="1:10" ht="25.5" customHeight="1" x14ac:dyDescent="0.3">
      <c r="A122" s="387"/>
      <c r="B122" s="262"/>
      <c r="C122" s="240"/>
      <c r="D122" s="240"/>
      <c r="E122" s="240"/>
      <c r="F122" s="333"/>
      <c r="G122" s="240"/>
      <c r="H122" s="240"/>
      <c r="I122" s="240"/>
    </row>
    <row r="123" spans="1:10" ht="18.75" x14ac:dyDescent="0.3">
      <c r="A123" s="387"/>
      <c r="B123" s="262"/>
      <c r="C123" s="240"/>
      <c r="D123" s="240"/>
      <c r="E123" s="240"/>
      <c r="F123" s="333"/>
      <c r="G123" s="240"/>
      <c r="H123" s="240"/>
      <c r="I123" s="240"/>
    </row>
    <row r="124" spans="1:10" ht="45.75" customHeight="1" x14ac:dyDescent="0.65">
      <c r="A124" s="250" t="s">
        <v>99</v>
      </c>
      <c r="B124" s="339" t="s">
        <v>119</v>
      </c>
      <c r="C124" s="439" t="str">
        <f>B26</f>
        <v>ISONIAZID</v>
      </c>
      <c r="D124" s="439"/>
      <c r="E124" s="340" t="s">
        <v>120</v>
      </c>
      <c r="F124" s="340"/>
      <c r="G124" s="426">
        <f>F115</f>
        <v>95.469290670346936</v>
      </c>
      <c r="H124" s="240"/>
      <c r="I124" s="240"/>
    </row>
    <row r="125" spans="1:10" ht="45.75" customHeight="1" x14ac:dyDescent="0.65">
      <c r="A125" s="250"/>
      <c r="B125" s="339" t="s">
        <v>121</v>
      </c>
      <c r="C125" s="251" t="s">
        <v>122</v>
      </c>
      <c r="D125" s="426">
        <f>MIN(F108:F113)</f>
        <v>94.668684980331463</v>
      </c>
      <c r="E125" s="351" t="s">
        <v>123</v>
      </c>
      <c r="F125" s="426">
        <f>MAX(F108:F113)</f>
        <v>96.887062206088189</v>
      </c>
      <c r="G125" s="341"/>
      <c r="H125" s="240"/>
      <c r="I125" s="240"/>
    </row>
    <row r="126" spans="1:10" ht="19.5" customHeight="1" x14ac:dyDescent="0.3">
      <c r="A126" s="379"/>
      <c r="B126" s="379"/>
      <c r="C126" s="380"/>
      <c r="D126" s="380"/>
      <c r="E126" s="380"/>
      <c r="F126" s="380"/>
      <c r="G126" s="380"/>
      <c r="H126" s="380"/>
    </row>
    <row r="127" spans="1:10" ht="18.75" x14ac:dyDescent="0.3">
      <c r="B127" s="440" t="s">
        <v>26</v>
      </c>
      <c r="C127" s="440"/>
      <c r="E127" s="346" t="s">
        <v>27</v>
      </c>
      <c r="F127" s="381"/>
      <c r="G127" s="440" t="s">
        <v>28</v>
      </c>
      <c r="H127" s="440"/>
    </row>
    <row r="128" spans="1:10" ht="69.95" customHeight="1" x14ac:dyDescent="0.3">
      <c r="A128" s="382" t="s">
        <v>29</v>
      </c>
      <c r="B128" s="383"/>
      <c r="C128" s="383"/>
      <c r="E128" s="383"/>
      <c r="F128" s="240"/>
      <c r="G128" s="384"/>
      <c r="H128" s="384"/>
    </row>
    <row r="129" spans="1:9" ht="69.95" customHeight="1" x14ac:dyDescent="0.3">
      <c r="A129" s="382" t="s">
        <v>30</v>
      </c>
      <c r="B129" s="385"/>
      <c r="C129" s="385"/>
      <c r="E129" s="385"/>
      <c r="F129" s="240"/>
      <c r="G129" s="386"/>
      <c r="H129" s="386"/>
    </row>
    <row r="130" spans="1:9" ht="18.75" x14ac:dyDescent="0.3">
      <c r="A130" s="332"/>
      <c r="B130" s="332"/>
      <c r="C130" s="333"/>
      <c r="D130" s="333"/>
      <c r="E130" s="333"/>
      <c r="F130" s="336"/>
      <c r="G130" s="333"/>
      <c r="H130" s="333"/>
      <c r="I130" s="240"/>
    </row>
    <row r="131" spans="1:9" ht="18.75" x14ac:dyDescent="0.3">
      <c r="A131" s="332"/>
      <c r="B131" s="332"/>
      <c r="C131" s="333"/>
      <c r="D131" s="333"/>
      <c r="E131" s="333"/>
      <c r="F131" s="336"/>
      <c r="G131" s="333"/>
      <c r="H131" s="333"/>
      <c r="I131" s="240"/>
    </row>
    <row r="132" spans="1:9" ht="18.75" x14ac:dyDescent="0.3">
      <c r="A132" s="332"/>
      <c r="B132" s="332"/>
      <c r="C132" s="333"/>
      <c r="D132" s="333"/>
      <c r="E132" s="333"/>
      <c r="F132" s="336"/>
      <c r="G132" s="333"/>
      <c r="H132" s="333"/>
      <c r="I132" s="240"/>
    </row>
    <row r="133" spans="1:9" ht="18.75" x14ac:dyDescent="0.3">
      <c r="A133" s="332"/>
      <c r="B133" s="332"/>
      <c r="C133" s="333"/>
      <c r="D133" s="333"/>
      <c r="E133" s="333"/>
      <c r="F133" s="336"/>
      <c r="G133" s="333"/>
      <c r="H133" s="333"/>
      <c r="I133" s="240"/>
    </row>
    <row r="134" spans="1:9" ht="18.75" x14ac:dyDescent="0.3">
      <c r="A134" s="332"/>
      <c r="B134" s="332"/>
      <c r="C134" s="333"/>
      <c r="D134" s="333"/>
      <c r="E134" s="333"/>
      <c r="F134" s="336"/>
      <c r="G134" s="333"/>
      <c r="H134" s="333"/>
      <c r="I134" s="240"/>
    </row>
    <row r="135" spans="1:9" ht="18.75" x14ac:dyDescent="0.3">
      <c r="A135" s="332"/>
      <c r="B135" s="332"/>
      <c r="C135" s="333"/>
      <c r="D135" s="333"/>
      <c r="E135" s="333"/>
      <c r="F135" s="336"/>
      <c r="G135" s="333"/>
      <c r="H135" s="333"/>
      <c r="I135" s="240"/>
    </row>
    <row r="136" spans="1:9" ht="18.75" x14ac:dyDescent="0.3">
      <c r="A136" s="332"/>
      <c r="B136" s="332"/>
      <c r="C136" s="333"/>
      <c r="D136" s="333"/>
      <c r="E136" s="333"/>
      <c r="F136" s="336"/>
      <c r="G136" s="333"/>
      <c r="H136" s="333"/>
      <c r="I136" s="240"/>
    </row>
    <row r="137" spans="1:9" ht="18.75" x14ac:dyDescent="0.3">
      <c r="A137" s="332"/>
      <c r="B137" s="332"/>
      <c r="C137" s="333"/>
      <c r="D137" s="333"/>
      <c r="E137" s="333"/>
      <c r="F137" s="336"/>
      <c r="G137" s="333"/>
      <c r="H137" s="333"/>
      <c r="I137" s="240"/>
    </row>
    <row r="138" spans="1:9" ht="18.75" x14ac:dyDescent="0.3">
      <c r="A138" s="332"/>
      <c r="B138" s="332"/>
      <c r="C138" s="333"/>
      <c r="D138" s="333"/>
      <c r="E138" s="333"/>
      <c r="F138" s="336"/>
      <c r="G138" s="333"/>
      <c r="H138" s="333"/>
      <c r="I138" s="24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 RIFAMPICIN</vt:lpstr>
      <vt:lpstr>SST ISONIAZID</vt:lpstr>
      <vt:lpstr>Rifampicin</vt:lpstr>
      <vt:lpstr>Isoniazid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2018-01-09T13:01:21Z</cp:lastPrinted>
  <dcterms:created xsi:type="dcterms:W3CDTF">2005-07-05T10:19:27Z</dcterms:created>
  <dcterms:modified xsi:type="dcterms:W3CDTF">2018-01-09T13:01:25Z</dcterms:modified>
</cp:coreProperties>
</file>