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 activeTab="3"/>
  </bookViews>
  <sheets>
    <sheet name="SST RIFAMPICIN" sheetId="4" r:id="rId1"/>
    <sheet name="SST ISONIAZID" sheetId="1" r:id="rId2"/>
    <sheet name="Rifampicin" sheetId="2" r:id="rId3"/>
    <sheet name="Isoniazid" sheetId="3" r:id="rId4"/>
  </sheets>
  <calcPr calcId="162913"/>
</workbook>
</file>

<file path=xl/calcChain.xml><?xml version="1.0" encoding="utf-8"?>
<calcChain xmlns="http://schemas.openxmlformats.org/spreadsheetml/2006/main">
  <c r="B30" i="4" l="1"/>
  <c r="B31" i="4" s="1"/>
  <c r="B53" i="4"/>
  <c r="E51" i="4"/>
  <c r="D51" i="4"/>
  <c r="C51" i="4"/>
  <c r="B51" i="4"/>
  <c r="B52" i="4" s="1"/>
  <c r="B32" i="4"/>
  <c r="E30" i="4"/>
  <c r="D30" i="4"/>
  <c r="C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124" i="2"/>
  <c r="B116" i="2"/>
  <c r="D100" i="2" s="1"/>
  <c r="B98" i="2"/>
  <c r="F95" i="2"/>
  <c r="D95" i="2"/>
  <c r="B87" i="2"/>
  <c r="D97" i="2" s="1"/>
  <c r="B83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2" l="1"/>
  <c r="I92" i="3"/>
  <c r="D101" i="3"/>
  <c r="D101" i="2"/>
  <c r="D102" i="2" s="1"/>
  <c r="I39" i="2"/>
  <c r="I39" i="3"/>
  <c r="F45" i="3"/>
  <c r="G41" i="3" s="1"/>
  <c r="D44" i="3"/>
  <c r="D45" i="3" s="1"/>
  <c r="F98" i="3"/>
  <c r="F99" i="3" s="1"/>
  <c r="D44" i="2"/>
  <c r="D45" i="2" s="1"/>
  <c r="D46" i="2" s="1"/>
  <c r="F45" i="2"/>
  <c r="F46" i="2" s="1"/>
  <c r="D98" i="2"/>
  <c r="D99" i="2" s="1"/>
  <c r="D49" i="3"/>
  <c r="E94" i="3"/>
  <c r="D102" i="3"/>
  <c r="G91" i="3"/>
  <c r="G94" i="3"/>
  <c r="G94" i="2"/>
  <c r="E94" i="2"/>
  <c r="D49" i="2"/>
  <c r="G41" i="2"/>
  <c r="E41" i="2"/>
  <c r="F97" i="2"/>
  <c r="F98" i="2" s="1"/>
  <c r="F99" i="2" s="1"/>
  <c r="E41" i="3"/>
  <c r="D97" i="3"/>
  <c r="D98" i="3" s="1"/>
  <c r="D99" i="3" s="1"/>
  <c r="G93" i="3" l="1"/>
  <c r="G39" i="3"/>
  <c r="G38" i="3"/>
  <c r="G40" i="3"/>
  <c r="F46" i="3"/>
  <c r="D46" i="3"/>
  <c r="E38" i="3"/>
  <c r="E40" i="3"/>
  <c r="E39" i="3"/>
  <c r="E91" i="2"/>
  <c r="G91" i="2"/>
  <c r="G39" i="2"/>
  <c r="G40" i="2"/>
  <c r="E92" i="2"/>
  <c r="G92" i="2"/>
  <c r="E93" i="2"/>
  <c r="G38" i="2"/>
  <c r="E38" i="2"/>
  <c r="E40" i="2"/>
  <c r="E39" i="2"/>
  <c r="E93" i="3"/>
  <c r="G92" i="3"/>
  <c r="G95" i="3" s="1"/>
  <c r="E91" i="3"/>
  <c r="E92" i="3"/>
  <c r="E95" i="3" s="1"/>
  <c r="G42" i="3"/>
  <c r="G93" i="2"/>
  <c r="D105" i="3" l="1"/>
  <c r="D50" i="3"/>
  <c r="D103" i="2"/>
  <c r="E112" i="2" s="1"/>
  <c r="F112" i="2" s="1"/>
  <c r="E95" i="2"/>
  <c r="E42" i="3"/>
  <c r="D52" i="3"/>
  <c r="G42" i="2"/>
  <c r="D105" i="2"/>
  <c r="G95" i="2"/>
  <c r="E42" i="2"/>
  <c r="D52" i="2"/>
  <c r="D50" i="2"/>
  <c r="G66" i="2" s="1"/>
  <c r="H66" i="2" s="1"/>
  <c r="D103" i="3"/>
  <c r="E113" i="3" s="1"/>
  <c r="F113" i="3" s="1"/>
  <c r="E111" i="2"/>
  <c r="F111" i="2" s="1"/>
  <c r="E109" i="2"/>
  <c r="F109" i="2" s="1"/>
  <c r="E108" i="2"/>
  <c r="D104" i="2"/>
  <c r="G71" i="2"/>
  <c r="H71" i="2" s="1"/>
  <c r="G67" i="2"/>
  <c r="H67" i="2" s="1"/>
  <c r="G63" i="2"/>
  <c r="H63" i="2" s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E108" i="3" l="1"/>
  <c r="D104" i="3"/>
  <c r="E110" i="3"/>
  <c r="F110" i="3" s="1"/>
  <c r="E112" i="3"/>
  <c r="F112" i="3" s="1"/>
  <c r="E109" i="3"/>
  <c r="F109" i="3" s="1"/>
  <c r="E111" i="3"/>
  <c r="F111" i="3" s="1"/>
  <c r="E110" i="2"/>
  <c r="F110" i="2" s="1"/>
  <c r="E113" i="2"/>
  <c r="F113" i="2" s="1"/>
  <c r="G62" i="2"/>
  <c r="H62" i="2" s="1"/>
  <c r="G69" i="2"/>
  <c r="H69" i="2" s="1"/>
  <c r="D51" i="2"/>
  <c r="G68" i="2"/>
  <c r="H68" i="2" s="1"/>
  <c r="G60" i="2"/>
  <c r="H60" i="2" s="1"/>
  <c r="G65" i="2"/>
  <c r="H65" i="2" s="1"/>
  <c r="G64" i="2"/>
  <c r="H64" i="2" s="1"/>
  <c r="G61" i="2"/>
  <c r="H61" i="2" s="1"/>
  <c r="G70" i="2"/>
  <c r="H70" i="2" s="1"/>
  <c r="F108" i="3"/>
  <c r="G74" i="3"/>
  <c r="G72" i="3"/>
  <c r="G73" i="3" s="1"/>
  <c r="H60" i="3"/>
  <c r="F108" i="2"/>
  <c r="E115" i="3" l="1"/>
  <c r="E116" i="3" s="1"/>
  <c r="E117" i="3"/>
  <c r="E119" i="3"/>
  <c r="E120" i="3"/>
  <c r="E117" i="2"/>
  <c r="E119" i="2"/>
  <c r="E120" i="2"/>
  <c r="E115" i="2"/>
  <c r="E116" i="2" s="1"/>
  <c r="G72" i="2"/>
  <c r="G73" i="2" s="1"/>
  <c r="G74" i="2"/>
  <c r="H72" i="2"/>
  <c r="H74" i="2"/>
  <c r="F125" i="3"/>
  <c r="F120" i="3"/>
  <c r="F117" i="3"/>
  <c r="D125" i="3"/>
  <c r="F115" i="3"/>
  <c r="F119" i="3"/>
  <c r="H72" i="3"/>
  <c r="H74" i="3"/>
  <c r="F125" i="2"/>
  <c r="F120" i="2"/>
  <c r="F117" i="2"/>
  <c r="D125" i="2"/>
  <c r="F115" i="2"/>
  <c r="F119" i="2"/>
  <c r="G124" i="2" l="1"/>
  <c r="F116" i="2"/>
  <c r="G124" i="3"/>
  <c r="F116" i="3"/>
  <c r="G76" i="3"/>
  <c r="H73" i="3"/>
  <c r="G76" i="2"/>
  <c r="H73" i="2"/>
</calcChain>
</file>

<file path=xl/sharedStrings.xml><?xml version="1.0" encoding="utf-8"?>
<sst xmlns="http://schemas.openxmlformats.org/spreadsheetml/2006/main" count="433" uniqueCount="131">
  <si>
    <t>HPLC System Suitability Report</t>
  </si>
  <si>
    <t>Analysis Data</t>
  </si>
  <si>
    <t>Assay</t>
  </si>
  <si>
    <t>Sample(s)</t>
  </si>
  <si>
    <t>Reference Substance:</t>
  </si>
  <si>
    <t>RIFAMPICIN 150 mg and ISONIAZID 75 mg  TABLETS</t>
  </si>
  <si>
    <t>% age Purity:</t>
  </si>
  <si>
    <t>NDQB201709225r1</t>
  </si>
  <si>
    <t>Weight (mg):</t>
  </si>
  <si>
    <t>Rifampicin, Isoniazid</t>
  </si>
  <si>
    <t>Standard Conc (mg/mL):</t>
  </si>
  <si>
    <t>Each film-coated tablet contains: Rifampicin USP 150 mg and Isoniazid USP 75 mg.</t>
  </si>
  <si>
    <t>2017-09-28 08:46:02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</si>
  <si>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</si>
  <si>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</si>
  <si>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</si>
  <si>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</si>
  <si>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</si>
  <si>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</si>
  <si>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</si>
  <si>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</si>
  <si>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</si>
  <si>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</si>
  <si>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</si>
  <si>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</si>
  <si>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</si>
  <si>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</si>
  <si>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</si>
  <si>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</si>
  <si>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</si>
  <si>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</si>
  <si>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</si>
  <si>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</si>
  <si>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</si>
  <si>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</si>
  <si>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</si>
  <si>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</si>
  <si>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</si>
  <si>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</si>
  <si>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</si>
  <si>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</si>
  <si>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</si>
  <si>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</si>
  <si>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</si>
  <si>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</si>
  <si>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</si>
  <si>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</si>
  <si>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</si>
  <si>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</si>
  <si>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</si>
  <si>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</si>
  <si>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</si>
  <si>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</si>
  <si>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</si>
  <si>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</si>
  <si>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</si>
  <si>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</si>
  <si>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</si>
  <si>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</si>
  <si>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</si>
  <si>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</si>
  <si>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</si>
  <si>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</si>
  <si>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</si>
  <si>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</si>
  <si>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</si>
  <si>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</si>
  <si>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</si>
  <si>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</si>
  <si>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</si>
  <si>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</si>
  <si>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</si>
  <si>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</si>
  <si>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</si>
  <si>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</si>
  <si>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</si>
  <si>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</si>
  <si>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</si>
  <si>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</si>
  <si>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</si>
  <si>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</si>
  <si>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</si>
  <si>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</si>
  <si>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</si>
  <si>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</si>
  <si>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</si>
  <si>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</si>
  <si>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</si>
  <si>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</si>
  <si>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</si>
  <si>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</si>
  <si>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</si>
  <si>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</si>
  <si>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</si>
  <si>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</si>
  <si>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</si>
  <si>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</si>
  <si>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</si>
  <si>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</si>
  <si>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</si>
  <si>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</si>
  <si>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</si>
  <si>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</si>
  <si>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</si>
  <si>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</si>
  <si>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</si>
  <si>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</si>
  <si>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</si>
  <si>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</si>
  <si>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</si>
  <si>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</si>
  <si>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</si>
  <si>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</si>
  <si>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</si>
  <si>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</si>
  <si>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</si>
  <si>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</si>
  <si>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</si>
  <si>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</si>
  <si>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</si>
  <si>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</si>
  <si>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</si>
  <si>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</si>
  <si>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</t>
  </si>
  <si>
    <t>PETER</t>
  </si>
  <si>
    <t>NGUMO</t>
  </si>
  <si>
    <t>ISONIAZID</t>
  </si>
  <si>
    <t>I8-4</t>
  </si>
  <si>
    <t>R4-3</t>
  </si>
  <si>
    <t>R4-1</t>
  </si>
  <si>
    <r>
      <t>The Asymmetry of all peaks were below</t>
    </r>
    <r>
      <rPr>
        <b/>
        <sz val="12"/>
        <color rgb="FF000000"/>
        <rFont val="Book Antiqua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</si>
</sst>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22" fillId="2" borderId="0" xfId="0" applyFont="1" applyFill="1"/>
    <xf numFmtId="0" fontId="23" fillId="2" borderId="7" xfId="0" applyFont="1" applyFill="1" applyBorder="1"/>
    <xf numFmtId="0" fontId="24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25" fillId="3" borderId="0" xfId="0" applyFont="1" applyFill="1" applyAlignment="1" applyProtection="1">
      <alignment horizontal="left" wrapText="1"/>
      <protection locked="0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1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6" zoomScale="87" zoomScaleNormal="87" workbookViewId="0">
      <selection activeCell="B61" sqref="B61"/>
    </sheetView>
  </sheetViews>
  <sheetFormatPr defaultRowHeight="13.5" x14ac:dyDescent="0.25"/>
  <cols>
    <col min="1" max="1" width="27.5703125" style="362" customWidth="1"/>
    <col min="2" max="2" width="20.42578125" style="362" customWidth="1"/>
    <col min="3" max="3" width="31.85546875" style="362" customWidth="1"/>
    <col min="4" max="4" width="25.85546875" style="362" customWidth="1"/>
    <col min="5" max="5" width="25.7109375" style="362" customWidth="1"/>
    <col min="6" max="6" width="23.140625" style="362" customWidth="1"/>
    <col min="7" max="7" width="28.42578125" style="362" customWidth="1"/>
    <col min="8" max="8" width="21.5703125" style="362" customWidth="1"/>
    <col min="9" max="9" width="9.140625" style="36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32" t="s">
        <v>0</v>
      </c>
      <c r="B15" s="432"/>
      <c r="C15" s="432"/>
      <c r="D15" s="432"/>
      <c r="E15" s="432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477" t="s">
        <v>5</v>
      </c>
      <c r="D17" s="9"/>
      <c r="E17" s="36"/>
    </row>
    <row r="18" spans="1:5" ht="16.5" customHeight="1" x14ac:dyDescent="0.3">
      <c r="A18" s="11" t="s">
        <v>4</v>
      </c>
      <c r="B18" s="428" t="s">
        <v>123</v>
      </c>
      <c r="C18" s="36"/>
      <c r="D18" s="36"/>
      <c r="E18" s="36"/>
    </row>
    <row r="19" spans="1:5" ht="16.5" customHeight="1" x14ac:dyDescent="0.3">
      <c r="A19" s="11" t="s">
        <v>6</v>
      </c>
      <c r="B19" s="292">
        <v>99.11</v>
      </c>
      <c r="C19" s="36"/>
      <c r="D19" s="36"/>
      <c r="E19" s="36"/>
    </row>
    <row r="20" spans="1:5" ht="16.5" customHeight="1" x14ac:dyDescent="0.3">
      <c r="A20" s="8" t="s">
        <v>8</v>
      </c>
      <c r="B20" s="12">
        <v>20.96</v>
      </c>
      <c r="C20" s="36"/>
      <c r="D20" s="36"/>
      <c r="E20" s="36"/>
    </row>
    <row r="21" spans="1:5" ht="16.5" customHeight="1" x14ac:dyDescent="0.3">
      <c r="A21" s="8" t="s">
        <v>10</v>
      </c>
      <c r="B21" s="13">
        <v>0.16768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54375882</v>
      </c>
      <c r="C24" s="18">
        <v>39744.449999999997</v>
      </c>
      <c r="D24" s="19">
        <v>1.1000000000000001</v>
      </c>
      <c r="E24" s="19">
        <v>12.4</v>
      </c>
    </row>
    <row r="25" spans="1:5" ht="16.5" customHeight="1" x14ac:dyDescent="0.3">
      <c r="A25" s="17">
        <v>2</v>
      </c>
      <c r="B25" s="18">
        <v>54327692</v>
      </c>
      <c r="C25" s="18">
        <v>40671.69</v>
      </c>
      <c r="D25" s="19">
        <v>1.1000000000000001</v>
      </c>
      <c r="E25" s="19">
        <v>12.4</v>
      </c>
    </row>
    <row r="26" spans="1:5" ht="16.5" customHeight="1" x14ac:dyDescent="0.3">
      <c r="A26" s="17">
        <v>3</v>
      </c>
      <c r="B26" s="18">
        <v>54352864</v>
      </c>
      <c r="C26" s="18">
        <v>41983.18</v>
      </c>
      <c r="D26" s="19">
        <v>1.0900000000000001</v>
      </c>
      <c r="E26" s="19">
        <v>12.39</v>
      </c>
    </row>
    <row r="27" spans="1:5" ht="16.5" customHeight="1" x14ac:dyDescent="0.3">
      <c r="A27" s="17">
        <v>4</v>
      </c>
      <c r="B27" s="18">
        <v>54394775</v>
      </c>
      <c r="C27" s="18">
        <v>39480.46</v>
      </c>
      <c r="D27" s="19">
        <v>1.06</v>
      </c>
      <c r="E27" s="19">
        <v>12.4</v>
      </c>
    </row>
    <row r="28" spans="1:5" ht="16.5" customHeight="1" x14ac:dyDescent="0.3">
      <c r="A28" s="17">
        <v>5</v>
      </c>
      <c r="B28" s="18">
        <v>54591543</v>
      </c>
      <c r="C28" s="18">
        <v>42877.49</v>
      </c>
      <c r="D28" s="19">
        <v>1.0900000000000001</v>
      </c>
      <c r="E28" s="19">
        <v>12.39</v>
      </c>
    </row>
    <row r="29" spans="1:5" ht="16.5" customHeight="1" x14ac:dyDescent="0.3">
      <c r="A29" s="17">
        <v>6</v>
      </c>
      <c r="B29" s="21">
        <v>54345250</v>
      </c>
      <c r="C29" s="21">
        <v>39949.43</v>
      </c>
      <c r="D29" s="22">
        <v>1.07</v>
      </c>
      <c r="E29" s="22">
        <v>12.39</v>
      </c>
    </row>
    <row r="30" spans="1:5" ht="16.5" customHeight="1" x14ac:dyDescent="0.3">
      <c r="A30" s="23" t="s">
        <v>18</v>
      </c>
      <c r="B30" s="24">
        <f>AVERAGE(B24:B29)</f>
        <v>54398001</v>
      </c>
      <c r="C30" s="25">
        <f>AVERAGE(C24:C29)</f>
        <v>40784.449999999997</v>
      </c>
      <c r="D30" s="26">
        <f>AVERAGE(D24:D29)</f>
        <v>1.085</v>
      </c>
      <c r="E30" s="26">
        <f>AVERAGE(E24:E29)</f>
        <v>12.395000000000001</v>
      </c>
    </row>
    <row r="31" spans="1:5" ht="16.5" customHeight="1" x14ac:dyDescent="0.3">
      <c r="A31" s="27" t="s">
        <v>19</v>
      </c>
      <c r="B31" s="28">
        <f>(STDEV(B24:B29)/B30)</f>
        <v>1.7959294022987444E-3</v>
      </c>
      <c r="C31" s="29"/>
      <c r="D31" s="29"/>
      <c r="E31" s="30"/>
    </row>
    <row r="32" spans="1:5" s="36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362" customFormat="1" ht="15.75" customHeight="1" x14ac:dyDescent="0.25">
      <c r="A33" s="36"/>
      <c r="B33" s="36"/>
      <c r="C33" s="36"/>
      <c r="D33" s="36"/>
      <c r="E33" s="36"/>
    </row>
    <row r="34" spans="1:5" s="362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130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428" t="s">
        <v>123</v>
      </c>
      <c r="C39" s="36"/>
      <c r="D39" s="36"/>
      <c r="E39" s="36"/>
    </row>
    <row r="40" spans="1:5" ht="16.5" customHeight="1" x14ac:dyDescent="0.3">
      <c r="A40" s="11" t="s">
        <v>6</v>
      </c>
      <c r="B40" s="431">
        <v>98.5</v>
      </c>
      <c r="C40" s="36"/>
      <c r="D40" s="36"/>
      <c r="E40" s="36"/>
    </row>
    <row r="41" spans="1:5" ht="16.5" customHeight="1" x14ac:dyDescent="0.3">
      <c r="A41" s="8" t="s">
        <v>8</v>
      </c>
      <c r="B41" s="12">
        <v>20.66</v>
      </c>
      <c r="C41" s="36"/>
      <c r="D41" s="36"/>
      <c r="E41" s="36"/>
    </row>
    <row r="42" spans="1:5" ht="16.5" customHeight="1" x14ac:dyDescent="0.3">
      <c r="A42" s="8" t="s">
        <v>10</v>
      </c>
      <c r="B42" s="13">
        <v>0.16528000000000001</v>
      </c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30484773</v>
      </c>
      <c r="C45" s="18">
        <v>33237.1</v>
      </c>
      <c r="D45" s="19">
        <v>1.5</v>
      </c>
      <c r="E45" s="20">
        <v>12.4</v>
      </c>
    </row>
    <row r="46" spans="1:5" ht="16.5" customHeight="1" x14ac:dyDescent="0.3">
      <c r="A46" s="17">
        <v>2</v>
      </c>
      <c r="B46" s="18">
        <v>30550384</v>
      </c>
      <c r="C46" s="18">
        <v>33244.300000000003</v>
      </c>
      <c r="D46" s="19">
        <v>1.5</v>
      </c>
      <c r="E46" s="19">
        <v>12.4</v>
      </c>
    </row>
    <row r="47" spans="1:5" ht="16.5" customHeight="1" x14ac:dyDescent="0.3">
      <c r="A47" s="17">
        <v>3</v>
      </c>
      <c r="B47" s="18">
        <v>30496721</v>
      </c>
      <c r="C47" s="18">
        <v>32968.9</v>
      </c>
      <c r="D47" s="19">
        <v>1.5</v>
      </c>
      <c r="E47" s="19">
        <v>12.4</v>
      </c>
    </row>
    <row r="48" spans="1:5" ht="16.5" customHeight="1" x14ac:dyDescent="0.3">
      <c r="A48" s="17">
        <v>4</v>
      </c>
      <c r="B48" s="18">
        <v>30581279</v>
      </c>
      <c r="C48" s="18">
        <v>32840.199999999997</v>
      </c>
      <c r="D48" s="19">
        <v>1.5</v>
      </c>
      <c r="E48" s="19">
        <v>12.4</v>
      </c>
    </row>
    <row r="49" spans="1:7" ht="16.5" customHeight="1" x14ac:dyDescent="0.3">
      <c r="A49" s="17">
        <v>5</v>
      </c>
      <c r="B49" s="18">
        <v>30534151</v>
      </c>
      <c r="C49" s="18">
        <v>32621</v>
      </c>
      <c r="D49" s="19">
        <v>1.5</v>
      </c>
      <c r="E49" s="19">
        <v>12.4</v>
      </c>
    </row>
    <row r="50" spans="1:7" ht="16.5" customHeight="1" x14ac:dyDescent="0.3">
      <c r="A50" s="17">
        <v>6</v>
      </c>
      <c r="B50" s="21">
        <v>30790128</v>
      </c>
      <c r="C50" s="21">
        <v>32198.2</v>
      </c>
      <c r="D50" s="22">
        <v>1.5</v>
      </c>
      <c r="E50" s="22">
        <v>12.4</v>
      </c>
    </row>
    <row r="51" spans="1:7" ht="16.5" customHeight="1" x14ac:dyDescent="0.3">
      <c r="A51" s="23" t="s">
        <v>18</v>
      </c>
      <c r="B51" s="24">
        <f>AVERAGE(B45:B50)</f>
        <v>30572906</v>
      </c>
      <c r="C51" s="25">
        <f>AVERAGE(C45:C50)</f>
        <v>32851.616666666669</v>
      </c>
      <c r="D51" s="26">
        <f>AVERAGE(D45:D50)</f>
        <v>1.5</v>
      </c>
      <c r="E51" s="26">
        <f>AVERAGE(E45:E50)</f>
        <v>12.4</v>
      </c>
    </row>
    <row r="52" spans="1:7" ht="16.5" customHeight="1" x14ac:dyDescent="0.3">
      <c r="A52" s="27" t="s">
        <v>19</v>
      </c>
      <c r="B52" s="28">
        <f>(STDEV(B45:B50)/B51)</f>
        <v>3.6667685023674028E-3</v>
      </c>
      <c r="C52" s="29"/>
      <c r="D52" s="29"/>
      <c r="E52" s="30"/>
    </row>
    <row r="53" spans="1:7" s="36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362" customFormat="1" ht="15.75" customHeight="1" x14ac:dyDescent="0.25">
      <c r="A54" s="36"/>
      <c r="B54" s="36"/>
      <c r="C54" s="36"/>
      <c r="D54" s="36"/>
      <c r="E54" s="36"/>
    </row>
    <row r="55" spans="1:7" s="362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130</v>
      </c>
      <c r="C57" s="39"/>
      <c r="D57" s="39"/>
      <c r="E57" s="39"/>
    </row>
    <row r="58" spans="1:7" ht="14.25" customHeight="1" thickBot="1" x14ac:dyDescent="0.3">
      <c r="A58" s="41"/>
      <c r="B58" s="292"/>
      <c r="D58" s="43"/>
      <c r="F58" s="44"/>
      <c r="G58" s="44"/>
    </row>
    <row r="59" spans="1:7" ht="15" customHeight="1" x14ac:dyDescent="0.3">
      <c r="B59" s="433" t="s">
        <v>25</v>
      </c>
      <c r="C59" s="43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29" t="s">
        <v>124</v>
      </c>
      <c r="C60" s="429" t="s">
        <v>125</v>
      </c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9" workbookViewId="0">
      <selection activeCell="D50" sqref="D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32" t="s">
        <v>0</v>
      </c>
      <c r="B15" s="432"/>
      <c r="C15" s="432"/>
      <c r="D15" s="432"/>
      <c r="E15" s="43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5</v>
      </c>
      <c r="D17" s="9"/>
      <c r="E17" s="10"/>
    </row>
    <row r="18" spans="1:6" ht="16.5" customHeight="1" x14ac:dyDescent="0.3">
      <c r="A18" s="11" t="s">
        <v>4</v>
      </c>
      <c r="B18" s="430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431">
        <v>100.33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20.57</v>
      </c>
      <c r="C20" s="10"/>
      <c r="D20" s="10"/>
      <c r="E20" s="10"/>
    </row>
    <row r="21" spans="1:6" ht="16.5" customHeight="1" x14ac:dyDescent="0.3">
      <c r="A21" s="7" t="s">
        <v>10</v>
      </c>
      <c r="B21" s="13">
        <v>8.2280000000000006E-2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21573583</v>
      </c>
      <c r="C24" s="18">
        <v>2731.66</v>
      </c>
      <c r="D24" s="19">
        <v>1.07</v>
      </c>
      <c r="E24" s="20">
        <v>4.0599999999999996</v>
      </c>
    </row>
    <row r="25" spans="1:6" ht="16.5" customHeight="1" x14ac:dyDescent="0.3">
      <c r="A25" s="17">
        <v>2</v>
      </c>
      <c r="B25" s="18">
        <v>21572125</v>
      </c>
      <c r="C25" s="18">
        <v>2761.4</v>
      </c>
      <c r="D25" s="19">
        <v>1.0900000000000001</v>
      </c>
      <c r="E25" s="19">
        <v>4.0599999999999996</v>
      </c>
    </row>
    <row r="26" spans="1:6" ht="16.5" customHeight="1" x14ac:dyDescent="0.3">
      <c r="A26" s="17">
        <v>3</v>
      </c>
      <c r="B26" s="18">
        <v>21595729</v>
      </c>
      <c r="C26" s="18">
        <v>2729.82</v>
      </c>
      <c r="D26" s="19">
        <v>1.0900000000000001</v>
      </c>
      <c r="E26" s="19">
        <v>4.05</v>
      </c>
    </row>
    <row r="27" spans="1:6" ht="16.5" customHeight="1" x14ac:dyDescent="0.3">
      <c r="A27" s="17">
        <v>4</v>
      </c>
      <c r="B27" s="18">
        <v>21654224</v>
      </c>
      <c r="C27" s="18">
        <v>2745.5</v>
      </c>
      <c r="D27" s="19">
        <v>1.08</v>
      </c>
      <c r="E27" s="19">
        <v>4.05</v>
      </c>
    </row>
    <row r="28" spans="1:6" ht="16.5" customHeight="1" x14ac:dyDescent="0.3">
      <c r="A28" s="17">
        <v>5</v>
      </c>
      <c r="B28" s="18">
        <v>21679727</v>
      </c>
      <c r="C28" s="18">
        <v>2717.74</v>
      </c>
      <c r="D28" s="19">
        <v>1.07</v>
      </c>
      <c r="E28" s="19">
        <v>4.0599999999999996</v>
      </c>
    </row>
    <row r="29" spans="1:6" ht="16.5" customHeight="1" x14ac:dyDescent="0.3">
      <c r="A29" s="17">
        <v>6</v>
      </c>
      <c r="B29" s="21">
        <v>21590282</v>
      </c>
      <c r="C29" s="21">
        <v>2749.52</v>
      </c>
      <c r="D29" s="22">
        <v>1.08</v>
      </c>
      <c r="E29" s="22">
        <v>4.0599999999999996</v>
      </c>
    </row>
    <row r="30" spans="1:6" ht="16.5" customHeight="1" x14ac:dyDescent="0.3">
      <c r="A30" s="23" t="s">
        <v>18</v>
      </c>
      <c r="B30" s="24">
        <f>AVERAGE(B24:B29)</f>
        <v>21610945</v>
      </c>
      <c r="C30" s="25">
        <f>AVERAGE(C24:C29)</f>
        <v>2739.2733333333331</v>
      </c>
      <c r="D30" s="26">
        <f>AVERAGE(D24:D29)</f>
        <v>1.08</v>
      </c>
      <c r="E30" s="26">
        <f>AVERAGE(E24:E29)</f>
        <v>4.0566666666666658</v>
      </c>
    </row>
    <row r="31" spans="1:6" ht="16.5" customHeight="1" x14ac:dyDescent="0.3">
      <c r="A31" s="27" t="s">
        <v>19</v>
      </c>
      <c r="B31" s="28">
        <f>(STDEV(B24:B29)/B30)</f>
        <v>2.0864317438552583E-3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130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430" t="s">
        <v>126</v>
      </c>
      <c r="C39" s="10"/>
      <c r="D39" s="10"/>
      <c r="E39" s="10"/>
    </row>
    <row r="40" spans="1:6" ht="16.5" customHeight="1" x14ac:dyDescent="0.3">
      <c r="A40" s="11" t="s">
        <v>6</v>
      </c>
      <c r="B40" s="431">
        <v>100.33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21.13</v>
      </c>
      <c r="C41" s="10"/>
      <c r="D41" s="10"/>
      <c r="E41" s="10"/>
    </row>
    <row r="42" spans="1:6" ht="16.5" customHeight="1" x14ac:dyDescent="0.3">
      <c r="A42" s="7" t="s">
        <v>10</v>
      </c>
      <c r="B42" s="13">
        <v>8.4519999999999998E-2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10091523</v>
      </c>
      <c r="C45" s="18">
        <v>4874.6000000000004</v>
      </c>
      <c r="D45" s="19">
        <v>1.6</v>
      </c>
      <c r="E45" s="20">
        <v>4.7</v>
      </c>
    </row>
    <row r="46" spans="1:6" ht="16.5" customHeight="1" x14ac:dyDescent="0.3">
      <c r="A46" s="17">
        <v>2</v>
      </c>
      <c r="B46" s="18">
        <v>10109771</v>
      </c>
      <c r="C46" s="18">
        <v>4874.6000000000004</v>
      </c>
      <c r="D46" s="19">
        <v>1.6</v>
      </c>
      <c r="E46" s="19">
        <v>4.7</v>
      </c>
    </row>
    <row r="47" spans="1:6" ht="16.5" customHeight="1" x14ac:dyDescent="0.3">
      <c r="A47" s="17">
        <v>3</v>
      </c>
      <c r="B47" s="18">
        <v>10099307</v>
      </c>
      <c r="C47" s="18">
        <v>4850.3999999999996</v>
      </c>
      <c r="D47" s="19">
        <v>1.6</v>
      </c>
      <c r="E47" s="19">
        <v>4.7</v>
      </c>
    </row>
    <row r="48" spans="1:6" ht="16.5" customHeight="1" x14ac:dyDescent="0.3">
      <c r="A48" s="17">
        <v>4</v>
      </c>
      <c r="B48" s="18">
        <v>10120582</v>
      </c>
      <c r="C48" s="18">
        <v>4844.8999999999996</v>
      </c>
      <c r="D48" s="19">
        <v>1.6</v>
      </c>
      <c r="E48" s="19">
        <v>4.7</v>
      </c>
    </row>
    <row r="49" spans="1:7" ht="16.5" customHeight="1" x14ac:dyDescent="0.3">
      <c r="A49" s="17">
        <v>5</v>
      </c>
      <c r="B49" s="18">
        <v>10107794</v>
      </c>
      <c r="C49" s="18">
        <v>4831.5</v>
      </c>
      <c r="D49" s="19">
        <v>1.7</v>
      </c>
      <c r="E49" s="19">
        <v>4.7</v>
      </c>
    </row>
    <row r="50" spans="1:7" ht="16.5" customHeight="1" x14ac:dyDescent="0.3">
      <c r="A50" s="17">
        <v>6</v>
      </c>
      <c r="B50" s="21">
        <v>10206047</v>
      </c>
      <c r="C50" s="21">
        <v>4790.5</v>
      </c>
      <c r="D50" s="22">
        <v>1.6</v>
      </c>
      <c r="E50" s="22">
        <v>4.7</v>
      </c>
    </row>
    <row r="51" spans="1:7" ht="16.5" customHeight="1" x14ac:dyDescent="0.3">
      <c r="A51" s="23" t="s">
        <v>18</v>
      </c>
      <c r="B51" s="24">
        <f>AVERAGE(B45:B50)</f>
        <v>10122504</v>
      </c>
      <c r="C51" s="25">
        <f>AVERAGE(C45:C50)</f>
        <v>4844.416666666667</v>
      </c>
      <c r="D51" s="26">
        <f>AVERAGE(D45:D50)</f>
        <v>1.6166666666666665</v>
      </c>
      <c r="E51" s="26">
        <f>AVERAGE(E45:E50)</f>
        <v>4.7</v>
      </c>
    </row>
    <row r="52" spans="1:7" ht="16.5" customHeight="1" x14ac:dyDescent="0.3">
      <c r="A52" s="27" t="s">
        <v>19</v>
      </c>
      <c r="B52" s="28">
        <f>(STDEV(B45:B50)/B51)</f>
        <v>4.1584664615473095E-3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130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33" t="s">
        <v>25</v>
      </c>
      <c r="C59" s="43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29" t="s">
        <v>124</v>
      </c>
      <c r="C60" s="429" t="s">
        <v>125</v>
      </c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9" zoomScale="45" zoomScaleNormal="40" zoomScalePageLayoutView="45" workbookViewId="0">
      <selection activeCell="D108" sqref="D108"/>
    </sheetView>
  </sheetViews>
  <sheetFormatPr defaultColWidth="9.140625" defaultRowHeight="13.5" x14ac:dyDescent="0.25"/>
  <cols>
    <col min="1" max="1" width="55.42578125" style="2" customWidth="1"/>
    <col min="2" max="2" width="74.4257812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6" t="s">
        <v>30</v>
      </c>
      <c r="B1" s="466"/>
      <c r="C1" s="466"/>
      <c r="D1" s="466"/>
      <c r="E1" s="466"/>
      <c r="F1" s="466"/>
      <c r="G1" s="466"/>
      <c r="H1" s="466"/>
      <c r="I1" s="466"/>
    </row>
    <row r="2" spans="1:9" ht="18.75" customHeight="1" x14ac:dyDescent="0.25">
      <c r="A2" s="466"/>
      <c r="B2" s="466"/>
      <c r="C2" s="466"/>
      <c r="D2" s="466"/>
      <c r="E2" s="466"/>
      <c r="F2" s="466"/>
      <c r="G2" s="466"/>
      <c r="H2" s="466"/>
      <c r="I2" s="466"/>
    </row>
    <row r="3" spans="1:9" ht="18.75" customHeight="1" x14ac:dyDescent="0.25">
      <c r="A3" s="466"/>
      <c r="B3" s="466"/>
      <c r="C3" s="466"/>
      <c r="D3" s="466"/>
      <c r="E3" s="466"/>
      <c r="F3" s="466"/>
      <c r="G3" s="466"/>
      <c r="H3" s="466"/>
      <c r="I3" s="466"/>
    </row>
    <row r="4" spans="1:9" ht="18.75" customHeight="1" x14ac:dyDescent="0.25">
      <c r="A4" s="466"/>
      <c r="B4" s="466"/>
      <c r="C4" s="466"/>
      <c r="D4" s="466"/>
      <c r="E4" s="466"/>
      <c r="F4" s="466"/>
      <c r="G4" s="466"/>
      <c r="H4" s="466"/>
      <c r="I4" s="466"/>
    </row>
    <row r="5" spans="1:9" ht="18.75" customHeight="1" x14ac:dyDescent="0.25">
      <c r="A5" s="466"/>
      <c r="B5" s="466"/>
      <c r="C5" s="466"/>
      <c r="D5" s="466"/>
      <c r="E5" s="466"/>
      <c r="F5" s="466"/>
      <c r="G5" s="466"/>
      <c r="H5" s="466"/>
      <c r="I5" s="466"/>
    </row>
    <row r="6" spans="1:9" ht="18.75" customHeight="1" x14ac:dyDescent="0.25">
      <c r="A6" s="466"/>
      <c r="B6" s="466"/>
      <c r="C6" s="466"/>
      <c r="D6" s="466"/>
      <c r="E6" s="466"/>
      <c r="F6" s="466"/>
      <c r="G6" s="466"/>
      <c r="H6" s="466"/>
      <c r="I6" s="466"/>
    </row>
    <row r="7" spans="1:9" ht="18.75" customHeight="1" x14ac:dyDescent="0.25">
      <c r="A7" s="466"/>
      <c r="B7" s="466"/>
      <c r="C7" s="466"/>
      <c r="D7" s="466"/>
      <c r="E7" s="466"/>
      <c r="F7" s="466"/>
      <c r="G7" s="466"/>
      <c r="H7" s="466"/>
      <c r="I7" s="466"/>
    </row>
    <row r="8" spans="1:9" x14ac:dyDescent="0.25">
      <c r="A8" s="467" t="s">
        <v>31</v>
      </c>
      <c r="B8" s="467"/>
      <c r="C8" s="467"/>
      <c r="D8" s="467"/>
      <c r="E8" s="467"/>
      <c r="F8" s="467"/>
      <c r="G8" s="467"/>
      <c r="H8" s="467"/>
      <c r="I8" s="467"/>
    </row>
    <row r="9" spans="1:9" x14ac:dyDescent="0.25">
      <c r="A9" s="467"/>
      <c r="B9" s="467"/>
      <c r="C9" s="467"/>
      <c r="D9" s="467"/>
      <c r="E9" s="467"/>
      <c r="F9" s="467"/>
      <c r="G9" s="467"/>
      <c r="H9" s="467"/>
      <c r="I9" s="467"/>
    </row>
    <row r="10" spans="1:9" x14ac:dyDescent="0.25">
      <c r="A10" s="467"/>
      <c r="B10" s="467"/>
      <c r="C10" s="467"/>
      <c r="D10" s="467"/>
      <c r="E10" s="467"/>
      <c r="F10" s="467"/>
      <c r="G10" s="467"/>
      <c r="H10" s="467"/>
      <c r="I10" s="467"/>
    </row>
    <row r="11" spans="1:9" x14ac:dyDescent="0.25">
      <c r="A11" s="467"/>
      <c r="B11" s="467"/>
      <c r="C11" s="467"/>
      <c r="D11" s="467"/>
      <c r="E11" s="467"/>
      <c r="F11" s="467"/>
      <c r="G11" s="467"/>
      <c r="H11" s="467"/>
      <c r="I11" s="467"/>
    </row>
    <row r="12" spans="1:9" x14ac:dyDescent="0.25">
      <c r="A12" s="467"/>
      <c r="B12" s="467"/>
      <c r="C12" s="467"/>
      <c r="D12" s="467"/>
      <c r="E12" s="467"/>
      <c r="F12" s="467"/>
      <c r="G12" s="467"/>
      <c r="H12" s="467"/>
      <c r="I12" s="467"/>
    </row>
    <row r="13" spans="1:9" x14ac:dyDescent="0.25">
      <c r="A13" s="467"/>
      <c r="B13" s="467"/>
      <c r="C13" s="467"/>
      <c r="D13" s="467"/>
      <c r="E13" s="467"/>
      <c r="F13" s="467"/>
      <c r="G13" s="467"/>
      <c r="H13" s="467"/>
      <c r="I13" s="467"/>
    </row>
    <row r="14" spans="1:9" x14ac:dyDescent="0.25">
      <c r="A14" s="467"/>
      <c r="B14" s="467"/>
      <c r="C14" s="467"/>
      <c r="D14" s="467"/>
      <c r="E14" s="467"/>
      <c r="F14" s="467"/>
      <c r="G14" s="467"/>
      <c r="H14" s="467"/>
      <c r="I14" s="467"/>
    </row>
    <row r="15" spans="1:9" ht="19.5" customHeight="1" x14ac:dyDescent="0.3">
      <c r="A15" s="52"/>
    </row>
    <row r="16" spans="1:9" ht="19.5" customHeight="1" x14ac:dyDescent="0.3">
      <c r="A16" s="438" t="s">
        <v>32</v>
      </c>
      <c r="B16" s="439"/>
      <c r="C16" s="439"/>
      <c r="D16" s="439"/>
      <c r="E16" s="439"/>
      <c r="F16" s="439"/>
      <c r="G16" s="439"/>
      <c r="H16" s="440"/>
    </row>
    <row r="17" spans="1:14" ht="20.25" customHeight="1" x14ac:dyDescent="0.25">
      <c r="A17" s="441" t="s">
        <v>33</v>
      </c>
      <c r="B17" s="441"/>
      <c r="C17" s="441"/>
      <c r="D17" s="441"/>
      <c r="E17" s="441"/>
      <c r="F17" s="441"/>
      <c r="G17" s="441"/>
      <c r="H17" s="441"/>
    </row>
    <row r="18" spans="1:14" ht="26.25" customHeight="1" x14ac:dyDescent="0.4">
      <c r="A18" s="54" t="s">
        <v>34</v>
      </c>
      <c r="B18" s="437" t="s">
        <v>5</v>
      </c>
      <c r="C18" s="437"/>
      <c r="D18" s="200"/>
      <c r="E18" s="55"/>
      <c r="F18" s="56"/>
      <c r="G18" s="56"/>
      <c r="H18" s="56"/>
    </row>
    <row r="19" spans="1:14" ht="26.25" customHeight="1" x14ac:dyDescent="0.4">
      <c r="A19" s="54" t="s">
        <v>35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36</v>
      </c>
      <c r="B20" s="442" t="s">
        <v>9</v>
      </c>
      <c r="C20" s="442"/>
      <c r="D20" s="56"/>
      <c r="E20" s="56"/>
      <c r="F20" s="56"/>
      <c r="G20" s="56"/>
      <c r="H20" s="56"/>
    </row>
    <row r="21" spans="1:14" ht="26.25" customHeight="1" x14ac:dyDescent="0.4">
      <c r="A21" s="54" t="s">
        <v>37</v>
      </c>
      <c r="B21" s="442" t="s">
        <v>11</v>
      </c>
      <c r="C21" s="442"/>
      <c r="D21" s="442"/>
      <c r="E21" s="442"/>
      <c r="F21" s="442"/>
      <c r="G21" s="442"/>
      <c r="H21" s="442"/>
      <c r="I21" s="58"/>
    </row>
    <row r="22" spans="1:14" ht="26.25" customHeight="1" x14ac:dyDescent="0.4">
      <c r="A22" s="54" t="s">
        <v>38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39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36" t="s">
        <v>123</v>
      </c>
      <c r="C26" s="437"/>
    </row>
    <row r="27" spans="1:14" ht="26.25" customHeight="1" x14ac:dyDescent="0.4">
      <c r="A27" s="63" t="s">
        <v>40</v>
      </c>
      <c r="B27" s="443" t="s">
        <v>128</v>
      </c>
      <c r="C27" s="444"/>
    </row>
    <row r="28" spans="1:14" ht="27" customHeight="1" x14ac:dyDescent="0.4">
      <c r="A28" s="63" t="s">
        <v>6</v>
      </c>
      <c r="B28" s="64">
        <v>99.11</v>
      </c>
    </row>
    <row r="29" spans="1:14" s="14" customFormat="1" ht="27" customHeight="1" x14ac:dyDescent="0.4">
      <c r="A29" s="63" t="s">
        <v>41</v>
      </c>
      <c r="B29" s="65">
        <v>0</v>
      </c>
      <c r="C29" s="445" t="s">
        <v>42</v>
      </c>
      <c r="D29" s="446"/>
      <c r="E29" s="446"/>
      <c r="F29" s="446"/>
      <c r="G29" s="447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99.11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70">
        <v>1</v>
      </c>
      <c r="C31" s="448" t="s">
        <v>45</v>
      </c>
      <c r="D31" s="449"/>
      <c r="E31" s="449"/>
      <c r="F31" s="449"/>
      <c r="G31" s="449"/>
      <c r="H31" s="450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70">
        <v>1</v>
      </c>
      <c r="C32" s="448" t="s">
        <v>47</v>
      </c>
      <c r="D32" s="449"/>
      <c r="E32" s="449"/>
      <c r="F32" s="449"/>
      <c r="G32" s="449"/>
      <c r="H32" s="450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1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25</v>
      </c>
      <c r="C36" s="53"/>
      <c r="D36" s="451" t="s">
        <v>51</v>
      </c>
      <c r="E36" s="452"/>
      <c r="F36" s="451" t="s">
        <v>52</v>
      </c>
      <c r="G36" s="453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10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50</v>
      </c>
      <c r="C38" s="85">
        <v>1</v>
      </c>
      <c r="D38" s="86">
        <v>54079041</v>
      </c>
      <c r="E38" s="87">
        <f>IF(ISBLANK(D38),"-",$D$48/$D$45*D38)</f>
        <v>48811426.406371675</v>
      </c>
      <c r="F38" s="86">
        <v>53742685</v>
      </c>
      <c r="G38" s="88">
        <f>IF(ISBLANK(F38),"-",$D$48/$F$45*F38)</f>
        <v>47868370.481750853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>
        <v>54420818</v>
      </c>
      <c r="E39" s="92">
        <f>IF(ISBLANK(D39),"-",$D$48/$D$45*D39)</f>
        <v>49119912.329465069</v>
      </c>
      <c r="F39" s="91">
        <v>53653429</v>
      </c>
      <c r="G39" s="93">
        <f>IF(ISBLANK(F39),"-",$D$48/$F$45*F39)</f>
        <v>47788870.55956202</v>
      </c>
      <c r="I39" s="455">
        <f>ABS((F43/D43*D42)-F42)/D42</f>
        <v>2.4374773229285725E-2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>
        <v>54436223</v>
      </c>
      <c r="E40" s="92">
        <f>IF(ISBLANK(D40),"-",$D$48/$D$45*D40)</f>
        <v>49133816.792448983</v>
      </c>
      <c r="F40" s="91">
        <v>53745065</v>
      </c>
      <c r="G40" s="93">
        <f>IF(ISBLANK(F40),"-",$D$48/$F$45*F40)</f>
        <v>47870490.337164603</v>
      </c>
      <c r="I40" s="455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>
        <f>AVERAGE(D38:D41)</f>
        <v>54312027.333333336</v>
      </c>
      <c r="E42" s="102">
        <f>AVERAGE(E38:E41)</f>
        <v>49021718.509428583</v>
      </c>
      <c r="F42" s="101">
        <f>AVERAGE(F38:F41)</f>
        <v>53713726.333333336</v>
      </c>
      <c r="G42" s="103">
        <f>AVERAGE(G38:G41)</f>
        <v>47842577.126159161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20.96</v>
      </c>
      <c r="E43" s="94"/>
      <c r="F43" s="106">
        <v>21.24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20.96</v>
      </c>
      <c r="E44" s="109"/>
      <c r="F44" s="108">
        <f>F43*$B$34</f>
        <v>21.24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125</v>
      </c>
      <c r="C45" s="107" t="s">
        <v>69</v>
      </c>
      <c r="D45" s="111">
        <f>D44*$B$30/100</f>
        <v>20.773455999999999</v>
      </c>
      <c r="E45" s="112"/>
      <c r="F45" s="111">
        <f>F44*$B$30/100</f>
        <v>21.050964</v>
      </c>
      <c r="H45" s="104"/>
    </row>
    <row r="46" spans="1:14" ht="19.5" customHeight="1" x14ac:dyDescent="0.3">
      <c r="A46" s="456" t="s">
        <v>70</v>
      </c>
      <c r="B46" s="457"/>
      <c r="C46" s="107" t="s">
        <v>71</v>
      </c>
      <c r="D46" s="113">
        <f>D45/$B$45</f>
        <v>0.16618764799999999</v>
      </c>
      <c r="E46" s="114"/>
      <c r="F46" s="115">
        <f>F45/$B$45</f>
        <v>0.16840771200000001</v>
      </c>
      <c r="H46" s="104"/>
    </row>
    <row r="47" spans="1:14" ht="27" customHeight="1" x14ac:dyDescent="0.4">
      <c r="A47" s="458"/>
      <c r="B47" s="459"/>
      <c r="C47" s="116" t="s">
        <v>72</v>
      </c>
      <c r="D47" s="117">
        <v>0.15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18.75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18.75</v>
      </c>
      <c r="F49" s="120"/>
      <c r="H49" s="104"/>
    </row>
    <row r="50" spans="1:12" ht="18.75" x14ac:dyDescent="0.3">
      <c r="C50" s="76" t="s">
        <v>75</v>
      </c>
      <c r="D50" s="123">
        <f>AVERAGE(E38:E41,G38:G41)</f>
        <v>48432147.817793868</v>
      </c>
      <c r="F50" s="124"/>
      <c r="H50" s="104"/>
    </row>
    <row r="51" spans="1:12" ht="18.75" x14ac:dyDescent="0.3">
      <c r="C51" s="78" t="s">
        <v>76</v>
      </c>
      <c r="D51" s="125">
        <f>STDEV(E38:E41,G38:G41)/D50</f>
        <v>1.3559322846103877E-2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Each film-coated tablet contains: Rifampicin USP 150 mg and Isoniazid USP 75 mg.</v>
      </c>
    </row>
    <row r="56" spans="1:12" ht="26.25" customHeight="1" x14ac:dyDescent="0.4">
      <c r="A56" s="131" t="s">
        <v>79</v>
      </c>
      <c r="B56" s="132">
        <v>150</v>
      </c>
      <c r="C56" s="53" t="str">
        <f>B20</f>
        <v>Rifampicin, Isoniazid</v>
      </c>
      <c r="H56" s="133"/>
    </row>
    <row r="57" spans="1:12" ht="18.75" x14ac:dyDescent="0.3">
      <c r="A57" s="130" t="s">
        <v>80</v>
      </c>
      <c r="B57" s="201">
        <v>375.36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100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10</v>
      </c>
      <c r="C60" s="460" t="s">
        <v>86</v>
      </c>
      <c r="D60" s="463">
        <v>373.88</v>
      </c>
      <c r="E60" s="136">
        <v>1</v>
      </c>
      <c r="F60" s="137">
        <v>46473318</v>
      </c>
      <c r="G60" s="202">
        <f>IF(ISBLANK(F60),"-",(F60/$D$50*$D$47*$B$68)*($B$57/$D$60))</f>
        <v>144.50303435886497</v>
      </c>
      <c r="H60" s="220">
        <f t="shared" ref="H60:H71" si="0">IF(ISBLANK(F60),"-",(G60/$B$56)*100)</f>
        <v>96.33535623924331</v>
      </c>
      <c r="L60" s="66"/>
    </row>
    <row r="61" spans="1:12" s="14" customFormat="1" ht="26.25" customHeight="1" x14ac:dyDescent="0.4">
      <c r="A61" s="78" t="s">
        <v>87</v>
      </c>
      <c r="B61" s="79">
        <v>100</v>
      </c>
      <c r="C61" s="461"/>
      <c r="D61" s="464"/>
      <c r="E61" s="138">
        <v>2</v>
      </c>
      <c r="F61" s="91">
        <v>45847262</v>
      </c>
      <c r="G61" s="203">
        <f>IF(ISBLANK(F61),"-",(F61/$D$50*$D$47*$B$68)*($B$57/$D$60))</f>
        <v>142.55639065938621</v>
      </c>
      <c r="H61" s="221">
        <f t="shared" si="0"/>
        <v>95.03759377292414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461"/>
      <c r="D62" s="464"/>
      <c r="E62" s="138">
        <v>3</v>
      </c>
      <c r="F62" s="139">
        <v>45818159</v>
      </c>
      <c r="G62" s="203">
        <f>IF(ISBLANK(F62),"-",(F62/$D$50*$D$47*$B$68)*($B$57/$D$60))</f>
        <v>142.46589848043428</v>
      </c>
      <c r="H62" s="221">
        <f t="shared" si="0"/>
        <v>94.977265653622851</v>
      </c>
      <c r="L62" s="66"/>
    </row>
    <row r="63" spans="1:12" ht="27" customHeight="1" x14ac:dyDescent="0.4">
      <c r="A63" s="78" t="s">
        <v>89</v>
      </c>
      <c r="B63" s="79">
        <v>1</v>
      </c>
      <c r="C63" s="462"/>
      <c r="D63" s="465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460" t="s">
        <v>91</v>
      </c>
      <c r="D64" s="463">
        <v>376.29</v>
      </c>
      <c r="E64" s="136">
        <v>1</v>
      </c>
      <c r="F64" s="137">
        <v>45722418</v>
      </c>
      <c r="G64" s="202">
        <f>IF(ISBLANK(F64),"-",(F64/$D$50*$D$47*$B$68)*($B$57/$D$64))</f>
        <v>141.25766826863162</v>
      </c>
      <c r="H64" s="220">
        <f t="shared" si="0"/>
        <v>94.171778845754417</v>
      </c>
    </row>
    <row r="65" spans="1:8" ht="26.25" customHeight="1" x14ac:dyDescent="0.4">
      <c r="A65" s="78" t="s">
        <v>92</v>
      </c>
      <c r="B65" s="79">
        <v>1</v>
      </c>
      <c r="C65" s="461"/>
      <c r="D65" s="464"/>
      <c r="E65" s="138">
        <v>2</v>
      </c>
      <c r="F65" s="91">
        <v>45843891</v>
      </c>
      <c r="G65" s="203">
        <f>IF(ISBLANK(F65),"-",(F65/$D$50*$D$47*$B$68)*($B$57/$D$64))</f>
        <v>141.63295447369617</v>
      </c>
      <c r="H65" s="221">
        <f t="shared" si="0"/>
        <v>94.421969649130773</v>
      </c>
    </row>
    <row r="66" spans="1:8" ht="26.25" customHeight="1" x14ac:dyDescent="0.4">
      <c r="A66" s="78" t="s">
        <v>93</v>
      </c>
      <c r="B66" s="79">
        <v>1</v>
      </c>
      <c r="C66" s="461"/>
      <c r="D66" s="464"/>
      <c r="E66" s="138">
        <v>3</v>
      </c>
      <c r="F66" s="91">
        <v>45813885</v>
      </c>
      <c r="G66" s="203">
        <f>IF(ISBLANK(F66),"-",(F66/$D$50*$D$47*$B$68)*($B$57/$D$64))</f>
        <v>141.5402520800024</v>
      </c>
      <c r="H66" s="221">
        <f t="shared" si="0"/>
        <v>94.360168053334931</v>
      </c>
    </row>
    <row r="67" spans="1:8" ht="27" customHeight="1" x14ac:dyDescent="0.4">
      <c r="A67" s="78" t="s">
        <v>94</v>
      </c>
      <c r="B67" s="79">
        <v>1</v>
      </c>
      <c r="C67" s="462"/>
      <c r="D67" s="465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95</v>
      </c>
      <c r="B68" s="142">
        <f>(B67/B66)*(B65/B64)*(B63/B62)*(B61/B60)*B59</f>
        <v>1000</v>
      </c>
      <c r="C68" s="460" t="s">
        <v>96</v>
      </c>
      <c r="D68" s="463">
        <v>376.19</v>
      </c>
      <c r="E68" s="136">
        <v>1</v>
      </c>
      <c r="F68" s="137">
        <v>45914159</v>
      </c>
      <c r="G68" s="202">
        <f>IF(ISBLANK(F68),"-",(F68/$D$50*$D$47*$B$68)*($B$57/$D$68))</f>
        <v>141.88775180396354</v>
      </c>
      <c r="H68" s="221">
        <f t="shared" si="0"/>
        <v>94.591834535975693</v>
      </c>
    </row>
    <row r="69" spans="1:8" ht="27" customHeight="1" x14ac:dyDescent="0.4">
      <c r="A69" s="126" t="s">
        <v>97</v>
      </c>
      <c r="B69" s="143">
        <f>(D47*B68)/B56*B57</f>
        <v>375.36</v>
      </c>
      <c r="C69" s="461"/>
      <c r="D69" s="464"/>
      <c r="E69" s="138">
        <v>2</v>
      </c>
      <c r="F69" s="91">
        <v>45832230</v>
      </c>
      <c r="G69" s="203">
        <f>IF(ISBLANK(F69),"-",(F69/$D$50*$D$47*$B$68)*($B$57/$D$68))</f>
        <v>141.6345679959459</v>
      </c>
      <c r="H69" s="221">
        <f t="shared" si="0"/>
        <v>94.4230453306306</v>
      </c>
    </row>
    <row r="70" spans="1:8" ht="26.25" customHeight="1" x14ac:dyDescent="0.4">
      <c r="A70" s="473" t="s">
        <v>70</v>
      </c>
      <c r="B70" s="474"/>
      <c r="C70" s="461"/>
      <c r="D70" s="464"/>
      <c r="E70" s="138">
        <v>3</v>
      </c>
      <c r="F70" s="91">
        <v>46211271</v>
      </c>
      <c r="G70" s="203">
        <f>IF(ISBLANK(F70),"-",(F70/$D$50*$D$47*$B$68)*($B$57/$D$68))</f>
        <v>142.80591201057823</v>
      </c>
      <c r="H70" s="221">
        <f t="shared" si="0"/>
        <v>95.203941340385484</v>
      </c>
    </row>
    <row r="71" spans="1:8" ht="27" customHeight="1" x14ac:dyDescent="0.4">
      <c r="A71" s="475"/>
      <c r="B71" s="476"/>
      <c r="C71" s="472"/>
      <c r="D71" s="465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63</v>
      </c>
      <c r="G72" s="208">
        <f>AVERAGE(G60:G71)</f>
        <v>142.25382557016701</v>
      </c>
      <c r="H72" s="223">
        <f>AVERAGE(H60:H71)</f>
        <v>94.835883713444701</v>
      </c>
    </row>
    <row r="73" spans="1:8" ht="26.25" customHeight="1" x14ac:dyDescent="0.4">
      <c r="C73" s="144"/>
      <c r="D73" s="144"/>
      <c r="E73" s="144"/>
      <c r="F73" s="147" t="s">
        <v>76</v>
      </c>
      <c r="G73" s="207">
        <f>STDEV(G60:G71)/G72</f>
        <v>6.9877129085472731E-3</v>
      </c>
      <c r="H73" s="207">
        <f>STDEV(H60:H71)/H72</f>
        <v>6.9877129085472766E-3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98</v>
      </c>
      <c r="B76" s="151" t="s">
        <v>99</v>
      </c>
      <c r="C76" s="468" t="str">
        <f>B26</f>
        <v>RIFAMPICIN</v>
      </c>
      <c r="D76" s="468"/>
      <c r="E76" s="152" t="s">
        <v>100</v>
      </c>
      <c r="F76" s="152"/>
      <c r="G76" s="239">
        <f>H72</f>
        <v>94.835883713444701</v>
      </c>
      <c r="H76" s="154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54" t="str">
        <f>B26</f>
        <v>RIFAMPICIN</v>
      </c>
      <c r="C79" s="454"/>
    </row>
    <row r="80" spans="1:8" ht="26.25" customHeight="1" x14ac:dyDescent="0.4">
      <c r="A80" s="63" t="s">
        <v>40</v>
      </c>
      <c r="B80" s="454" t="s">
        <v>129</v>
      </c>
      <c r="C80" s="454"/>
    </row>
    <row r="81" spans="1:12" ht="27" customHeight="1" x14ac:dyDescent="0.4">
      <c r="A81" s="63" t="s">
        <v>6</v>
      </c>
      <c r="B81" s="155">
        <v>98.5</v>
      </c>
    </row>
    <row r="82" spans="1:12" s="14" customFormat="1" ht="27" customHeight="1" x14ac:dyDescent="0.4">
      <c r="A82" s="63" t="s">
        <v>41</v>
      </c>
      <c r="B82" s="65">
        <v>0</v>
      </c>
      <c r="C82" s="445" t="s">
        <v>42</v>
      </c>
      <c r="D82" s="446"/>
      <c r="E82" s="446"/>
      <c r="F82" s="446"/>
      <c r="G82" s="447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98.5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>
        <v>1</v>
      </c>
      <c r="C84" s="448" t="s">
        <v>103</v>
      </c>
      <c r="D84" s="449"/>
      <c r="E84" s="449"/>
      <c r="F84" s="449"/>
      <c r="G84" s="449"/>
      <c r="H84" s="450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>
        <v>1</v>
      </c>
      <c r="C85" s="448" t="s">
        <v>104</v>
      </c>
      <c r="D85" s="449"/>
      <c r="E85" s="449"/>
      <c r="F85" s="449"/>
      <c r="G85" s="449"/>
      <c r="H85" s="450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>
        <f>B84/B85</f>
        <v>1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25</v>
      </c>
      <c r="D89" s="156" t="s">
        <v>51</v>
      </c>
      <c r="E89" s="157"/>
      <c r="F89" s="451" t="s">
        <v>52</v>
      </c>
      <c r="G89" s="453"/>
    </row>
    <row r="90" spans="1:12" ht="27" customHeight="1" x14ac:dyDescent="0.4">
      <c r="A90" s="78" t="s">
        <v>53</v>
      </c>
      <c r="B90" s="79">
        <v>10</v>
      </c>
      <c r="C90" s="158" t="s">
        <v>54</v>
      </c>
      <c r="D90" s="81" t="s">
        <v>55</v>
      </c>
      <c r="E90" s="82" t="s">
        <v>56</v>
      </c>
      <c r="F90" s="81" t="s">
        <v>55</v>
      </c>
      <c r="G90" s="159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50</v>
      </c>
      <c r="C91" s="160">
        <v>1</v>
      </c>
      <c r="D91" s="86">
        <v>30396514</v>
      </c>
      <c r="E91" s="87">
        <f>IF(ISBLANK(D91),"-",$D$101/$D$98*D91)</f>
        <v>31118309.410436966</v>
      </c>
      <c r="F91" s="86">
        <v>28991550</v>
      </c>
      <c r="G91" s="88">
        <f>IF(ISBLANK(F91),"-",$D$101/$F$98*F91)</f>
        <v>30476563.209575031</v>
      </c>
      <c r="I91" s="89"/>
    </row>
    <row r="92" spans="1:12" ht="26.25" customHeight="1" x14ac:dyDescent="0.4">
      <c r="A92" s="78" t="s">
        <v>59</v>
      </c>
      <c r="B92" s="79">
        <v>1</v>
      </c>
      <c r="C92" s="145">
        <v>2</v>
      </c>
      <c r="D92" s="91">
        <v>30769792</v>
      </c>
      <c r="E92" s="92">
        <f>IF(ISBLANK(D92),"-",$D$101/$D$98*D92)</f>
        <v>31500451.267233741</v>
      </c>
      <c r="F92" s="91">
        <v>29070737</v>
      </c>
      <c r="G92" s="93">
        <f>IF(ISBLANK(F92),"-",$D$101/$F$98*F92)</f>
        <v>30559806.348036986</v>
      </c>
      <c r="I92" s="455">
        <f>ABS((F96/D96*D95)-F95)/D95</f>
        <v>2.0699769903926253E-2</v>
      </c>
    </row>
    <row r="93" spans="1:12" ht="26.25" customHeight="1" x14ac:dyDescent="0.4">
      <c r="A93" s="78" t="s">
        <v>60</v>
      </c>
      <c r="B93" s="79">
        <v>1</v>
      </c>
      <c r="C93" s="145">
        <v>3</v>
      </c>
      <c r="D93" s="91">
        <v>30627843</v>
      </c>
      <c r="E93" s="92">
        <f>IF(ISBLANK(D93),"-",$D$101/$D$98*D93)</f>
        <v>31355131.547265124</v>
      </c>
      <c r="F93" s="91">
        <v>29432478</v>
      </c>
      <c r="G93" s="93">
        <f>IF(ISBLANK(F93),"-",$D$101/$F$98*F93)</f>
        <v>30940076.54580133</v>
      </c>
      <c r="I93" s="455"/>
    </row>
    <row r="94" spans="1:12" ht="27" customHeight="1" x14ac:dyDescent="0.4">
      <c r="A94" s="78" t="s">
        <v>61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63" t="s">
        <v>63</v>
      </c>
      <c r="D95" s="164">
        <f>AVERAGE(D91:D94)</f>
        <v>30598049.666666668</v>
      </c>
      <c r="E95" s="102">
        <f>AVERAGE(E91:E94)</f>
        <v>31324630.741645277</v>
      </c>
      <c r="F95" s="165">
        <f>AVERAGE(F91:F94)</f>
        <v>29164921.666666668</v>
      </c>
      <c r="G95" s="166">
        <f>AVERAGE(G91:G94)</f>
        <v>30658815.367804449</v>
      </c>
    </row>
    <row r="96" spans="1:12" ht="26.25" customHeight="1" x14ac:dyDescent="0.4">
      <c r="A96" s="78" t="s">
        <v>64</v>
      </c>
      <c r="B96" s="64">
        <v>1</v>
      </c>
      <c r="C96" s="167" t="s">
        <v>105</v>
      </c>
      <c r="D96" s="168">
        <v>20.66</v>
      </c>
      <c r="E96" s="94"/>
      <c r="F96" s="106">
        <v>20.12</v>
      </c>
    </row>
    <row r="97" spans="1:10" ht="26.25" customHeight="1" x14ac:dyDescent="0.4">
      <c r="A97" s="78" t="s">
        <v>66</v>
      </c>
      <c r="B97" s="64">
        <v>1</v>
      </c>
      <c r="C97" s="169" t="s">
        <v>106</v>
      </c>
      <c r="D97" s="170">
        <f>D96*$B$87</f>
        <v>20.66</v>
      </c>
      <c r="E97" s="109"/>
      <c r="F97" s="108">
        <f>F96*$B$87</f>
        <v>20.12</v>
      </c>
    </row>
    <row r="98" spans="1:10" ht="19.5" customHeight="1" x14ac:dyDescent="0.3">
      <c r="A98" s="78" t="s">
        <v>68</v>
      </c>
      <c r="B98" s="171">
        <f>(B97/B96)*(B95/B94)*(B93/B92)*(B91/B90)*B89</f>
        <v>125</v>
      </c>
      <c r="C98" s="169" t="s">
        <v>107</v>
      </c>
      <c r="D98" s="172">
        <f>D97*$B$83/100</f>
        <v>20.350100000000001</v>
      </c>
      <c r="E98" s="112"/>
      <c r="F98" s="111">
        <f>F97*$B$83/100</f>
        <v>19.818200000000001</v>
      </c>
    </row>
    <row r="99" spans="1:10" ht="19.5" customHeight="1" x14ac:dyDescent="0.3">
      <c r="A99" s="456" t="s">
        <v>70</v>
      </c>
      <c r="B99" s="470"/>
      <c r="C99" s="169" t="s">
        <v>108</v>
      </c>
      <c r="D99" s="173">
        <f>D98/$B$98</f>
        <v>0.16280080000000002</v>
      </c>
      <c r="E99" s="112"/>
      <c r="F99" s="115">
        <f>F98/$B$98</f>
        <v>0.15854560000000001</v>
      </c>
      <c r="G99" s="174"/>
      <c r="H99" s="104"/>
    </row>
    <row r="100" spans="1:10" ht="19.5" customHeight="1" x14ac:dyDescent="0.3">
      <c r="A100" s="458"/>
      <c r="B100" s="471"/>
      <c r="C100" s="169" t="s">
        <v>72</v>
      </c>
      <c r="D100" s="175">
        <f>$B$56/$B$116</f>
        <v>0.16666666666666666</v>
      </c>
      <c r="F100" s="120"/>
      <c r="G100" s="176"/>
      <c r="H100" s="104"/>
    </row>
    <row r="101" spans="1:10" ht="18.75" x14ac:dyDescent="0.3">
      <c r="C101" s="169" t="s">
        <v>73</v>
      </c>
      <c r="D101" s="170">
        <f>D100*$B$98</f>
        <v>20.833333333333332</v>
      </c>
      <c r="F101" s="120"/>
      <c r="G101" s="174"/>
      <c r="H101" s="104"/>
    </row>
    <row r="102" spans="1:10" ht="19.5" customHeight="1" x14ac:dyDescent="0.3">
      <c r="C102" s="177" t="s">
        <v>74</v>
      </c>
      <c r="D102" s="178">
        <f>D101/B34</f>
        <v>20.833333333333332</v>
      </c>
      <c r="F102" s="124"/>
      <c r="G102" s="174"/>
      <c r="H102" s="104"/>
      <c r="J102" s="179"/>
    </row>
    <row r="103" spans="1:10" ht="18.75" x14ac:dyDescent="0.3">
      <c r="C103" s="180" t="s">
        <v>109</v>
      </c>
      <c r="D103" s="181">
        <f>AVERAGE(E91:E94,G91:G94)</f>
        <v>30991723.054724861</v>
      </c>
      <c r="F103" s="124"/>
      <c r="G103" s="182"/>
      <c r="H103" s="104"/>
      <c r="J103" s="183"/>
    </row>
    <row r="104" spans="1:10" ht="18.75" x14ac:dyDescent="0.3">
      <c r="C104" s="147" t="s">
        <v>76</v>
      </c>
      <c r="D104" s="184">
        <f>STDEV(E91:E94,G91:G94)/D103</f>
        <v>1.3393613070823231E-2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110</v>
      </c>
      <c r="B107" s="77">
        <v>900</v>
      </c>
      <c r="C107" s="224" t="s">
        <v>111</v>
      </c>
      <c r="D107" s="224" t="s">
        <v>55</v>
      </c>
      <c r="E107" s="224" t="s">
        <v>112</v>
      </c>
      <c r="F107" s="186" t="s">
        <v>113</v>
      </c>
    </row>
    <row r="108" spans="1:10" ht="26.25" customHeight="1" x14ac:dyDescent="0.4">
      <c r="A108" s="78" t="s">
        <v>114</v>
      </c>
      <c r="B108" s="79">
        <v>1</v>
      </c>
      <c r="C108" s="229">
        <v>1</v>
      </c>
      <c r="D108" s="230">
        <v>30051133</v>
      </c>
      <c r="E108" s="204">
        <f t="shared" ref="E108:E113" si="1">IF(ISBLANK(D108),"-",D108/$D$103*$D$100*$B$116)</f>
        <v>145.44754230154945</v>
      </c>
      <c r="F108" s="231">
        <f t="shared" ref="F108:F113" si="2">IF(ISBLANK(D108), "-", (E108/$B$56)*100)</f>
        <v>96.965028201032965</v>
      </c>
    </row>
    <row r="109" spans="1:10" ht="26.25" customHeight="1" x14ac:dyDescent="0.4">
      <c r="A109" s="78" t="s">
        <v>87</v>
      </c>
      <c r="B109" s="79">
        <v>1</v>
      </c>
      <c r="C109" s="225">
        <v>2</v>
      </c>
      <c r="D109" s="227">
        <v>30152754</v>
      </c>
      <c r="E109" s="205">
        <f t="shared" si="1"/>
        <v>145.93938813964903</v>
      </c>
      <c r="F109" s="232">
        <f t="shared" si="2"/>
        <v>97.292925426432689</v>
      </c>
    </row>
    <row r="110" spans="1:10" ht="26.25" customHeight="1" x14ac:dyDescent="0.4">
      <c r="A110" s="78" t="s">
        <v>88</v>
      </c>
      <c r="B110" s="79">
        <v>1</v>
      </c>
      <c r="C110" s="225">
        <v>3</v>
      </c>
      <c r="D110" s="227">
        <v>30460391</v>
      </c>
      <c r="E110" s="205">
        <f t="shared" si="1"/>
        <v>147.42835181935524</v>
      </c>
      <c r="F110" s="232">
        <f t="shared" si="2"/>
        <v>98.285567879570152</v>
      </c>
    </row>
    <row r="111" spans="1:10" ht="26.25" customHeight="1" x14ac:dyDescent="0.4">
      <c r="A111" s="78" t="s">
        <v>89</v>
      </c>
      <c r="B111" s="79">
        <v>1</v>
      </c>
      <c r="C111" s="225">
        <v>4</v>
      </c>
      <c r="D111" s="227">
        <v>30307092</v>
      </c>
      <c r="E111" s="205">
        <f t="shared" si="1"/>
        <v>146.68638436051484</v>
      </c>
      <c r="F111" s="232">
        <f t="shared" si="2"/>
        <v>97.790922907009886</v>
      </c>
    </row>
    <row r="112" spans="1:10" ht="26.25" customHeight="1" x14ac:dyDescent="0.4">
      <c r="A112" s="78" t="s">
        <v>90</v>
      </c>
      <c r="B112" s="79">
        <v>1</v>
      </c>
      <c r="C112" s="225">
        <v>5</v>
      </c>
      <c r="D112" s="227">
        <v>29935045</v>
      </c>
      <c r="E112" s="205">
        <f t="shared" si="1"/>
        <v>144.88567615524804</v>
      </c>
      <c r="F112" s="232">
        <f t="shared" si="2"/>
        <v>96.590450770165361</v>
      </c>
    </row>
    <row r="113" spans="1:10" ht="27" customHeight="1" x14ac:dyDescent="0.4">
      <c r="A113" s="78" t="s">
        <v>92</v>
      </c>
      <c r="B113" s="79">
        <v>1</v>
      </c>
      <c r="C113" s="226">
        <v>6</v>
      </c>
      <c r="D113" s="228">
        <v>29916799</v>
      </c>
      <c r="E113" s="206">
        <f t="shared" si="1"/>
        <v>144.79736547967931</v>
      </c>
      <c r="F113" s="233">
        <f t="shared" si="2"/>
        <v>96.531576986452876</v>
      </c>
    </row>
    <row r="114" spans="1:10" ht="27" customHeight="1" x14ac:dyDescent="0.4">
      <c r="A114" s="78" t="s">
        <v>93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94</v>
      </c>
      <c r="B115" s="79">
        <v>1</v>
      </c>
      <c r="C115" s="187"/>
      <c r="D115" s="211" t="s">
        <v>63</v>
      </c>
      <c r="E115" s="213">
        <f>AVERAGE(E108:E113)</f>
        <v>145.86411804266598</v>
      </c>
      <c r="F115" s="235">
        <f>AVERAGE(F108:F113)</f>
        <v>97.242745361777338</v>
      </c>
    </row>
    <row r="116" spans="1:10" ht="27" customHeight="1" x14ac:dyDescent="0.4">
      <c r="A116" s="78" t="s">
        <v>95</v>
      </c>
      <c r="B116" s="110">
        <f>(B115/B114)*(B113/B112)*(B111/B110)*(B109/B108)*B107</f>
        <v>900</v>
      </c>
      <c r="C116" s="188"/>
      <c r="D116" s="212" t="s">
        <v>76</v>
      </c>
      <c r="E116" s="210">
        <f>STDEV(E108:E113)/E115</f>
        <v>7.1229719079639493E-3</v>
      </c>
      <c r="F116" s="189">
        <f>STDEV(F108:F113)/F115</f>
        <v>7.1229719079639034E-3</v>
      </c>
      <c r="I116" s="52"/>
    </row>
    <row r="117" spans="1:10" ht="27" customHeight="1" x14ac:dyDescent="0.4">
      <c r="A117" s="456" t="s">
        <v>70</v>
      </c>
      <c r="B117" s="457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458"/>
      <c r="B118" s="459"/>
      <c r="C118" s="52"/>
      <c r="D118" s="214"/>
      <c r="E118" s="434" t="s">
        <v>115</v>
      </c>
      <c r="F118" s="435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116</v>
      </c>
      <c r="E119" s="217">
        <f>MIN(E108:E113)</f>
        <v>144.79736547967931</v>
      </c>
      <c r="F119" s="236">
        <f>MIN(F108:F113)</f>
        <v>96.531576986452876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117</v>
      </c>
      <c r="E120" s="218">
        <f>MAX(E108:E113)</f>
        <v>147.42835181935524</v>
      </c>
      <c r="F120" s="237">
        <f>MAX(F108:F113)</f>
        <v>98.285567879570152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98</v>
      </c>
      <c r="B124" s="151" t="s">
        <v>118</v>
      </c>
      <c r="C124" s="468" t="str">
        <f>B26</f>
        <v>RIFAMPICIN</v>
      </c>
      <c r="D124" s="468"/>
      <c r="E124" s="152" t="s">
        <v>119</v>
      </c>
      <c r="F124" s="152"/>
      <c r="G124" s="238">
        <f>F115</f>
        <v>97.242745361777338</v>
      </c>
      <c r="H124" s="52"/>
      <c r="I124" s="52"/>
    </row>
    <row r="125" spans="1:10" ht="45.75" customHeight="1" x14ac:dyDescent="0.65">
      <c r="A125" s="62"/>
      <c r="B125" s="151" t="s">
        <v>120</v>
      </c>
      <c r="C125" s="63" t="s">
        <v>121</v>
      </c>
      <c r="D125" s="238">
        <f>MIN(F108:F113)</f>
        <v>96.531576986452876</v>
      </c>
      <c r="E125" s="163" t="s">
        <v>122</v>
      </c>
      <c r="F125" s="238">
        <f>MAX(F108:F113)</f>
        <v>98.285567879570152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469" t="s">
        <v>25</v>
      </c>
      <c r="C127" s="469"/>
      <c r="E127" s="158" t="s">
        <v>26</v>
      </c>
      <c r="F127" s="193"/>
      <c r="G127" s="469" t="s">
        <v>27</v>
      </c>
      <c r="H127" s="469"/>
    </row>
    <row r="128" spans="1:10" ht="69.95" customHeight="1" x14ac:dyDescent="0.3">
      <c r="A128" s="194" t="s">
        <v>28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29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14" zoomScale="50" zoomScaleNormal="40" zoomScalePageLayoutView="50" workbookViewId="0">
      <selection activeCell="F99" sqref="F9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6" t="s">
        <v>30</v>
      </c>
      <c r="B1" s="466"/>
      <c r="C1" s="466"/>
      <c r="D1" s="466"/>
      <c r="E1" s="466"/>
      <c r="F1" s="466"/>
      <c r="G1" s="466"/>
      <c r="H1" s="466"/>
      <c r="I1" s="466"/>
    </row>
    <row r="2" spans="1:9" ht="18.75" customHeight="1" x14ac:dyDescent="0.25">
      <c r="A2" s="466"/>
      <c r="B2" s="466"/>
      <c r="C2" s="466"/>
      <c r="D2" s="466"/>
      <c r="E2" s="466"/>
      <c r="F2" s="466"/>
      <c r="G2" s="466"/>
      <c r="H2" s="466"/>
      <c r="I2" s="466"/>
    </row>
    <row r="3" spans="1:9" ht="18.75" customHeight="1" x14ac:dyDescent="0.25">
      <c r="A3" s="466"/>
      <c r="B3" s="466"/>
      <c r="C3" s="466"/>
      <c r="D3" s="466"/>
      <c r="E3" s="466"/>
      <c r="F3" s="466"/>
      <c r="G3" s="466"/>
      <c r="H3" s="466"/>
      <c r="I3" s="466"/>
    </row>
    <row r="4" spans="1:9" ht="18.75" customHeight="1" x14ac:dyDescent="0.25">
      <c r="A4" s="466"/>
      <c r="B4" s="466"/>
      <c r="C4" s="466"/>
      <c r="D4" s="466"/>
      <c r="E4" s="466"/>
      <c r="F4" s="466"/>
      <c r="G4" s="466"/>
      <c r="H4" s="466"/>
      <c r="I4" s="466"/>
    </row>
    <row r="5" spans="1:9" ht="18.75" customHeight="1" x14ac:dyDescent="0.25">
      <c r="A5" s="466"/>
      <c r="B5" s="466"/>
      <c r="C5" s="466"/>
      <c r="D5" s="466"/>
      <c r="E5" s="466"/>
      <c r="F5" s="466"/>
      <c r="G5" s="466"/>
      <c r="H5" s="466"/>
      <c r="I5" s="466"/>
    </row>
    <row r="6" spans="1:9" ht="18.75" customHeight="1" x14ac:dyDescent="0.25">
      <c r="A6" s="466"/>
      <c r="B6" s="466"/>
      <c r="C6" s="466"/>
      <c r="D6" s="466"/>
      <c r="E6" s="466"/>
      <c r="F6" s="466"/>
      <c r="G6" s="466"/>
      <c r="H6" s="466"/>
      <c r="I6" s="466"/>
    </row>
    <row r="7" spans="1:9" ht="18.75" customHeight="1" x14ac:dyDescent="0.25">
      <c r="A7" s="466"/>
      <c r="B7" s="466"/>
      <c r="C7" s="466"/>
      <c r="D7" s="466"/>
      <c r="E7" s="466"/>
      <c r="F7" s="466"/>
      <c r="G7" s="466"/>
      <c r="H7" s="466"/>
      <c r="I7" s="466"/>
    </row>
    <row r="8" spans="1:9" x14ac:dyDescent="0.25">
      <c r="A8" s="467" t="s">
        <v>31</v>
      </c>
      <c r="B8" s="467"/>
      <c r="C8" s="467"/>
      <c r="D8" s="467"/>
      <c r="E8" s="467"/>
      <c r="F8" s="467"/>
      <c r="G8" s="467"/>
      <c r="H8" s="467"/>
      <c r="I8" s="467"/>
    </row>
    <row r="9" spans="1:9" x14ac:dyDescent="0.25">
      <c r="A9" s="467"/>
      <c r="B9" s="467"/>
      <c r="C9" s="467"/>
      <c r="D9" s="467"/>
      <c r="E9" s="467"/>
      <c r="F9" s="467"/>
      <c r="G9" s="467"/>
      <c r="H9" s="467"/>
      <c r="I9" s="467"/>
    </row>
    <row r="10" spans="1:9" x14ac:dyDescent="0.25">
      <c r="A10" s="467"/>
      <c r="B10" s="467"/>
      <c r="C10" s="467"/>
      <c r="D10" s="467"/>
      <c r="E10" s="467"/>
      <c r="F10" s="467"/>
      <c r="G10" s="467"/>
      <c r="H10" s="467"/>
      <c r="I10" s="467"/>
    </row>
    <row r="11" spans="1:9" x14ac:dyDescent="0.25">
      <c r="A11" s="467"/>
      <c r="B11" s="467"/>
      <c r="C11" s="467"/>
      <c r="D11" s="467"/>
      <c r="E11" s="467"/>
      <c r="F11" s="467"/>
      <c r="G11" s="467"/>
      <c r="H11" s="467"/>
      <c r="I11" s="467"/>
    </row>
    <row r="12" spans="1:9" x14ac:dyDescent="0.25">
      <c r="A12" s="467"/>
      <c r="B12" s="467"/>
      <c r="C12" s="467"/>
      <c r="D12" s="467"/>
      <c r="E12" s="467"/>
      <c r="F12" s="467"/>
      <c r="G12" s="467"/>
      <c r="H12" s="467"/>
      <c r="I12" s="467"/>
    </row>
    <row r="13" spans="1:9" x14ac:dyDescent="0.25">
      <c r="A13" s="467"/>
      <c r="B13" s="467"/>
      <c r="C13" s="467"/>
      <c r="D13" s="467"/>
      <c r="E13" s="467"/>
      <c r="F13" s="467"/>
      <c r="G13" s="467"/>
      <c r="H13" s="467"/>
      <c r="I13" s="467"/>
    </row>
    <row r="14" spans="1:9" x14ac:dyDescent="0.25">
      <c r="A14" s="467"/>
      <c r="B14" s="467"/>
      <c r="C14" s="467"/>
      <c r="D14" s="467"/>
      <c r="E14" s="467"/>
      <c r="F14" s="467"/>
      <c r="G14" s="467"/>
      <c r="H14" s="467"/>
      <c r="I14" s="467"/>
    </row>
    <row r="15" spans="1:9" ht="19.5" customHeight="1" x14ac:dyDescent="0.3">
      <c r="A15" s="240"/>
    </row>
    <row r="16" spans="1:9" ht="19.5" customHeight="1" x14ac:dyDescent="0.3">
      <c r="A16" s="438" t="s">
        <v>32</v>
      </c>
      <c r="B16" s="439"/>
      <c r="C16" s="439"/>
      <c r="D16" s="439"/>
      <c r="E16" s="439"/>
      <c r="F16" s="439"/>
      <c r="G16" s="439"/>
      <c r="H16" s="440"/>
    </row>
    <row r="17" spans="1:14" ht="20.25" customHeight="1" x14ac:dyDescent="0.25">
      <c r="A17" s="441" t="s">
        <v>33</v>
      </c>
      <c r="B17" s="441"/>
      <c r="C17" s="441"/>
      <c r="D17" s="441"/>
      <c r="E17" s="441"/>
      <c r="F17" s="441"/>
      <c r="G17" s="441"/>
      <c r="H17" s="441"/>
    </row>
    <row r="18" spans="1:14" ht="26.25" customHeight="1" x14ac:dyDescent="0.4">
      <c r="A18" s="242" t="s">
        <v>34</v>
      </c>
      <c r="B18" s="437" t="s">
        <v>5</v>
      </c>
      <c r="C18" s="437"/>
      <c r="D18" s="388"/>
      <c r="E18" s="243"/>
      <c r="F18" s="244"/>
      <c r="G18" s="244"/>
      <c r="H18" s="244"/>
    </row>
    <row r="19" spans="1:14" ht="26.25" customHeight="1" x14ac:dyDescent="0.4">
      <c r="A19" s="242" t="s">
        <v>35</v>
      </c>
      <c r="B19" s="245" t="s">
        <v>7</v>
      </c>
      <c r="C19" s="397">
        <v>1</v>
      </c>
      <c r="D19" s="244"/>
      <c r="E19" s="244"/>
      <c r="F19" s="244"/>
      <c r="G19" s="244"/>
      <c r="H19" s="244"/>
    </row>
    <row r="20" spans="1:14" ht="26.25" customHeight="1" x14ac:dyDescent="0.4">
      <c r="A20" s="242" t="s">
        <v>36</v>
      </c>
      <c r="B20" s="442" t="s">
        <v>9</v>
      </c>
      <c r="C20" s="442"/>
      <c r="D20" s="244"/>
      <c r="E20" s="244"/>
      <c r="F20" s="244"/>
      <c r="G20" s="244"/>
      <c r="H20" s="244"/>
    </row>
    <row r="21" spans="1:14" ht="26.25" customHeight="1" x14ac:dyDescent="0.4">
      <c r="A21" s="242" t="s">
        <v>37</v>
      </c>
      <c r="B21" s="442" t="s">
        <v>11</v>
      </c>
      <c r="C21" s="442"/>
      <c r="D21" s="442"/>
      <c r="E21" s="442"/>
      <c r="F21" s="442"/>
      <c r="G21" s="442"/>
      <c r="H21" s="442"/>
      <c r="I21" s="246"/>
    </row>
    <row r="22" spans="1:14" ht="26.25" customHeight="1" x14ac:dyDescent="0.4">
      <c r="A22" s="242" t="s">
        <v>38</v>
      </c>
      <c r="B22" s="247" t="s">
        <v>12</v>
      </c>
      <c r="C22" s="244"/>
      <c r="D22" s="244"/>
      <c r="E22" s="244"/>
      <c r="F22" s="244"/>
      <c r="G22" s="244"/>
      <c r="H22" s="244"/>
    </row>
    <row r="23" spans="1:14" ht="26.25" customHeight="1" x14ac:dyDescent="0.4">
      <c r="A23" s="242" t="s">
        <v>39</v>
      </c>
      <c r="B23" s="247"/>
      <c r="C23" s="244"/>
      <c r="D23" s="244"/>
      <c r="E23" s="244"/>
      <c r="F23" s="244"/>
      <c r="G23" s="244"/>
      <c r="H23" s="244"/>
    </row>
    <row r="24" spans="1:14" ht="18.75" x14ac:dyDescent="0.3">
      <c r="A24" s="242"/>
      <c r="B24" s="248"/>
    </row>
    <row r="25" spans="1:14" ht="18.75" x14ac:dyDescent="0.3">
      <c r="A25" s="249" t="s">
        <v>1</v>
      </c>
      <c r="B25" s="248"/>
    </row>
    <row r="26" spans="1:14" ht="26.25" customHeight="1" x14ac:dyDescent="0.4">
      <c r="A26" s="250" t="s">
        <v>4</v>
      </c>
      <c r="B26" s="436" t="s">
        <v>126</v>
      </c>
      <c r="C26" s="437"/>
    </row>
    <row r="27" spans="1:14" ht="26.25" customHeight="1" x14ac:dyDescent="0.4">
      <c r="A27" s="251" t="s">
        <v>40</v>
      </c>
      <c r="B27" s="443" t="s">
        <v>127</v>
      </c>
      <c r="C27" s="444"/>
    </row>
    <row r="28" spans="1:14" ht="27" customHeight="1" x14ac:dyDescent="0.4">
      <c r="A28" s="251" t="s">
        <v>6</v>
      </c>
      <c r="B28" s="252">
        <v>100.33</v>
      </c>
    </row>
    <row r="29" spans="1:14" s="14" customFormat="1" ht="27" customHeight="1" x14ac:dyDescent="0.4">
      <c r="A29" s="251" t="s">
        <v>41</v>
      </c>
      <c r="B29" s="253">
        <v>0</v>
      </c>
      <c r="C29" s="445" t="s">
        <v>42</v>
      </c>
      <c r="D29" s="446"/>
      <c r="E29" s="446"/>
      <c r="F29" s="446"/>
      <c r="G29" s="447"/>
      <c r="I29" s="254"/>
      <c r="J29" s="254"/>
      <c r="K29" s="254"/>
      <c r="L29" s="254"/>
    </row>
    <row r="30" spans="1:14" s="14" customFormat="1" ht="19.5" customHeight="1" x14ac:dyDescent="0.3">
      <c r="A30" s="251" t="s">
        <v>43</v>
      </c>
      <c r="B30" s="255">
        <f>B28-B29</f>
        <v>100.33</v>
      </c>
      <c r="C30" s="256"/>
      <c r="D30" s="256"/>
      <c r="E30" s="256"/>
      <c r="F30" s="256"/>
      <c r="G30" s="257"/>
      <c r="I30" s="254"/>
      <c r="J30" s="254"/>
      <c r="K30" s="254"/>
      <c r="L30" s="254"/>
    </row>
    <row r="31" spans="1:14" s="14" customFormat="1" ht="27" customHeight="1" x14ac:dyDescent="0.4">
      <c r="A31" s="251" t="s">
        <v>44</v>
      </c>
      <c r="B31" s="258">
        <v>1</v>
      </c>
      <c r="C31" s="448" t="s">
        <v>45</v>
      </c>
      <c r="D31" s="449"/>
      <c r="E31" s="449"/>
      <c r="F31" s="449"/>
      <c r="G31" s="449"/>
      <c r="H31" s="450"/>
      <c r="I31" s="254"/>
      <c r="J31" s="254"/>
      <c r="K31" s="254"/>
      <c r="L31" s="254"/>
    </row>
    <row r="32" spans="1:14" s="14" customFormat="1" ht="27" customHeight="1" x14ac:dyDescent="0.4">
      <c r="A32" s="251" t="s">
        <v>46</v>
      </c>
      <c r="B32" s="258">
        <v>1</v>
      </c>
      <c r="C32" s="448" t="s">
        <v>47</v>
      </c>
      <c r="D32" s="449"/>
      <c r="E32" s="449"/>
      <c r="F32" s="449"/>
      <c r="G32" s="449"/>
      <c r="H32" s="450"/>
      <c r="I32" s="254"/>
      <c r="J32" s="254"/>
      <c r="K32" s="254"/>
      <c r="L32" s="259"/>
      <c r="M32" s="259"/>
      <c r="N32" s="260"/>
    </row>
    <row r="33" spans="1:14" s="14" customFormat="1" ht="17.25" customHeight="1" x14ac:dyDescent="0.3">
      <c r="A33" s="251"/>
      <c r="B33" s="261"/>
      <c r="C33" s="262"/>
      <c r="D33" s="262"/>
      <c r="E33" s="262"/>
      <c r="F33" s="262"/>
      <c r="G33" s="262"/>
      <c r="H33" s="262"/>
      <c r="I33" s="254"/>
      <c r="J33" s="254"/>
      <c r="K33" s="254"/>
      <c r="L33" s="259"/>
      <c r="M33" s="259"/>
      <c r="N33" s="260"/>
    </row>
    <row r="34" spans="1:14" s="14" customFormat="1" ht="18.75" x14ac:dyDescent="0.3">
      <c r="A34" s="251" t="s">
        <v>48</v>
      </c>
      <c r="B34" s="263">
        <f>B31/B32</f>
        <v>1</v>
      </c>
      <c r="C34" s="241" t="s">
        <v>49</v>
      </c>
      <c r="D34" s="241"/>
      <c r="E34" s="241"/>
      <c r="F34" s="241"/>
      <c r="G34" s="241"/>
      <c r="I34" s="254"/>
      <c r="J34" s="254"/>
      <c r="K34" s="254"/>
      <c r="L34" s="259"/>
      <c r="M34" s="259"/>
      <c r="N34" s="260"/>
    </row>
    <row r="35" spans="1:14" s="14" customFormat="1" ht="19.5" customHeight="1" x14ac:dyDescent="0.3">
      <c r="A35" s="251"/>
      <c r="B35" s="255"/>
      <c r="G35" s="241"/>
      <c r="I35" s="254"/>
      <c r="J35" s="254"/>
      <c r="K35" s="254"/>
      <c r="L35" s="259"/>
      <c r="M35" s="259"/>
      <c r="N35" s="260"/>
    </row>
    <row r="36" spans="1:14" s="14" customFormat="1" ht="27" customHeight="1" x14ac:dyDescent="0.4">
      <c r="A36" s="264" t="s">
        <v>50</v>
      </c>
      <c r="B36" s="265">
        <v>25</v>
      </c>
      <c r="C36" s="241"/>
      <c r="D36" s="451" t="s">
        <v>51</v>
      </c>
      <c r="E36" s="452"/>
      <c r="F36" s="451" t="s">
        <v>52</v>
      </c>
      <c r="G36" s="453"/>
      <c r="J36" s="254"/>
      <c r="K36" s="254"/>
      <c r="L36" s="259"/>
      <c r="M36" s="259"/>
      <c r="N36" s="260"/>
    </row>
    <row r="37" spans="1:14" s="14" customFormat="1" ht="27" customHeight="1" x14ac:dyDescent="0.4">
      <c r="A37" s="266" t="s">
        <v>53</v>
      </c>
      <c r="B37" s="267">
        <v>5</v>
      </c>
      <c r="C37" s="268" t="s">
        <v>54</v>
      </c>
      <c r="D37" s="269" t="s">
        <v>55</v>
      </c>
      <c r="E37" s="270" t="s">
        <v>56</v>
      </c>
      <c r="F37" s="269" t="s">
        <v>55</v>
      </c>
      <c r="G37" s="271" t="s">
        <v>56</v>
      </c>
      <c r="I37" s="272" t="s">
        <v>57</v>
      </c>
      <c r="J37" s="254"/>
      <c r="K37" s="254"/>
      <c r="L37" s="259"/>
      <c r="M37" s="259"/>
      <c r="N37" s="260"/>
    </row>
    <row r="38" spans="1:14" s="14" customFormat="1" ht="26.25" customHeight="1" x14ac:dyDescent="0.4">
      <c r="A38" s="266" t="s">
        <v>58</v>
      </c>
      <c r="B38" s="267">
        <v>50</v>
      </c>
      <c r="C38" s="273">
        <v>1</v>
      </c>
      <c r="D38" s="274">
        <v>21490568</v>
      </c>
      <c r="E38" s="275">
        <f>IF(ISBLANK(D38),"-",$D$48/$D$45*D38)</f>
        <v>19524686.182656053</v>
      </c>
      <c r="F38" s="274">
        <v>20631214</v>
      </c>
      <c r="G38" s="276">
        <f>IF(ISBLANK(F38),"-",$D$48/$F$45*F38)</f>
        <v>19601571.169994127</v>
      </c>
      <c r="I38" s="277"/>
      <c r="J38" s="254"/>
      <c r="K38" s="254"/>
      <c r="L38" s="259"/>
      <c r="M38" s="259"/>
      <c r="N38" s="260"/>
    </row>
    <row r="39" spans="1:14" s="14" customFormat="1" ht="26.25" customHeight="1" x14ac:dyDescent="0.4">
      <c r="A39" s="266" t="s">
        <v>59</v>
      </c>
      <c r="B39" s="267">
        <v>1</v>
      </c>
      <c r="C39" s="278">
        <v>2</v>
      </c>
      <c r="D39" s="279">
        <v>21630325</v>
      </c>
      <c r="E39" s="280">
        <f>IF(ISBLANK(D39),"-",$D$48/$D$45*D39)</f>
        <v>19651658.702266958</v>
      </c>
      <c r="F39" s="279">
        <v>20599325</v>
      </c>
      <c r="G39" s="281">
        <f>IF(ISBLANK(F39),"-",$D$48/$F$45*F39)</f>
        <v>19571273.655604526</v>
      </c>
      <c r="I39" s="455">
        <f>ABS((F43/D43*D42)-F42)/D42</f>
        <v>1.777293847812735E-4</v>
      </c>
      <c r="J39" s="254"/>
      <c r="K39" s="254"/>
      <c r="L39" s="259"/>
      <c r="M39" s="259"/>
      <c r="N39" s="260"/>
    </row>
    <row r="40" spans="1:14" ht="26.25" customHeight="1" x14ac:dyDescent="0.4">
      <c r="A40" s="266" t="s">
        <v>60</v>
      </c>
      <c r="B40" s="267">
        <v>1</v>
      </c>
      <c r="C40" s="278">
        <v>3</v>
      </c>
      <c r="D40" s="279">
        <v>21624982</v>
      </c>
      <c r="E40" s="280">
        <f>IF(ISBLANK(D40),"-",$D$48/$D$45*D40)</f>
        <v>19646804.461175054</v>
      </c>
      <c r="F40" s="279">
        <v>20671000</v>
      </c>
      <c r="G40" s="281">
        <f>IF(ISBLANK(F40),"-",$D$48/$F$45*F40)</f>
        <v>19639371.568485919</v>
      </c>
      <c r="I40" s="455"/>
      <c r="L40" s="259"/>
      <c r="M40" s="259"/>
      <c r="N40" s="282"/>
    </row>
    <row r="41" spans="1:14" ht="27" customHeight="1" x14ac:dyDescent="0.4">
      <c r="A41" s="266" t="s">
        <v>61</v>
      </c>
      <c r="B41" s="267">
        <v>1</v>
      </c>
      <c r="C41" s="283">
        <v>4</v>
      </c>
      <c r="D41" s="284"/>
      <c r="E41" s="285" t="str">
        <f>IF(ISBLANK(D41),"-",$D$48/$D$45*D41)</f>
        <v>-</v>
      </c>
      <c r="F41" s="284"/>
      <c r="G41" s="286" t="str">
        <f>IF(ISBLANK(F41),"-",$D$48/$F$45*F41)</f>
        <v>-</v>
      </c>
      <c r="I41" s="287"/>
      <c r="L41" s="259"/>
      <c r="M41" s="259"/>
      <c r="N41" s="282"/>
    </row>
    <row r="42" spans="1:14" ht="27" customHeight="1" x14ac:dyDescent="0.4">
      <c r="A42" s="266" t="s">
        <v>62</v>
      </c>
      <c r="B42" s="267">
        <v>1</v>
      </c>
      <c r="C42" s="288" t="s">
        <v>63</v>
      </c>
      <c r="D42" s="289">
        <f>AVERAGE(D38:D41)</f>
        <v>21581958.333333332</v>
      </c>
      <c r="E42" s="290">
        <f>AVERAGE(E38:E41)</f>
        <v>19607716.448699355</v>
      </c>
      <c r="F42" s="289">
        <f>AVERAGE(F38:F41)</f>
        <v>20633846.333333332</v>
      </c>
      <c r="G42" s="291">
        <f>AVERAGE(G38:G41)</f>
        <v>19604072.131361526</v>
      </c>
      <c r="H42" s="292"/>
    </row>
    <row r="43" spans="1:14" ht="26.25" customHeight="1" x14ac:dyDescent="0.4">
      <c r="A43" s="266" t="s">
        <v>64</v>
      </c>
      <c r="B43" s="267">
        <v>1</v>
      </c>
      <c r="C43" s="293" t="s">
        <v>65</v>
      </c>
      <c r="D43" s="294">
        <v>20.57</v>
      </c>
      <c r="E43" s="282"/>
      <c r="F43" s="294">
        <v>19.670000000000002</v>
      </c>
      <c r="H43" s="292"/>
    </row>
    <row r="44" spans="1:14" ht="26.25" customHeight="1" x14ac:dyDescent="0.4">
      <c r="A44" s="266" t="s">
        <v>66</v>
      </c>
      <c r="B44" s="267">
        <v>1</v>
      </c>
      <c r="C44" s="295" t="s">
        <v>67</v>
      </c>
      <c r="D44" s="296">
        <f>D43*$B$34</f>
        <v>20.57</v>
      </c>
      <c r="E44" s="297"/>
      <c r="F44" s="296">
        <f>F43*$B$34</f>
        <v>19.670000000000002</v>
      </c>
      <c r="H44" s="292"/>
    </row>
    <row r="45" spans="1:14" ht="19.5" customHeight="1" x14ac:dyDescent="0.3">
      <c r="A45" s="266" t="s">
        <v>68</v>
      </c>
      <c r="B45" s="298">
        <f>(B44/B43)*(B42/B41)*(B40/B39)*(B38/B37)*B36</f>
        <v>250</v>
      </c>
      <c r="C45" s="295" t="s">
        <v>69</v>
      </c>
      <c r="D45" s="299">
        <f>D44*$B$30/100</f>
        <v>20.637881000000004</v>
      </c>
      <c r="E45" s="300"/>
      <c r="F45" s="299">
        <f>F44*$B$30/100</f>
        <v>19.734911</v>
      </c>
      <c r="H45" s="292"/>
    </row>
    <row r="46" spans="1:14" ht="19.5" customHeight="1" x14ac:dyDescent="0.3">
      <c r="A46" s="456" t="s">
        <v>70</v>
      </c>
      <c r="B46" s="457"/>
      <c r="C46" s="295" t="s">
        <v>71</v>
      </c>
      <c r="D46" s="301">
        <f>D45/$B$45</f>
        <v>8.2551524000000015E-2</v>
      </c>
      <c r="E46" s="302"/>
      <c r="F46" s="303">
        <f>F45/$B$45</f>
        <v>7.8939644000000003E-2</v>
      </c>
      <c r="H46" s="292"/>
    </row>
    <row r="47" spans="1:14" ht="27" customHeight="1" x14ac:dyDescent="0.4">
      <c r="A47" s="458"/>
      <c r="B47" s="459"/>
      <c r="C47" s="304" t="s">
        <v>72</v>
      </c>
      <c r="D47" s="305">
        <v>7.4999999999999997E-2</v>
      </c>
      <c r="E47" s="306"/>
      <c r="F47" s="302"/>
      <c r="H47" s="292"/>
    </row>
    <row r="48" spans="1:14" ht="18.75" x14ac:dyDescent="0.3">
      <c r="C48" s="307" t="s">
        <v>73</v>
      </c>
      <c r="D48" s="299">
        <f>D47*$B$45</f>
        <v>18.75</v>
      </c>
      <c r="F48" s="308"/>
      <c r="H48" s="292"/>
    </row>
    <row r="49" spans="1:12" ht="19.5" customHeight="1" x14ac:dyDescent="0.3">
      <c r="C49" s="309" t="s">
        <v>74</v>
      </c>
      <c r="D49" s="310">
        <f>D48/B34</f>
        <v>18.75</v>
      </c>
      <c r="F49" s="308"/>
      <c r="H49" s="292"/>
    </row>
    <row r="50" spans="1:12" ht="18.75" x14ac:dyDescent="0.3">
      <c r="C50" s="264" t="s">
        <v>75</v>
      </c>
      <c r="D50" s="311">
        <f>AVERAGE(E38:E41,G38:G41)</f>
        <v>19605894.290030438</v>
      </c>
      <c r="F50" s="312"/>
      <c r="H50" s="292"/>
    </row>
    <row r="51" spans="1:12" ht="18.75" x14ac:dyDescent="0.3">
      <c r="C51" s="266" t="s">
        <v>76</v>
      </c>
      <c r="D51" s="313">
        <f>STDEV(E38:E41,G38:G41)/D50</f>
        <v>2.5706540940158584E-3</v>
      </c>
      <c r="F51" s="312"/>
      <c r="H51" s="292"/>
    </row>
    <row r="52" spans="1:12" ht="19.5" customHeight="1" x14ac:dyDescent="0.3">
      <c r="C52" s="314" t="s">
        <v>20</v>
      </c>
      <c r="D52" s="315">
        <f>COUNT(E38:E41,G38:G41)</f>
        <v>6</v>
      </c>
      <c r="F52" s="312"/>
    </row>
    <row r="54" spans="1:12" ht="18.75" x14ac:dyDescent="0.3">
      <c r="A54" s="316" t="s">
        <v>1</v>
      </c>
      <c r="B54" s="317" t="s">
        <v>77</v>
      </c>
    </row>
    <row r="55" spans="1:12" ht="18.75" x14ac:dyDescent="0.3">
      <c r="A55" s="241" t="s">
        <v>78</v>
      </c>
      <c r="B55" s="318" t="str">
        <f>B21</f>
        <v>Each film-coated tablet contains: Rifampicin USP 150 mg and Isoniazid USP 75 mg.</v>
      </c>
    </row>
    <row r="56" spans="1:12" ht="26.25" customHeight="1" x14ac:dyDescent="0.4">
      <c r="A56" s="319" t="s">
        <v>79</v>
      </c>
      <c r="B56" s="320">
        <v>75</v>
      </c>
      <c r="C56" s="241" t="str">
        <f>B20</f>
        <v>Rifampicin, Isoniazid</v>
      </c>
      <c r="H56" s="321"/>
    </row>
    <row r="57" spans="1:12" ht="18.75" x14ac:dyDescent="0.3">
      <c r="A57" s="318" t="s">
        <v>80</v>
      </c>
      <c r="B57" s="389">
        <v>375.36</v>
      </c>
      <c r="H57" s="321"/>
    </row>
    <row r="58" spans="1:12" ht="19.5" customHeight="1" thickBot="1" x14ac:dyDescent="0.35">
      <c r="H58" s="321"/>
    </row>
    <row r="59" spans="1:12" s="14" customFormat="1" ht="27" customHeight="1" thickBot="1" x14ac:dyDescent="0.45">
      <c r="A59" s="264" t="s">
        <v>81</v>
      </c>
      <c r="B59" s="265">
        <v>100</v>
      </c>
      <c r="C59" s="241"/>
      <c r="D59" s="322" t="s">
        <v>82</v>
      </c>
      <c r="E59" s="323" t="s">
        <v>54</v>
      </c>
      <c r="F59" s="323" t="s">
        <v>55</v>
      </c>
      <c r="G59" s="323" t="s">
        <v>83</v>
      </c>
      <c r="H59" s="268" t="s">
        <v>84</v>
      </c>
      <c r="L59" s="254"/>
    </row>
    <row r="60" spans="1:12" s="14" customFormat="1" ht="26.25" customHeight="1" x14ac:dyDescent="0.4">
      <c r="A60" s="266" t="s">
        <v>85</v>
      </c>
      <c r="B60" s="267">
        <v>10</v>
      </c>
      <c r="C60" s="460" t="s">
        <v>86</v>
      </c>
      <c r="D60" s="463">
        <v>373.88</v>
      </c>
      <c r="E60" s="324">
        <v>1</v>
      </c>
      <c r="F60" s="325">
        <v>18483583</v>
      </c>
      <c r="G60" s="390">
        <f>IF(ISBLANK(F60),"-",(F60/$D$50*$D$47*$B$68)*($B$57/$D$60))</f>
        <v>70.986624450924012</v>
      </c>
      <c r="H60" s="408">
        <f t="shared" ref="H60:H71" si="0">IF(ISBLANK(F60),"-",(G60/$B$56)*100)</f>
        <v>94.648832601232016</v>
      </c>
      <c r="L60" s="254"/>
    </row>
    <row r="61" spans="1:12" s="14" customFormat="1" ht="26.25" customHeight="1" x14ac:dyDescent="0.4">
      <c r="A61" s="266" t="s">
        <v>87</v>
      </c>
      <c r="B61" s="267">
        <v>100</v>
      </c>
      <c r="C61" s="461"/>
      <c r="D61" s="464"/>
      <c r="E61" s="326">
        <v>2</v>
      </c>
      <c r="F61" s="279">
        <v>18289504</v>
      </c>
      <c r="G61" s="391">
        <f>IF(ISBLANK(F61),"-",(F61/$D$50*$D$47*$B$68)*($B$57/$D$60))</f>
        <v>70.241259600028428</v>
      </c>
      <c r="H61" s="409">
        <f t="shared" si="0"/>
        <v>93.655012800037909</v>
      </c>
      <c r="L61" s="254"/>
    </row>
    <row r="62" spans="1:12" s="14" customFormat="1" ht="26.25" customHeight="1" x14ac:dyDescent="0.4">
      <c r="A62" s="266" t="s">
        <v>88</v>
      </c>
      <c r="B62" s="267">
        <v>1</v>
      </c>
      <c r="C62" s="461"/>
      <c r="D62" s="464"/>
      <c r="E62" s="326">
        <v>3</v>
      </c>
      <c r="F62" s="327">
        <v>18302507</v>
      </c>
      <c r="G62" s="391">
        <f>IF(ISBLANK(F62),"-",(F62/$D$50*$D$47*$B$68)*($B$57/$D$60))</f>
        <v>70.29119791976521</v>
      </c>
      <c r="H62" s="409">
        <f t="shared" si="0"/>
        <v>93.721597226353609</v>
      </c>
      <c r="L62" s="254"/>
    </row>
    <row r="63" spans="1:12" ht="27" customHeight="1" thickBot="1" x14ac:dyDescent="0.45">
      <c r="A63" s="266" t="s">
        <v>89</v>
      </c>
      <c r="B63" s="267">
        <v>1</v>
      </c>
      <c r="C63" s="462"/>
      <c r="D63" s="465"/>
      <c r="E63" s="328">
        <v>4</v>
      </c>
      <c r="F63" s="329"/>
      <c r="G63" s="391" t="str">
        <f>IF(ISBLANK(F63),"-",(F63/$D$50*$D$47*$B$68)*($B$57/$D$60))</f>
        <v>-</v>
      </c>
      <c r="H63" s="409" t="str">
        <f t="shared" si="0"/>
        <v>-</v>
      </c>
    </row>
    <row r="64" spans="1:12" ht="26.25" customHeight="1" x14ac:dyDescent="0.4">
      <c r="A64" s="266" t="s">
        <v>90</v>
      </c>
      <c r="B64" s="267">
        <v>1</v>
      </c>
      <c r="C64" s="460" t="s">
        <v>91</v>
      </c>
      <c r="D64" s="463">
        <v>376.29</v>
      </c>
      <c r="E64" s="324">
        <v>1</v>
      </c>
      <c r="F64" s="325">
        <v>18498303</v>
      </c>
      <c r="G64" s="390">
        <f>IF(ISBLANK(F64),"-",(F64/$D$50*$D$47*$B$68)*($B$57/$D$64))</f>
        <v>70.588151478702187</v>
      </c>
      <c r="H64" s="408">
        <f t="shared" si="0"/>
        <v>94.117535304936254</v>
      </c>
    </row>
    <row r="65" spans="1:8" ht="26.25" customHeight="1" x14ac:dyDescent="0.4">
      <c r="A65" s="266" t="s">
        <v>92</v>
      </c>
      <c r="B65" s="267">
        <v>1</v>
      </c>
      <c r="C65" s="461"/>
      <c r="D65" s="464"/>
      <c r="E65" s="326">
        <v>2</v>
      </c>
      <c r="F65" s="279">
        <v>18550263</v>
      </c>
      <c r="G65" s="391">
        <f>IF(ISBLANK(F65),"-",(F65/$D$50*$D$47*$B$68)*($B$57/$D$64))</f>
        <v>70.786426982721849</v>
      </c>
      <c r="H65" s="409">
        <f t="shared" si="0"/>
        <v>94.381902643629132</v>
      </c>
    </row>
    <row r="66" spans="1:8" ht="26.25" customHeight="1" x14ac:dyDescent="0.4">
      <c r="A66" s="266" t="s">
        <v>93</v>
      </c>
      <c r="B66" s="267">
        <v>1</v>
      </c>
      <c r="C66" s="461"/>
      <c r="D66" s="464"/>
      <c r="E66" s="326">
        <v>3</v>
      </c>
      <c r="F66" s="279">
        <v>18565682</v>
      </c>
      <c r="G66" s="391">
        <f>IF(ISBLANK(F66),"-",(F66/$D$50*$D$47*$B$68)*($B$57/$D$64))</f>
        <v>70.845264742469325</v>
      </c>
      <c r="H66" s="409">
        <f t="shared" si="0"/>
        <v>94.460352989959091</v>
      </c>
    </row>
    <row r="67" spans="1:8" ht="27" customHeight="1" thickBot="1" x14ac:dyDescent="0.45">
      <c r="A67" s="266" t="s">
        <v>94</v>
      </c>
      <c r="B67" s="267">
        <v>1</v>
      </c>
      <c r="C67" s="462"/>
      <c r="D67" s="465"/>
      <c r="E67" s="328">
        <v>4</v>
      </c>
      <c r="F67" s="329"/>
      <c r="G67" s="407" t="str">
        <f>IF(ISBLANK(F67),"-",(F67/$D$50*$D$47*$B$68)*($B$57/$D$64))</f>
        <v>-</v>
      </c>
      <c r="H67" s="410" t="str">
        <f t="shared" si="0"/>
        <v>-</v>
      </c>
    </row>
    <row r="68" spans="1:8" ht="26.25" customHeight="1" x14ac:dyDescent="0.4">
      <c r="A68" s="266" t="s">
        <v>95</v>
      </c>
      <c r="B68" s="330">
        <f>(B67/B66)*(B65/B64)*(B63/B62)*(B61/B60)*B59</f>
        <v>1000</v>
      </c>
      <c r="C68" s="460" t="s">
        <v>96</v>
      </c>
      <c r="D68" s="463">
        <v>376.19</v>
      </c>
      <c r="E68" s="324">
        <v>1</v>
      </c>
      <c r="F68" s="325">
        <v>18334540</v>
      </c>
      <c r="G68" s="390">
        <f>IF(ISBLANK(F68),"-",(F68/$D$50*$D$47*$B$68)*($B$57/$D$68))</f>
        <v>69.981841871547317</v>
      </c>
      <c r="H68" s="409">
        <f t="shared" si="0"/>
        <v>93.309122495396423</v>
      </c>
    </row>
    <row r="69" spans="1:8" ht="27" customHeight="1" thickBot="1" x14ac:dyDescent="0.45">
      <c r="A69" s="314" t="s">
        <v>97</v>
      </c>
      <c r="B69" s="331">
        <f>(D47*B68)/B56*B57</f>
        <v>375.36</v>
      </c>
      <c r="C69" s="461"/>
      <c r="D69" s="464"/>
      <c r="E69" s="326">
        <v>2</v>
      </c>
      <c r="F69" s="279">
        <v>18322832</v>
      </c>
      <c r="G69" s="391">
        <f>IF(ISBLANK(F69),"-",(F69/$D$50*$D$47*$B$68)*($B$57/$D$68))</f>
        <v>69.93715313626231</v>
      </c>
      <c r="H69" s="409">
        <f t="shared" si="0"/>
        <v>93.249537515016414</v>
      </c>
    </row>
    <row r="70" spans="1:8" ht="26.25" customHeight="1" x14ac:dyDescent="0.4">
      <c r="A70" s="473" t="s">
        <v>70</v>
      </c>
      <c r="B70" s="474"/>
      <c r="C70" s="461"/>
      <c r="D70" s="464"/>
      <c r="E70" s="326">
        <v>3</v>
      </c>
      <c r="F70" s="279">
        <v>18489873</v>
      </c>
      <c r="G70" s="391">
        <f>IF(ISBLANK(F70),"-",(F70/$D$50*$D$47*$B$68)*($B$57/$D$68))</f>
        <v>70.574738635983877</v>
      </c>
      <c r="H70" s="409">
        <f t="shared" si="0"/>
        <v>94.09965151464516</v>
      </c>
    </row>
    <row r="71" spans="1:8" ht="27" customHeight="1" thickBot="1" x14ac:dyDescent="0.45">
      <c r="A71" s="475"/>
      <c r="B71" s="476"/>
      <c r="C71" s="472"/>
      <c r="D71" s="465"/>
      <c r="E71" s="328">
        <v>4</v>
      </c>
      <c r="F71" s="329"/>
      <c r="G71" s="407" t="str">
        <f>IF(ISBLANK(F71),"-",(F71/$D$50*$D$47*$B$68)*($B$57/$D$68))</f>
        <v>-</v>
      </c>
      <c r="H71" s="410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4" t="s">
        <v>63</v>
      </c>
      <c r="G72" s="396">
        <f>AVERAGE(G60:G71)</f>
        <v>70.470295424267164</v>
      </c>
      <c r="H72" s="411">
        <f>AVERAGE(H60:H71)</f>
        <v>93.960393899022904</v>
      </c>
    </row>
    <row r="73" spans="1:8" ht="26.25" customHeight="1" x14ac:dyDescent="0.4">
      <c r="C73" s="332"/>
      <c r="D73" s="332"/>
      <c r="E73" s="332"/>
      <c r="F73" s="335" t="s">
        <v>76</v>
      </c>
      <c r="G73" s="395">
        <f>STDEV(G60:G71)/G72</f>
        <v>5.3550956042692308E-3</v>
      </c>
      <c r="H73" s="395">
        <f>STDEV(H60:H71)/H72</f>
        <v>5.3550956042692152E-3</v>
      </c>
    </row>
    <row r="74" spans="1:8" ht="27" customHeight="1" x14ac:dyDescent="0.4">
      <c r="A74" s="332"/>
      <c r="B74" s="332"/>
      <c r="C74" s="333"/>
      <c r="D74" s="333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50" t="s">
        <v>98</v>
      </c>
      <c r="B76" s="339" t="s">
        <v>99</v>
      </c>
      <c r="C76" s="468" t="str">
        <f>B26</f>
        <v>ISONIAZID</v>
      </c>
      <c r="D76" s="468"/>
      <c r="E76" s="340" t="s">
        <v>100</v>
      </c>
      <c r="F76" s="340"/>
      <c r="G76" s="427">
        <f>H72</f>
        <v>93.960393899022904</v>
      </c>
      <c r="H76" s="342"/>
    </row>
    <row r="77" spans="1:8" ht="18.75" x14ac:dyDescent="0.3">
      <c r="A77" s="249" t="s">
        <v>101</v>
      </c>
      <c r="B77" s="249" t="s">
        <v>102</v>
      </c>
    </row>
    <row r="78" spans="1:8" ht="18.75" x14ac:dyDescent="0.3">
      <c r="A78" s="249"/>
      <c r="B78" s="249"/>
    </row>
    <row r="79" spans="1:8" ht="26.25" customHeight="1" x14ac:dyDescent="0.4">
      <c r="A79" s="250" t="s">
        <v>4</v>
      </c>
      <c r="B79" s="454" t="str">
        <f>B26</f>
        <v>ISONIAZID</v>
      </c>
      <c r="C79" s="454"/>
    </row>
    <row r="80" spans="1:8" ht="26.25" customHeight="1" x14ac:dyDescent="0.4">
      <c r="A80" s="251" t="s">
        <v>40</v>
      </c>
      <c r="B80" s="454" t="str">
        <f>B27</f>
        <v>I8-4</v>
      </c>
      <c r="C80" s="454"/>
    </row>
    <row r="81" spans="1:12" ht="27" customHeight="1" x14ac:dyDescent="0.4">
      <c r="A81" s="251" t="s">
        <v>6</v>
      </c>
      <c r="B81" s="343">
        <f>B28</f>
        <v>100.33</v>
      </c>
    </row>
    <row r="82" spans="1:12" s="14" customFormat="1" ht="27" customHeight="1" x14ac:dyDescent="0.4">
      <c r="A82" s="251" t="s">
        <v>41</v>
      </c>
      <c r="B82" s="253">
        <v>0</v>
      </c>
      <c r="C82" s="445" t="s">
        <v>42</v>
      </c>
      <c r="D82" s="446"/>
      <c r="E82" s="446"/>
      <c r="F82" s="446"/>
      <c r="G82" s="447"/>
      <c r="I82" s="254"/>
      <c r="J82" s="254"/>
      <c r="K82" s="254"/>
      <c r="L82" s="254"/>
    </row>
    <row r="83" spans="1:12" s="14" customFormat="1" ht="19.5" customHeight="1" x14ac:dyDescent="0.3">
      <c r="A83" s="251" t="s">
        <v>43</v>
      </c>
      <c r="B83" s="255">
        <f>B81-B82</f>
        <v>100.33</v>
      </c>
      <c r="C83" s="256"/>
      <c r="D83" s="256"/>
      <c r="E83" s="256"/>
      <c r="F83" s="256"/>
      <c r="G83" s="257"/>
      <c r="I83" s="254"/>
      <c r="J83" s="254"/>
      <c r="K83" s="254"/>
      <c r="L83" s="254"/>
    </row>
    <row r="84" spans="1:12" s="14" customFormat="1" ht="27" customHeight="1" x14ac:dyDescent="0.4">
      <c r="A84" s="251" t="s">
        <v>44</v>
      </c>
      <c r="B84" s="258">
        <v>1</v>
      </c>
      <c r="C84" s="448" t="s">
        <v>103</v>
      </c>
      <c r="D84" s="449"/>
      <c r="E84" s="449"/>
      <c r="F84" s="449"/>
      <c r="G84" s="449"/>
      <c r="H84" s="450"/>
      <c r="I84" s="254"/>
      <c r="J84" s="254"/>
      <c r="K84" s="254"/>
      <c r="L84" s="254"/>
    </row>
    <row r="85" spans="1:12" s="14" customFormat="1" ht="27" customHeight="1" x14ac:dyDescent="0.4">
      <c r="A85" s="251" t="s">
        <v>46</v>
      </c>
      <c r="B85" s="258">
        <v>1</v>
      </c>
      <c r="C85" s="448" t="s">
        <v>104</v>
      </c>
      <c r="D85" s="449"/>
      <c r="E85" s="449"/>
      <c r="F85" s="449"/>
      <c r="G85" s="449"/>
      <c r="H85" s="450"/>
      <c r="I85" s="254"/>
      <c r="J85" s="254"/>
      <c r="K85" s="254"/>
      <c r="L85" s="254"/>
    </row>
    <row r="86" spans="1:12" s="14" customFormat="1" ht="18.75" x14ac:dyDescent="0.3">
      <c r="A86" s="251"/>
      <c r="B86" s="261"/>
      <c r="C86" s="262"/>
      <c r="D86" s="262"/>
      <c r="E86" s="262"/>
      <c r="F86" s="262"/>
      <c r="G86" s="262"/>
      <c r="H86" s="262"/>
      <c r="I86" s="254"/>
      <c r="J86" s="254"/>
      <c r="K86" s="254"/>
      <c r="L86" s="254"/>
    </row>
    <row r="87" spans="1:12" s="14" customFormat="1" ht="18.75" x14ac:dyDescent="0.3">
      <c r="A87" s="251" t="s">
        <v>48</v>
      </c>
      <c r="B87" s="263">
        <f>B84/B85</f>
        <v>1</v>
      </c>
      <c r="C87" s="241" t="s">
        <v>49</v>
      </c>
      <c r="D87" s="241"/>
      <c r="E87" s="241"/>
      <c r="F87" s="241"/>
      <c r="G87" s="241"/>
      <c r="I87" s="254"/>
      <c r="J87" s="254"/>
      <c r="K87" s="254"/>
      <c r="L87" s="254"/>
    </row>
    <row r="88" spans="1:12" ht="19.5" customHeight="1" x14ac:dyDescent="0.3">
      <c r="A88" s="249"/>
      <c r="B88" s="249"/>
    </row>
    <row r="89" spans="1:12" ht="27" customHeight="1" x14ac:dyDescent="0.4">
      <c r="A89" s="264" t="s">
        <v>50</v>
      </c>
      <c r="B89" s="265">
        <v>25</v>
      </c>
      <c r="D89" s="344" t="s">
        <v>51</v>
      </c>
      <c r="E89" s="345"/>
      <c r="F89" s="451" t="s">
        <v>52</v>
      </c>
      <c r="G89" s="453"/>
    </row>
    <row r="90" spans="1:12" ht="27" customHeight="1" x14ac:dyDescent="0.4">
      <c r="A90" s="266" t="s">
        <v>53</v>
      </c>
      <c r="B90" s="267">
        <v>5</v>
      </c>
      <c r="C90" s="346" t="s">
        <v>54</v>
      </c>
      <c r="D90" s="269" t="s">
        <v>55</v>
      </c>
      <c r="E90" s="270" t="s">
        <v>56</v>
      </c>
      <c r="F90" s="269" t="s">
        <v>55</v>
      </c>
      <c r="G90" s="347" t="s">
        <v>56</v>
      </c>
      <c r="I90" s="272" t="s">
        <v>57</v>
      </c>
    </row>
    <row r="91" spans="1:12" ht="26.25" customHeight="1" x14ac:dyDescent="0.4">
      <c r="A91" s="266" t="s">
        <v>58</v>
      </c>
      <c r="B91" s="267">
        <v>50</v>
      </c>
      <c r="C91" s="348">
        <v>1</v>
      </c>
      <c r="D91" s="274">
        <v>10084206</v>
      </c>
      <c r="E91" s="275">
        <f>IF(ISBLANK(D91),"-",$D$101/$D$98*D91)</f>
        <v>9909920.3107737843</v>
      </c>
      <c r="F91" s="274">
        <v>9877352</v>
      </c>
      <c r="G91" s="276">
        <f>IF(ISBLANK(F91),"-",$D$101/$F$98*F91)</f>
        <v>10000064.957102636</v>
      </c>
      <c r="I91" s="277"/>
    </row>
    <row r="92" spans="1:12" ht="26.25" customHeight="1" x14ac:dyDescent="0.4">
      <c r="A92" s="266" t="s">
        <v>59</v>
      </c>
      <c r="B92" s="267">
        <v>1</v>
      </c>
      <c r="C92" s="333">
        <v>2</v>
      </c>
      <c r="D92" s="279">
        <v>10167635</v>
      </c>
      <c r="E92" s="280">
        <f>IF(ISBLANK(D92),"-",$D$101/$D$98*D92)</f>
        <v>9991907.4044138342</v>
      </c>
      <c r="F92" s="279">
        <v>9897668</v>
      </c>
      <c r="G92" s="281">
        <f>IF(ISBLANK(F92),"-",$D$101/$F$98*F92)</f>
        <v>10020633.356372856</v>
      </c>
      <c r="I92" s="455">
        <f>ABS((F96/D96*D95)-F95)/D95</f>
        <v>1.0525207241259301E-2</v>
      </c>
    </row>
    <row r="93" spans="1:12" ht="26.25" customHeight="1" x14ac:dyDescent="0.4">
      <c r="A93" s="266" t="s">
        <v>60</v>
      </c>
      <c r="B93" s="267">
        <v>1</v>
      </c>
      <c r="C93" s="333">
        <v>3</v>
      </c>
      <c r="D93" s="279">
        <v>10077234</v>
      </c>
      <c r="E93" s="280">
        <f>IF(ISBLANK(D93),"-",$D$101/$D$98*D93)</f>
        <v>9903068.8080965579</v>
      </c>
      <c r="F93" s="279">
        <v>9983354</v>
      </c>
      <c r="G93" s="281">
        <f>IF(ISBLANK(F93),"-",$D$101/$F$98*F93)</f>
        <v>10107383.890920402</v>
      </c>
      <c r="I93" s="455"/>
    </row>
    <row r="94" spans="1:12" ht="27" customHeight="1" x14ac:dyDescent="0.4">
      <c r="A94" s="266" t="s">
        <v>61</v>
      </c>
      <c r="B94" s="267">
        <v>1</v>
      </c>
      <c r="C94" s="349">
        <v>4</v>
      </c>
      <c r="D94" s="284"/>
      <c r="E94" s="285" t="str">
        <f>IF(ISBLANK(D94),"-",$D$101/$D$98*D94)</f>
        <v>-</v>
      </c>
      <c r="F94" s="350"/>
      <c r="G94" s="286" t="str">
        <f>IF(ISBLANK(F94),"-",$D$101/$F$98*F94)</f>
        <v>-</v>
      </c>
      <c r="I94" s="287"/>
    </row>
    <row r="95" spans="1:12" ht="27" customHeight="1" x14ac:dyDescent="0.4">
      <c r="A95" s="266" t="s">
        <v>62</v>
      </c>
      <c r="B95" s="267">
        <v>1</v>
      </c>
      <c r="C95" s="351" t="s">
        <v>63</v>
      </c>
      <c r="D95" s="352">
        <f>AVERAGE(D91:D94)</f>
        <v>10109691.666666666</v>
      </c>
      <c r="E95" s="290">
        <f>AVERAGE(E91:E94)</f>
        <v>9934965.5077613909</v>
      </c>
      <c r="F95" s="353">
        <f>AVERAGE(F91:F94)</f>
        <v>9919458</v>
      </c>
      <c r="G95" s="354">
        <f>AVERAGE(G91:G94)</f>
        <v>10042694.068131963</v>
      </c>
    </row>
    <row r="96" spans="1:12" ht="26.25" customHeight="1" x14ac:dyDescent="0.4">
      <c r="A96" s="266" t="s">
        <v>64</v>
      </c>
      <c r="B96" s="252">
        <v>1</v>
      </c>
      <c r="C96" s="355" t="s">
        <v>105</v>
      </c>
      <c r="D96" s="356">
        <v>21.13</v>
      </c>
      <c r="E96" s="282"/>
      <c r="F96" s="294">
        <v>20.51</v>
      </c>
    </row>
    <row r="97" spans="1:10" ht="26.25" customHeight="1" x14ac:dyDescent="0.4">
      <c r="A97" s="266" t="s">
        <v>66</v>
      </c>
      <c r="B97" s="252">
        <v>1</v>
      </c>
      <c r="C97" s="357" t="s">
        <v>106</v>
      </c>
      <c r="D97" s="358">
        <f>D96*$B$87</f>
        <v>21.13</v>
      </c>
      <c r="E97" s="297"/>
      <c r="F97" s="296">
        <f>F96*$B$87</f>
        <v>20.51</v>
      </c>
    </row>
    <row r="98" spans="1:10" ht="19.5" customHeight="1" x14ac:dyDescent="0.3">
      <c r="A98" s="266" t="s">
        <v>68</v>
      </c>
      <c r="B98" s="359">
        <f>(B97/B96)*(B95/B94)*(B93/B92)*(B91/B90)*B89</f>
        <v>250</v>
      </c>
      <c r="C98" s="357" t="s">
        <v>107</v>
      </c>
      <c r="D98" s="360">
        <f>D97*$B$83/100</f>
        <v>21.199728999999998</v>
      </c>
      <c r="E98" s="300"/>
      <c r="F98" s="299">
        <f>F97*$B$83/100</f>
        <v>20.577683</v>
      </c>
    </row>
    <row r="99" spans="1:10" ht="19.5" customHeight="1" x14ac:dyDescent="0.3">
      <c r="A99" s="456" t="s">
        <v>70</v>
      </c>
      <c r="B99" s="470"/>
      <c r="C99" s="357" t="s">
        <v>108</v>
      </c>
      <c r="D99" s="361">
        <f>D98/$B$98</f>
        <v>8.4798915999999988E-2</v>
      </c>
      <c r="E99" s="300"/>
      <c r="F99" s="303">
        <f>F98/$B$98</f>
        <v>8.2310731999999998E-2</v>
      </c>
      <c r="G99" s="362"/>
      <c r="H99" s="292"/>
    </row>
    <row r="100" spans="1:10" ht="19.5" customHeight="1" x14ac:dyDescent="0.3">
      <c r="A100" s="458"/>
      <c r="B100" s="471"/>
      <c r="C100" s="357" t="s">
        <v>72</v>
      </c>
      <c r="D100" s="363">
        <f>$B$56/$B$116</f>
        <v>8.3333333333333329E-2</v>
      </c>
      <c r="F100" s="308"/>
      <c r="G100" s="364"/>
      <c r="H100" s="292"/>
    </row>
    <row r="101" spans="1:10" ht="18.75" x14ac:dyDescent="0.3">
      <c r="C101" s="357" t="s">
        <v>73</v>
      </c>
      <c r="D101" s="358">
        <f>D100*$B$98</f>
        <v>20.833333333333332</v>
      </c>
      <c r="F101" s="308"/>
      <c r="G101" s="362"/>
      <c r="H101" s="292"/>
    </row>
    <row r="102" spans="1:10" ht="19.5" customHeight="1" x14ac:dyDescent="0.3">
      <c r="C102" s="365" t="s">
        <v>74</v>
      </c>
      <c r="D102" s="366">
        <f>D101/B34</f>
        <v>20.833333333333332</v>
      </c>
      <c r="F102" s="312"/>
      <c r="G102" s="362"/>
      <c r="H102" s="292"/>
      <c r="J102" s="367"/>
    </row>
    <row r="103" spans="1:10" ht="18.75" x14ac:dyDescent="0.3">
      <c r="C103" s="368" t="s">
        <v>109</v>
      </c>
      <c r="D103" s="369">
        <f>AVERAGE(E91:E94,G91:G94)</f>
        <v>9988829.7879466768</v>
      </c>
      <c r="F103" s="312"/>
      <c r="G103" s="370"/>
      <c r="H103" s="292"/>
      <c r="J103" s="371"/>
    </row>
    <row r="104" spans="1:10" ht="18.75" x14ac:dyDescent="0.3">
      <c r="C104" s="335" t="s">
        <v>76</v>
      </c>
      <c r="D104" s="372">
        <f>STDEV(E91:E94,G91:G94)/D103</f>
        <v>7.5958286767953452E-3</v>
      </c>
      <c r="F104" s="312"/>
      <c r="G104" s="362"/>
      <c r="H104" s="292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12"/>
      <c r="G105" s="362"/>
      <c r="H105" s="292"/>
      <c r="J105" s="371"/>
    </row>
    <row r="106" spans="1:10" ht="19.5" customHeight="1" x14ac:dyDescent="0.3">
      <c r="A106" s="316"/>
      <c r="B106" s="316"/>
      <c r="C106" s="316"/>
      <c r="D106" s="316"/>
      <c r="E106" s="316"/>
    </row>
    <row r="107" spans="1:10" ht="27" customHeight="1" x14ac:dyDescent="0.4">
      <c r="A107" s="264" t="s">
        <v>110</v>
      </c>
      <c r="B107" s="265">
        <v>900</v>
      </c>
      <c r="C107" s="412" t="s">
        <v>111</v>
      </c>
      <c r="D107" s="412" t="s">
        <v>55</v>
      </c>
      <c r="E107" s="412" t="s">
        <v>112</v>
      </c>
      <c r="F107" s="374" t="s">
        <v>113</v>
      </c>
    </row>
    <row r="108" spans="1:10" ht="26.25" customHeight="1" x14ac:dyDescent="0.4">
      <c r="A108" s="266" t="s">
        <v>114</v>
      </c>
      <c r="B108" s="267">
        <v>1</v>
      </c>
      <c r="C108" s="417">
        <v>1</v>
      </c>
      <c r="D108" s="418">
        <v>9524154</v>
      </c>
      <c r="E108" s="392">
        <f t="shared" ref="E108:E113" si="1">IF(ISBLANK(D108),"-",D108/$D$103*$D$100*$B$116)</f>
        <v>71.511034341775002</v>
      </c>
      <c r="F108" s="419">
        <f t="shared" ref="F108:F113" si="2">IF(ISBLANK(D108), "-", (E108/$B$56)*100)</f>
        <v>95.348045789033335</v>
      </c>
    </row>
    <row r="109" spans="1:10" ht="26.25" customHeight="1" x14ac:dyDescent="0.4">
      <c r="A109" s="266" t="s">
        <v>87</v>
      </c>
      <c r="B109" s="267">
        <v>1</v>
      </c>
      <c r="C109" s="413">
        <v>2</v>
      </c>
      <c r="D109" s="415">
        <v>9536963</v>
      </c>
      <c r="E109" s="393">
        <f t="shared" si="1"/>
        <v>71.607209271210607</v>
      </c>
      <c r="F109" s="420">
        <f t="shared" si="2"/>
        <v>95.476279028280814</v>
      </c>
    </row>
    <row r="110" spans="1:10" ht="26.25" customHeight="1" x14ac:dyDescent="0.4">
      <c r="A110" s="266" t="s">
        <v>88</v>
      </c>
      <c r="B110" s="267">
        <v>1</v>
      </c>
      <c r="C110" s="413">
        <v>3</v>
      </c>
      <c r="D110" s="415">
        <v>9677887</v>
      </c>
      <c r="E110" s="393">
        <f t="shared" si="1"/>
        <v>72.665321204677909</v>
      </c>
      <c r="F110" s="420">
        <f t="shared" si="2"/>
        <v>96.887094939570545</v>
      </c>
    </row>
    <row r="111" spans="1:10" ht="26.25" customHeight="1" x14ac:dyDescent="0.4">
      <c r="A111" s="266" t="s">
        <v>89</v>
      </c>
      <c r="B111" s="267">
        <v>1</v>
      </c>
      <c r="C111" s="413">
        <v>4</v>
      </c>
      <c r="D111" s="415">
        <v>9557039</v>
      </c>
      <c r="E111" s="393">
        <f t="shared" si="1"/>
        <v>71.75794764917525</v>
      </c>
      <c r="F111" s="420">
        <f t="shared" si="2"/>
        <v>95.677263532233667</v>
      </c>
    </row>
    <row r="112" spans="1:10" ht="26.25" customHeight="1" x14ac:dyDescent="0.4">
      <c r="A112" s="266" t="s">
        <v>90</v>
      </c>
      <c r="B112" s="267">
        <v>1</v>
      </c>
      <c r="C112" s="413">
        <v>5</v>
      </c>
      <c r="D112" s="415">
        <v>9456297</v>
      </c>
      <c r="E112" s="393">
        <f t="shared" si="1"/>
        <v>71.001537723248063</v>
      </c>
      <c r="F112" s="420">
        <f t="shared" si="2"/>
        <v>94.668716964330741</v>
      </c>
    </row>
    <row r="113" spans="1:10" ht="27" customHeight="1" x14ac:dyDescent="0.4">
      <c r="A113" s="266" t="s">
        <v>92</v>
      </c>
      <c r="B113" s="267">
        <v>1</v>
      </c>
      <c r="C113" s="414">
        <v>6</v>
      </c>
      <c r="D113" s="416">
        <v>9465269</v>
      </c>
      <c r="E113" s="394">
        <f t="shared" si="1"/>
        <v>71.068902971659043</v>
      </c>
      <c r="F113" s="421">
        <f t="shared" si="2"/>
        <v>94.758537295545381</v>
      </c>
    </row>
    <row r="114" spans="1:10" ht="27" customHeight="1" x14ac:dyDescent="0.4">
      <c r="A114" s="266" t="s">
        <v>93</v>
      </c>
      <c r="B114" s="267">
        <v>1</v>
      </c>
      <c r="C114" s="375"/>
      <c r="D114" s="333"/>
      <c r="E114" s="240"/>
      <c r="F114" s="422"/>
    </row>
    <row r="115" spans="1:10" ht="26.25" customHeight="1" x14ac:dyDescent="0.4">
      <c r="A115" s="266" t="s">
        <v>94</v>
      </c>
      <c r="B115" s="267">
        <v>1</v>
      </c>
      <c r="C115" s="375"/>
      <c r="D115" s="399" t="s">
        <v>63</v>
      </c>
      <c r="E115" s="401">
        <f>AVERAGE(E108:E113)</f>
        <v>71.601992193624326</v>
      </c>
      <c r="F115" s="423">
        <f>AVERAGE(F108:F113)</f>
        <v>95.469322924832412</v>
      </c>
    </row>
    <row r="116" spans="1:10" ht="27" customHeight="1" x14ac:dyDescent="0.4">
      <c r="A116" s="266" t="s">
        <v>95</v>
      </c>
      <c r="B116" s="298">
        <f>(B115/B114)*(B113/B112)*(B111/B110)*(B109/B108)*B107</f>
        <v>900</v>
      </c>
      <c r="C116" s="376"/>
      <c r="D116" s="400" t="s">
        <v>76</v>
      </c>
      <c r="E116" s="398">
        <f>STDEV(E108:E113)/E115</f>
        <v>8.3983045303779053E-3</v>
      </c>
      <c r="F116" s="377">
        <f>STDEV(F108:F113)/F115</f>
        <v>8.3983045303779452E-3</v>
      </c>
      <c r="I116" s="240"/>
    </row>
    <row r="117" spans="1:10" ht="27" customHeight="1" x14ac:dyDescent="0.4">
      <c r="A117" s="456" t="s">
        <v>70</v>
      </c>
      <c r="B117" s="457"/>
      <c r="C117" s="378"/>
      <c r="D117" s="337" t="s">
        <v>20</v>
      </c>
      <c r="E117" s="403">
        <f>COUNT(E108:E113)</f>
        <v>6</v>
      </c>
      <c r="F117" s="404">
        <f>COUNT(F108:F113)</f>
        <v>6</v>
      </c>
      <c r="I117" s="240"/>
      <c r="J117" s="371"/>
    </row>
    <row r="118" spans="1:10" ht="26.25" customHeight="1" x14ac:dyDescent="0.3">
      <c r="A118" s="458"/>
      <c r="B118" s="459"/>
      <c r="C118" s="240"/>
      <c r="D118" s="402"/>
      <c r="E118" s="434" t="s">
        <v>115</v>
      </c>
      <c r="F118" s="435"/>
      <c r="G118" s="240"/>
      <c r="H118" s="240"/>
      <c r="I118" s="240"/>
    </row>
    <row r="119" spans="1:10" ht="25.5" customHeight="1" x14ac:dyDescent="0.4">
      <c r="A119" s="387"/>
      <c r="B119" s="262"/>
      <c r="C119" s="240"/>
      <c r="D119" s="400" t="s">
        <v>116</v>
      </c>
      <c r="E119" s="405">
        <f>MIN(E108:E113)</f>
        <v>71.001537723248063</v>
      </c>
      <c r="F119" s="424">
        <f>MIN(F108:F113)</f>
        <v>94.668716964330741</v>
      </c>
      <c r="G119" s="240"/>
      <c r="H119" s="240"/>
      <c r="I119" s="240"/>
    </row>
    <row r="120" spans="1:10" ht="24" customHeight="1" x14ac:dyDescent="0.4">
      <c r="A120" s="387"/>
      <c r="B120" s="262"/>
      <c r="C120" s="240"/>
      <c r="D120" s="309" t="s">
        <v>117</v>
      </c>
      <c r="E120" s="406">
        <f>MAX(E108:E113)</f>
        <v>72.665321204677909</v>
      </c>
      <c r="F120" s="425">
        <f>MAX(F108:F113)</f>
        <v>96.887094939570545</v>
      </c>
      <c r="G120" s="240"/>
      <c r="H120" s="240"/>
      <c r="I120" s="240"/>
    </row>
    <row r="121" spans="1:10" ht="27" customHeight="1" x14ac:dyDescent="0.3">
      <c r="A121" s="387"/>
      <c r="B121" s="262"/>
      <c r="C121" s="240"/>
      <c r="D121" s="240"/>
      <c r="E121" s="240"/>
      <c r="F121" s="333"/>
      <c r="G121" s="240"/>
      <c r="H121" s="240"/>
      <c r="I121" s="240"/>
    </row>
    <row r="122" spans="1:10" ht="25.5" customHeight="1" x14ac:dyDescent="0.3">
      <c r="A122" s="387"/>
      <c r="B122" s="262"/>
      <c r="C122" s="240"/>
      <c r="D122" s="240"/>
      <c r="E122" s="240"/>
      <c r="F122" s="333"/>
      <c r="G122" s="240"/>
      <c r="H122" s="240"/>
      <c r="I122" s="240"/>
    </row>
    <row r="123" spans="1:10" ht="18.75" x14ac:dyDescent="0.3">
      <c r="A123" s="387"/>
      <c r="B123" s="262"/>
      <c r="C123" s="240"/>
      <c r="D123" s="240"/>
      <c r="E123" s="240"/>
      <c r="F123" s="333"/>
      <c r="G123" s="240"/>
      <c r="H123" s="240"/>
      <c r="I123" s="240"/>
    </row>
    <row r="124" spans="1:10" ht="45.75" customHeight="1" x14ac:dyDescent="0.65">
      <c r="A124" s="250" t="s">
        <v>98</v>
      </c>
      <c r="B124" s="339" t="s">
        <v>118</v>
      </c>
      <c r="C124" s="468" t="str">
        <f>B26</f>
        <v>ISONIAZID</v>
      </c>
      <c r="D124" s="468"/>
      <c r="E124" s="340" t="s">
        <v>119</v>
      </c>
      <c r="F124" s="340"/>
      <c r="G124" s="426">
        <f>F115</f>
        <v>95.469322924832412</v>
      </c>
      <c r="H124" s="240"/>
      <c r="I124" s="240"/>
    </row>
    <row r="125" spans="1:10" ht="45.75" customHeight="1" x14ac:dyDescent="0.65">
      <c r="A125" s="250"/>
      <c r="B125" s="339" t="s">
        <v>120</v>
      </c>
      <c r="C125" s="251" t="s">
        <v>121</v>
      </c>
      <c r="D125" s="426">
        <f>MIN(F108:F113)</f>
        <v>94.668716964330741</v>
      </c>
      <c r="E125" s="351" t="s">
        <v>122</v>
      </c>
      <c r="F125" s="426">
        <f>MAX(F108:F113)</f>
        <v>96.887094939570545</v>
      </c>
      <c r="G125" s="341"/>
      <c r="H125" s="240"/>
      <c r="I125" s="240"/>
    </row>
    <row r="126" spans="1:10" ht="19.5" customHeight="1" x14ac:dyDescent="0.3">
      <c r="A126" s="379"/>
      <c r="B126" s="379"/>
      <c r="C126" s="380"/>
      <c r="D126" s="380"/>
      <c r="E126" s="380"/>
      <c r="F126" s="380"/>
      <c r="G126" s="380"/>
      <c r="H126" s="380"/>
    </row>
    <row r="127" spans="1:10" ht="18.75" x14ac:dyDescent="0.3">
      <c r="B127" s="469" t="s">
        <v>25</v>
      </c>
      <c r="C127" s="469"/>
      <c r="E127" s="346" t="s">
        <v>26</v>
      </c>
      <c r="F127" s="381"/>
      <c r="G127" s="469" t="s">
        <v>27</v>
      </c>
      <c r="H127" s="469"/>
    </row>
    <row r="128" spans="1:10" ht="69.95" customHeight="1" x14ac:dyDescent="0.3">
      <c r="A128" s="382" t="s">
        <v>28</v>
      </c>
      <c r="B128" s="383"/>
      <c r="C128" s="383"/>
      <c r="E128" s="383"/>
      <c r="F128" s="240"/>
      <c r="G128" s="384"/>
      <c r="H128" s="384"/>
    </row>
    <row r="129" spans="1:9" ht="69.95" customHeight="1" x14ac:dyDescent="0.3">
      <c r="A129" s="382" t="s">
        <v>29</v>
      </c>
      <c r="B129" s="385"/>
      <c r="C129" s="385"/>
      <c r="E129" s="385"/>
      <c r="F129" s="240"/>
      <c r="G129" s="386"/>
      <c r="H129" s="386"/>
    </row>
    <row r="130" spans="1:9" ht="18.75" x14ac:dyDescent="0.3">
      <c r="A130" s="332"/>
      <c r="B130" s="332"/>
      <c r="C130" s="333"/>
      <c r="D130" s="333"/>
      <c r="E130" s="333"/>
      <c r="F130" s="336"/>
      <c r="G130" s="333"/>
      <c r="H130" s="333"/>
      <c r="I130" s="240"/>
    </row>
    <row r="131" spans="1:9" ht="18.75" x14ac:dyDescent="0.3">
      <c r="A131" s="332"/>
      <c r="B131" s="332"/>
      <c r="C131" s="333"/>
      <c r="D131" s="333"/>
      <c r="E131" s="333"/>
      <c r="F131" s="336"/>
      <c r="G131" s="333"/>
      <c r="H131" s="333"/>
      <c r="I131" s="240"/>
    </row>
    <row r="132" spans="1:9" ht="18.75" x14ac:dyDescent="0.3">
      <c r="A132" s="332"/>
      <c r="B132" s="332"/>
      <c r="C132" s="333"/>
      <c r="D132" s="333"/>
      <c r="E132" s="333"/>
      <c r="F132" s="336"/>
      <c r="G132" s="333"/>
      <c r="H132" s="333"/>
      <c r="I132" s="240"/>
    </row>
    <row r="133" spans="1:9" ht="18.75" x14ac:dyDescent="0.3">
      <c r="A133" s="332"/>
      <c r="B133" s="332"/>
      <c r="C133" s="333"/>
      <c r="D133" s="333"/>
      <c r="E133" s="333"/>
      <c r="F133" s="336"/>
      <c r="G133" s="333"/>
      <c r="H133" s="333"/>
      <c r="I133" s="240"/>
    </row>
    <row r="134" spans="1:9" ht="18.75" x14ac:dyDescent="0.3">
      <c r="A134" s="332"/>
      <c r="B134" s="332"/>
      <c r="C134" s="333"/>
      <c r="D134" s="333"/>
      <c r="E134" s="333"/>
      <c r="F134" s="336"/>
      <c r="G134" s="333"/>
      <c r="H134" s="333"/>
      <c r="I134" s="240"/>
    </row>
    <row r="135" spans="1:9" ht="18.75" x14ac:dyDescent="0.3">
      <c r="A135" s="332"/>
      <c r="B135" s="332"/>
      <c r="C135" s="333"/>
      <c r="D135" s="333"/>
      <c r="E135" s="333"/>
      <c r="F135" s="336"/>
      <c r="G135" s="333"/>
      <c r="H135" s="333"/>
      <c r="I135" s="240"/>
    </row>
    <row r="136" spans="1:9" ht="18.75" x14ac:dyDescent="0.3">
      <c r="A136" s="332"/>
      <c r="B136" s="332"/>
      <c r="C136" s="333"/>
      <c r="D136" s="333"/>
      <c r="E136" s="333"/>
      <c r="F136" s="336"/>
      <c r="G136" s="333"/>
      <c r="H136" s="333"/>
      <c r="I136" s="240"/>
    </row>
    <row r="137" spans="1:9" ht="18.75" x14ac:dyDescent="0.3">
      <c r="A137" s="332"/>
      <c r="B137" s="332"/>
      <c r="C137" s="333"/>
      <c r="D137" s="333"/>
      <c r="E137" s="333"/>
      <c r="F137" s="336"/>
      <c r="G137" s="333"/>
      <c r="H137" s="333"/>
      <c r="I137" s="240"/>
    </row>
    <row r="138" spans="1:9" ht="18.75" x14ac:dyDescent="0.3">
      <c r="A138" s="332"/>
      <c r="B138" s="332"/>
      <c r="C138" s="333"/>
      <c r="D138" s="333"/>
      <c r="E138" s="333"/>
      <c r="F138" s="336"/>
      <c r="G138" s="333"/>
      <c r="H138" s="333"/>
      <c r="I138" s="24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 RIFAMPICIN</vt:lpstr>
      <vt:lpstr>SST ISONIAZID</vt:lpstr>
      <vt:lpstr>Rifampicin</vt:lpstr>
      <vt:lpstr>Isoniazid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2018-04-18T09:18:49Z</cp:lastPrinted>
  <dcterms:created xsi:type="dcterms:W3CDTF">2005-07-05T10:19:27Z</dcterms:created>
  <dcterms:modified xsi:type="dcterms:W3CDTF">2018-05-09T12:12:57Z</dcterms:modified>
</cp:coreProperties>
</file>