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ul Njaria\Documents\Wet Chemistry\LIMS Worksheets\"/>
    </mc:Choice>
  </mc:AlternateContent>
  <bookViews>
    <workbookView xWindow="0" yWindow="0" windowWidth="20490" windowHeight="7650" activeTab="2"/>
  </bookViews>
  <sheets>
    <sheet name="SST" sheetId="1" r:id="rId1"/>
    <sheet name="Uniformity" sheetId="2" r:id="rId2"/>
    <sheet name="ETHAMBUTOL HYDROCHLORIDE" sheetId="3" r:id="rId3"/>
  </sheets>
  <definedNames>
    <definedName name="_xlnm.Print_Area" localSheetId="1">Uniformity!$A$1:$F$54</definedName>
  </definedNames>
  <calcPr calcId="162913"/>
</workbook>
</file>

<file path=xl/calcChain.xml><?xml version="1.0" encoding="utf-8"?>
<calcChain xmlns="http://schemas.openxmlformats.org/spreadsheetml/2006/main">
  <c r="C124" i="3" l="1"/>
  <c r="B116" i="3"/>
  <c r="D100" i="3" s="1"/>
  <c r="D101" i="3" s="1"/>
  <c r="B98" i="3"/>
  <c r="F95" i="3"/>
  <c r="D95" i="3"/>
  <c r="B87" i="3"/>
  <c r="F97" i="3"/>
  <c r="F98" i="3" s="1"/>
  <c r="F99" i="3" s="1"/>
  <c r="B83" i="3"/>
  <c r="B79" i="3"/>
  <c r="C76" i="3"/>
  <c r="B68" i="3"/>
  <c r="C56" i="3"/>
  <c r="B55" i="3"/>
  <c r="B45" i="3"/>
  <c r="D48" i="3" s="1"/>
  <c r="F42" i="3"/>
  <c r="D42" i="3"/>
  <c r="I39" i="3" s="1"/>
  <c r="B34" i="3"/>
  <c r="F44" i="3" s="1"/>
  <c r="F45" i="3" s="1"/>
  <c r="F46" i="3" s="1"/>
  <c r="B30" i="3"/>
  <c r="C46" i="2"/>
  <c r="D49" i="2" s="1"/>
  <c r="C45" i="2"/>
  <c r="D26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97" i="3"/>
  <c r="D98" i="3" s="1"/>
  <c r="D99" i="3" s="1"/>
  <c r="D44" i="3"/>
  <c r="D45" i="3" s="1"/>
  <c r="D46" i="3" s="1"/>
  <c r="G94" i="3"/>
  <c r="E41" i="3"/>
  <c r="G41" i="3"/>
  <c r="E94" i="3"/>
  <c r="G67" i="3"/>
  <c r="H67" i="3"/>
  <c r="G63" i="3"/>
  <c r="H63" i="3"/>
  <c r="G71" i="3"/>
  <c r="H71" i="3"/>
  <c r="G62" i="3"/>
  <c r="H62" i="3"/>
  <c r="I92" i="3"/>
  <c r="D102" i="3" l="1"/>
  <c r="G93" i="3"/>
  <c r="E91" i="3"/>
  <c r="G91" i="3"/>
  <c r="G95" i="3" s="1"/>
  <c r="E92" i="3"/>
  <c r="G92" i="3"/>
  <c r="E93" i="3"/>
  <c r="G38" i="3"/>
  <c r="G42" i="3" s="1"/>
  <c r="D49" i="3"/>
  <c r="E40" i="3"/>
  <c r="G40" i="3"/>
  <c r="E38" i="3"/>
  <c r="G39" i="3"/>
  <c r="E39" i="3"/>
  <c r="D30" i="2"/>
  <c r="D34" i="2"/>
  <c r="D42" i="2"/>
  <c r="D27" i="2"/>
  <c r="D31" i="2"/>
  <c r="D35" i="2"/>
  <c r="D39" i="2"/>
  <c r="D43" i="2"/>
  <c r="B49" i="2"/>
  <c r="D38" i="2"/>
  <c r="D24" i="2"/>
  <c r="D28" i="2"/>
  <c r="D32" i="2"/>
  <c r="D36" i="2"/>
  <c r="D40" i="2"/>
  <c r="C49" i="2"/>
  <c r="B57" i="3"/>
  <c r="B69" i="3" s="1"/>
  <c r="D50" i="2"/>
  <c r="D25" i="2"/>
  <c r="D29" i="2"/>
  <c r="D33" i="2"/>
  <c r="D37" i="2"/>
  <c r="D41" i="2"/>
  <c r="C50" i="2"/>
  <c r="E95" i="3" l="1"/>
  <c r="D103" i="3"/>
  <c r="D105" i="3"/>
  <c r="D50" i="3"/>
  <c r="E42" i="3"/>
  <c r="D52" i="3"/>
  <c r="E110" i="3" l="1"/>
  <c r="F110" i="3" s="1"/>
  <c r="E113" i="3"/>
  <c r="F113" i="3" s="1"/>
  <c r="E111" i="3"/>
  <c r="F111" i="3" s="1"/>
  <c r="E112" i="3"/>
  <c r="F112" i="3" s="1"/>
  <c r="D104" i="3"/>
  <c r="E109" i="3"/>
  <c r="F109" i="3" s="1"/>
  <c r="E108" i="3"/>
  <c r="G70" i="3"/>
  <c r="H70" i="3" s="1"/>
  <c r="G65" i="3"/>
  <c r="H65" i="3" s="1"/>
  <c r="G61" i="3"/>
  <c r="H61" i="3" s="1"/>
  <c r="G66" i="3"/>
  <c r="H66" i="3" s="1"/>
  <c r="D51" i="3"/>
  <c r="G68" i="3"/>
  <c r="H68" i="3" s="1"/>
  <c r="G69" i="3"/>
  <c r="H69" i="3" s="1"/>
  <c r="G64" i="3"/>
  <c r="H64" i="3" s="1"/>
  <c r="G60" i="3"/>
  <c r="G72" i="3" l="1"/>
  <c r="G73" i="3" s="1"/>
  <c r="H60" i="3"/>
  <c r="G74" i="3"/>
  <c r="F108" i="3"/>
  <c r="E115" i="3"/>
  <c r="E116" i="3" s="1"/>
  <c r="E120" i="3"/>
  <c r="E117" i="3"/>
  <c r="E119" i="3"/>
  <c r="F119" i="3" l="1"/>
  <c r="F117" i="3"/>
  <c r="F115" i="3"/>
  <c r="F120" i="3"/>
  <c r="D125" i="3"/>
  <c r="F125" i="3"/>
  <c r="H74" i="3"/>
  <c r="H72" i="3"/>
  <c r="G76" i="3" l="1"/>
  <c r="H73" i="3"/>
  <c r="G124" i="3"/>
  <c r="F116" i="3"/>
</calcChain>
</file>

<file path=xl/sharedStrings.xml><?xml version="1.0" encoding="utf-8"?>
<sst xmlns="http://schemas.openxmlformats.org/spreadsheetml/2006/main" count="240" uniqueCount="138">
  <si>
    <t>HPLC System Suitability Report</t>
  </si>
  <si>
    <t>Analysis Data</t>
  </si>
  <si>
    <t>Assay</t>
  </si>
  <si>
    <t>Sample(s)</t>
  </si>
  <si>
    <t>Reference Substance:</t>
  </si>
  <si>
    <t>ETHAMBUTOL TABLETS BP 100 mg</t>
  </si>
  <si>
    <t>% age Purity:</t>
  </si>
  <si>
    <t>NDQB201709245</t>
  </si>
  <si>
    <t>Weight (mg):</t>
  </si>
  <si>
    <t xml:space="preserve">Ethambutol BP </t>
  </si>
  <si>
    <t>Standard Conc (mg/mL):</t>
  </si>
  <si>
    <t>Each film coated tablet contains: Ethambutol Hydrochloride BP 100 mg.</t>
  </si>
  <si>
    <t>2017-09-29 09:21:00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</si>
  <si>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</si>
  <si>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</si>
  <si>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</si>
  <si>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</si>
  <si>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</si>
  <si>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</si>
  <si>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</si>
  <si>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</si>
  <si>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</si>
  <si>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indexed="8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</si>
  <si>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indexed="8"/>
        <rFont val="Book Antiqua"/>
      </rPr>
      <t>greater than 2000</t>
    </r>
  </si>
  <si>
    <r>
      <t>The Assymetry of all peaks were below</t>
    </r>
    <r>
      <rPr>
        <b/>
        <sz val="12"/>
        <color indexed="8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</si>
  <si>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</si>
  <si>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</si>
  <si>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</si>
  <si>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</si>
  <si>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</si>
  <si>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</si>
  <si>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</si>
  <si>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</si>
  <si>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</si>
  <si>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</si>
  <si>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</si>
  <si>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</si>
  <si>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</si>
  <si>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</si>
  <si>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</si>
  <si>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</si>
  <si>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</si>
  <si>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</si>
  <si>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</si>
  <si>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</si>
  <si>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</si>
  <si>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</si>
  <si>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</si>
  <si>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</si>
  <si>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</si>
  <si>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</si>
  <si>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</si>
  <si>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</si>
  <si>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</si>
  <si>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</si>
  <si>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</si>
  <si>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</si>
  <si>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</si>
  <si>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</si>
  <si>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</si>
  <si>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</si>
  <si>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</si>
  <si>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</si>
  <si>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</si>
  <si>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</si>
  <si>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</si>
  <si>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Standard Final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</si>
  <si>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</si>
  <si>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Standard Final Volume (mL):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</si>
  <si>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Standard Volume (mL: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</si>
  <si>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</si>
  <si>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</si>
  <si>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</si>
  <si>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</si>
  <si>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</si>
  <si>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</si>
  <si>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</si>
  <si>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</si>
  <si>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</si>
  <si>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</si>
  <si>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</si>
  <si>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</si>
  <si>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</si>
  <si>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</si>
  <si>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</si>
  <si>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</si>
  <si>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</si>
  <si>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</si>
  <si>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</si>
  <si>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</si>
  <si>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</si>
  <si>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</si>
  <si>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</si>
  <si>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</si>
  <si>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</si>
  <si>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Final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</si>
  <si>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Sample Transfer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</si>
  <si>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Sample Final Volume (mL):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</si>
  <si>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</si>
  <si>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</si>
  <si>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Sample Final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</si>
  <si>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Sample Transfer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</si>
  <si>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</si>
  <si>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</si>
  <si>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</si>
  <si>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</si>
  <si>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</si>
  <si>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</si>
  <si>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</si>
  <si>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</si>
  <si>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</si>
  <si>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</si>
  <si>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</si>
  <si>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</si>
  <si>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</si>
  <si>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</si>
  <si>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</si>
  <si>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</si>
  <si>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</si>
  <si>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</si>
  <si>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</si>
  <si>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</si>
  <si>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</si>
  <si>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</si>
  <si>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</si>
  <si>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</si>
  <si>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</si>
  <si>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</si>
  <si>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</si>
  <si>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</si>
  <si>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</si>
  <si>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ETHAMBUTOL TABLETS BP 400 mg</t>
  </si>
  <si>
    <t>Each film coated tablet contains: Ethambutol Hydrochloride BP 400 mg.</t>
  </si>
  <si>
    <t>Ethambutol Hydrochloride</t>
  </si>
  <si>
    <t>E12-3</t>
  </si>
  <si>
    <t>ETHAMBUTOL HYDROCHLORIDE TABLETS BP 400 mg</t>
  </si>
  <si>
    <r>
      <t>The Assymetry of all peaks were below</t>
    </r>
    <r>
      <rPr>
        <b/>
        <sz val="12"/>
        <color indexed="8"/>
        <rFont val="Book Antiqua"/>
      </rPr>
      <t xml:space="preserve"> 3.0</t>
    </r>
  </si>
  <si>
    <t>E12-4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</si>
</sst>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7" x14ac:knownFonts="1">
    <font>
      <sz val="10"/>
      <color rgb="FF000000"/>
      <name val="Arial"/>
    </font>
    <font>
      <b/>
      <sz val="12"/>
      <color indexed="8"/>
      <name val="Book Antiqua"/>
    </font>
    <font>
      <sz val="14"/>
      <color indexed="8"/>
      <name val="Book Antiqua"/>
    </font>
    <font>
      <vertAlign val="superscript"/>
      <sz val="14"/>
      <color indexed="8"/>
      <name val="Book Antiqua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7"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Fill="1"/>
    <xf numFmtId="2" fontId="7" fillId="0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9" fillId="2" borderId="3" xfId="0" applyFont="1" applyFill="1" applyBorder="1" applyAlignment="1" applyProtection="1">
      <alignment horizontal="center"/>
      <protection locked="0"/>
    </xf>
    <xf numFmtId="2" fontId="9" fillId="2" borderId="3" xfId="0" applyNumberFormat="1" applyFont="1" applyFill="1" applyBorder="1" applyAlignment="1" applyProtection="1">
      <alignment horizontal="center"/>
      <protection locked="0"/>
    </xf>
    <xf numFmtId="2" fontId="9" fillId="2" borderId="4" xfId="0" applyNumberFormat="1" applyFont="1" applyFill="1" applyBorder="1" applyAlignment="1" applyProtection="1">
      <alignment horizontal="center"/>
      <protection locked="0"/>
    </xf>
    <xf numFmtId="0" fontId="9" fillId="2" borderId="5" xfId="0" applyFont="1" applyFill="1" applyBorder="1" applyAlignment="1" applyProtection="1">
      <alignment horizontal="center"/>
      <protection locked="0"/>
    </xf>
    <xf numFmtId="2" fontId="9" fillId="2" borderId="5" xfId="0" applyNumberFormat="1" applyFont="1" applyFill="1" applyBorder="1" applyAlignment="1" applyProtection="1">
      <alignment horizontal="center"/>
      <protection locked="0"/>
    </xf>
    <xf numFmtId="0" fontId="8" fillId="0" borderId="4" xfId="0" applyFont="1" applyFill="1" applyBorder="1"/>
    <xf numFmtId="1" fontId="7" fillId="3" borderId="2" xfId="0" applyNumberFormat="1" applyFont="1" applyFill="1" applyBorder="1" applyAlignment="1">
      <alignment horizontal="center"/>
    </xf>
    <xf numFmtId="1" fontId="7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8" fillId="0" borderId="3" xfId="0" applyFont="1" applyFill="1" applyBorder="1"/>
    <xf numFmtId="10" fontId="7" fillId="4" borderId="1" xfId="0" applyNumberFormat="1" applyFont="1" applyFill="1" applyBorder="1" applyAlignment="1">
      <alignment horizontal="center"/>
    </xf>
    <xf numFmtId="165" fontId="7" fillId="0" borderId="0" xfId="0" applyNumberFormat="1" applyFont="1" applyFill="1" applyAlignment="1">
      <alignment horizontal="center"/>
    </xf>
    <xf numFmtId="0" fontId="8" fillId="0" borderId="6" xfId="0" applyFont="1" applyFill="1" applyBorder="1"/>
    <xf numFmtId="0" fontId="8" fillId="0" borderId="5" xfId="0" applyFont="1" applyFill="1" applyBorder="1"/>
    <xf numFmtId="0" fontId="7" fillId="3" borderId="1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8" fillId="0" borderId="7" xfId="0" applyFont="1" applyFill="1" applyBorder="1"/>
    <xf numFmtId="0" fontId="8" fillId="0" borderId="8" xfId="0" applyFont="1" applyFill="1" applyBorder="1"/>
    <xf numFmtId="0" fontId="8" fillId="0" borderId="0" xfId="0" applyFont="1" applyFill="1"/>
    <xf numFmtId="0" fontId="8" fillId="0" borderId="0" xfId="0" applyFont="1" applyFill="1" applyAlignment="1" applyProtection="1">
      <alignment horizontal="left"/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5" fillId="0" borderId="9" xfId="0" applyFont="1" applyFill="1" applyBorder="1"/>
    <xf numFmtId="0" fontId="5" fillId="0" borderId="0" xfId="0" applyFont="1" applyFill="1" applyAlignment="1">
      <alignment horizontal="center"/>
    </xf>
    <xf numFmtId="10" fontId="5" fillId="0" borderId="9" xfId="0" applyNumberFormat="1" applyFont="1" applyFill="1" applyBorder="1"/>
    <xf numFmtId="0" fontId="0" fillId="0" borderId="0" xfId="0" applyFill="1"/>
    <xf numFmtId="0" fontId="4" fillId="0" borderId="1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7" xfId="0" applyFont="1" applyFill="1" applyBorder="1"/>
    <xf numFmtId="0" fontId="5" fillId="0" borderId="7" xfId="0" applyFont="1" applyFill="1" applyBorder="1"/>
    <xf numFmtId="0" fontId="4" fillId="0" borderId="11" xfId="0" applyFont="1" applyFill="1" applyBorder="1"/>
    <xf numFmtId="0" fontId="5" fillId="0" borderId="11" xfId="0" applyFont="1" applyFill="1" applyBorder="1"/>
    <xf numFmtId="0" fontId="5" fillId="0" borderId="0" xfId="0" applyFont="1" applyFill="1" applyAlignment="1">
      <alignment horizontal="center"/>
    </xf>
    <xf numFmtId="10" fontId="8" fillId="0" borderId="0" xfId="0" applyNumberFormat="1" applyFont="1" applyFill="1" applyAlignment="1">
      <alignment horizontal="center"/>
    </xf>
    <xf numFmtId="166" fontId="5" fillId="0" borderId="0" xfId="0" applyNumberFormat="1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64" fontId="4" fillId="0" borderId="0" xfId="0" applyNumberFormat="1" applyFont="1" applyFill="1"/>
    <xf numFmtId="2" fontId="10" fillId="0" borderId="0" xfId="0" applyNumberFormat="1" applyFont="1" applyFill="1"/>
    <xf numFmtId="0" fontId="6" fillId="0" borderId="0" xfId="0" applyFont="1" applyFill="1" applyAlignment="1">
      <alignment horizontal="left"/>
    </xf>
    <xf numFmtId="0" fontId="8" fillId="0" borderId="0" xfId="0" applyFont="1" applyFill="1"/>
    <xf numFmtId="0" fontId="8" fillId="0" borderId="0" xfId="0" applyFont="1" applyFill="1"/>
    <xf numFmtId="0" fontId="7" fillId="0" borderId="0" xfId="0" applyFont="1" applyFill="1" applyAlignment="1">
      <alignment horizontal="right"/>
    </xf>
    <xf numFmtId="0" fontId="8" fillId="0" borderId="9" xfId="0" applyFont="1" applyFill="1" applyBorder="1"/>
    <xf numFmtId="0" fontId="8" fillId="0" borderId="0" xfId="0" applyFont="1" applyFill="1" applyAlignment="1">
      <alignment horizontal="center"/>
    </xf>
    <xf numFmtId="10" fontId="8" fillId="0" borderId="9" xfId="0" applyNumberFormat="1" applyFont="1" applyFill="1" applyBorder="1"/>
    <xf numFmtId="0" fontId="11" fillId="0" borderId="0" xfId="0" applyFont="1" applyFill="1"/>
    <xf numFmtId="0" fontId="7" fillId="0" borderId="10" xfId="0" applyFont="1" applyFill="1" applyBorder="1"/>
    <xf numFmtId="0" fontId="7" fillId="0" borderId="10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0" fontId="8" fillId="0" borderId="7" xfId="0" applyFont="1" applyFill="1" applyBorder="1"/>
    <xf numFmtId="0" fontId="8" fillId="0" borderId="0" xfId="0" applyFont="1" applyFill="1"/>
    <xf numFmtId="0" fontId="8" fillId="0" borderId="7" xfId="0" applyFont="1" applyFill="1" applyBorder="1"/>
    <xf numFmtId="0" fontId="7" fillId="0" borderId="11" xfId="0" applyFont="1" applyFill="1" applyBorder="1"/>
    <xf numFmtId="0" fontId="7" fillId="0" borderId="0" xfId="0" applyFont="1" applyFill="1"/>
    <xf numFmtId="0" fontId="8" fillId="0" borderId="11" xfId="0" applyFont="1" applyFill="1" applyBorder="1"/>
    <xf numFmtId="167" fontId="8" fillId="0" borderId="0" xfId="0" applyNumberFormat="1" applyFont="1" applyFill="1"/>
    <xf numFmtId="166" fontId="8" fillId="0" borderId="0" xfId="0" applyNumberFormat="1" applyFont="1" applyFill="1" applyAlignment="1">
      <alignment horizontal="center"/>
    </xf>
    <xf numFmtId="2" fontId="7" fillId="0" borderId="0" xfId="0" applyNumberFormat="1" applyFont="1" applyFill="1"/>
    <xf numFmtId="10" fontId="5" fillId="0" borderId="0" xfId="0" applyNumberFormat="1" applyFont="1" applyFill="1"/>
    <xf numFmtId="2" fontId="7" fillId="0" borderId="12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right" vertical="center"/>
    </xf>
    <xf numFmtId="166" fontId="8" fillId="0" borderId="12" xfId="0" applyNumberFormat="1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wrapText="1"/>
    </xf>
    <xf numFmtId="164" fontId="7" fillId="0" borderId="12" xfId="0" applyNumberFormat="1" applyFont="1" applyFill="1" applyBorder="1" applyAlignment="1">
      <alignment horizontal="center" wrapText="1"/>
    </xf>
    <xf numFmtId="10" fontId="8" fillId="0" borderId="13" xfId="0" applyNumberFormat="1" applyFont="1" applyFill="1" applyBorder="1" applyAlignment="1">
      <alignment horizontal="center"/>
    </xf>
    <xf numFmtId="10" fontId="8" fillId="0" borderId="14" xfId="0" applyNumberFormat="1" applyFont="1" applyFill="1" applyBorder="1" applyAlignment="1">
      <alignment horizontal="center"/>
    </xf>
    <xf numFmtId="10" fontId="8" fillId="0" borderId="15" xfId="0" applyNumberFormat="1" applyFont="1" applyFill="1" applyBorder="1" applyAlignment="1">
      <alignment horizontal="center"/>
    </xf>
    <xf numFmtId="0" fontId="6" fillId="0" borderId="0" xfId="0" applyFont="1" applyFill="1"/>
    <xf numFmtId="0" fontId="12" fillId="0" borderId="0" xfId="0" applyFont="1" applyFill="1" applyAlignment="1">
      <alignment wrapText="1"/>
    </xf>
    <xf numFmtId="0" fontId="7" fillId="0" borderId="12" xfId="0" applyFont="1" applyFill="1" applyBorder="1" applyAlignment="1">
      <alignment horizontal="center" vertical="center"/>
    </xf>
    <xf numFmtId="165" fontId="7" fillId="0" borderId="16" xfId="0" applyNumberFormat="1" applyFont="1" applyFill="1" applyBorder="1" applyAlignment="1">
      <alignment horizontal="center"/>
    </xf>
    <xf numFmtId="165" fontId="7" fillId="0" borderId="17" xfId="0" applyNumberFormat="1" applyFont="1" applyFill="1" applyBorder="1" applyAlignment="1">
      <alignment horizontal="center"/>
    </xf>
    <xf numFmtId="2" fontId="8" fillId="2" borderId="14" xfId="0" applyNumberFormat="1" applyFont="1" applyFill="1" applyBorder="1" applyProtection="1">
      <protection locked="0"/>
    </xf>
    <xf numFmtId="2" fontId="8" fillId="2" borderId="15" xfId="0" applyNumberFormat="1" applyFont="1" applyFill="1" applyBorder="1" applyProtection="1">
      <protection locked="0"/>
    </xf>
    <xf numFmtId="167" fontId="8" fillId="0" borderId="0" xfId="0" applyNumberFormat="1" applyFont="1" applyFill="1" applyAlignment="1">
      <alignment horizontal="center"/>
    </xf>
    <xf numFmtId="0" fontId="13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15" fillId="0" borderId="0" xfId="0" applyFont="1" applyFill="1" applyAlignment="1" applyProtection="1">
      <alignment horizontal="left"/>
      <protection locked="0"/>
    </xf>
    <xf numFmtId="0" fontId="16" fillId="0" borderId="0" xfId="0" applyFont="1" applyFill="1"/>
    <xf numFmtId="0" fontId="16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Protection="1">
      <protection locked="0"/>
    </xf>
    <xf numFmtId="168" fontId="16" fillId="2" borderId="0" xfId="0" applyNumberFormat="1" applyFont="1" applyFill="1" applyAlignment="1" applyProtection="1">
      <alignment horizontal="center"/>
      <protection locked="0"/>
    </xf>
    <xf numFmtId="169" fontId="13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left"/>
    </xf>
    <xf numFmtId="0" fontId="14" fillId="0" borderId="0" xfId="0" applyFont="1" applyFill="1" applyAlignment="1">
      <alignment horizontal="right"/>
    </xf>
    <xf numFmtId="0" fontId="13" fillId="0" borderId="0" xfId="0" applyFont="1" applyFill="1" applyAlignment="1">
      <alignment horizontal="right"/>
    </xf>
    <xf numFmtId="0" fontId="15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/>
      <protection locked="0"/>
    </xf>
    <xf numFmtId="0" fontId="18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center"/>
    </xf>
    <xf numFmtId="0" fontId="19" fillId="0" borderId="0" xfId="0" applyFont="1" applyFill="1"/>
    <xf numFmtId="0" fontId="20" fillId="0" borderId="0" xfId="0" applyFont="1" applyFill="1"/>
    <xf numFmtId="2" fontId="15" fillId="2" borderId="0" xfId="0" applyNumberFormat="1" applyFont="1" applyFill="1" applyAlignment="1" applyProtection="1">
      <alignment horizontal="center"/>
      <protection locked="0"/>
    </xf>
    <xf numFmtId="0" fontId="14" fillId="0" borderId="0" xfId="0" applyFont="1" applyFill="1" applyAlignment="1">
      <alignment vertical="center" wrapText="1"/>
    </xf>
    <xf numFmtId="0" fontId="21" fillId="0" borderId="0" xfId="0" applyFont="1" applyFill="1"/>
    <xf numFmtId="2" fontId="14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left" vertical="center" wrapText="1"/>
    </xf>
    <xf numFmtId="170" fontId="14" fillId="0" borderId="0" xfId="0" applyNumberFormat="1" applyFont="1" applyFill="1" applyAlignment="1">
      <alignment horizontal="center"/>
    </xf>
    <xf numFmtId="0" fontId="13" fillId="0" borderId="18" xfId="0" applyFont="1" applyFill="1" applyBorder="1" applyAlignment="1">
      <alignment horizontal="right"/>
    </xf>
    <xf numFmtId="0" fontId="15" fillId="2" borderId="19" xfId="0" applyFont="1" applyFill="1" applyBorder="1" applyAlignment="1" applyProtection="1">
      <alignment horizontal="center"/>
      <protection locked="0"/>
    </xf>
    <xf numFmtId="0" fontId="13" fillId="0" borderId="20" xfId="0" applyFont="1" applyFill="1" applyBorder="1" applyAlignment="1">
      <alignment horizontal="right"/>
    </xf>
    <xf numFmtId="0" fontId="15" fillId="2" borderId="21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>
      <alignment horizontal="center"/>
    </xf>
    <xf numFmtId="0" fontId="14" fillId="0" borderId="22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/>
    </xf>
    <xf numFmtId="0" fontId="15" fillId="2" borderId="26" xfId="0" applyFont="1" applyFill="1" applyBorder="1" applyAlignment="1" applyProtection="1">
      <alignment horizontal="center"/>
      <protection locked="0"/>
    </xf>
    <xf numFmtId="171" fontId="13" fillId="0" borderId="23" xfId="0" applyNumberFormat="1" applyFont="1" applyFill="1" applyBorder="1" applyAlignment="1">
      <alignment horizontal="center"/>
    </xf>
    <xf numFmtId="171" fontId="13" fillId="0" borderId="27" xfId="0" applyNumberFormat="1" applyFont="1" applyFill="1" applyBorder="1" applyAlignment="1">
      <alignment horizontal="center"/>
    </xf>
    <xf numFmtId="0" fontId="21" fillId="0" borderId="13" xfId="0" applyFont="1" applyFill="1" applyBorder="1"/>
    <xf numFmtId="0" fontId="13" fillId="0" borderId="21" xfId="0" applyFont="1" applyFill="1" applyBorder="1" applyAlignment="1">
      <alignment horizontal="center"/>
    </xf>
    <xf numFmtId="0" fontId="15" fillId="2" borderId="20" xfId="0" applyFont="1" applyFill="1" applyBorder="1" applyAlignment="1" applyProtection="1">
      <alignment horizontal="center"/>
      <protection locked="0"/>
    </xf>
    <xf numFmtId="171" fontId="13" fillId="0" borderId="28" xfId="0" applyNumberFormat="1" applyFont="1" applyFill="1" applyBorder="1" applyAlignment="1">
      <alignment horizontal="center"/>
    </xf>
    <xf numFmtId="171" fontId="13" fillId="0" borderId="29" xfId="0" applyNumberFormat="1" applyFont="1" applyFill="1" applyBorder="1" applyAlignment="1">
      <alignment horizontal="center"/>
    </xf>
    <xf numFmtId="0" fontId="13" fillId="0" borderId="0" xfId="0" applyFont="1" applyFill="1"/>
    <xf numFmtId="0" fontId="13" fillId="0" borderId="30" xfId="0" applyFont="1" applyFill="1" applyBorder="1" applyAlignment="1">
      <alignment horizontal="center"/>
    </xf>
    <xf numFmtId="0" fontId="15" fillId="2" borderId="31" xfId="0" applyFont="1" applyFill="1" applyBorder="1" applyAlignment="1" applyProtection="1">
      <alignment horizontal="center"/>
      <protection locked="0"/>
    </xf>
    <xf numFmtId="171" fontId="13" fillId="0" borderId="32" xfId="0" applyNumberFormat="1" applyFont="1" applyFill="1" applyBorder="1" applyAlignment="1">
      <alignment horizontal="center"/>
    </xf>
    <xf numFmtId="171" fontId="13" fillId="0" borderId="33" xfId="0" applyNumberFormat="1" applyFont="1" applyFill="1" applyBorder="1" applyAlignment="1">
      <alignment horizontal="center"/>
    </xf>
    <xf numFmtId="0" fontId="13" fillId="0" borderId="15" xfId="0" applyFont="1" applyFill="1" applyBorder="1"/>
    <xf numFmtId="0" fontId="13" fillId="0" borderId="21" xfId="0" applyFont="1" applyFill="1" applyBorder="1" applyAlignment="1">
      <alignment horizontal="right"/>
    </xf>
    <xf numFmtId="1" fontId="14" fillId="5" borderId="34" xfId="0" applyNumberFormat="1" applyFont="1" applyFill="1" applyBorder="1" applyAlignment="1">
      <alignment horizontal="center"/>
    </xf>
    <xf numFmtId="171" fontId="14" fillId="5" borderId="35" xfId="0" applyNumberFormat="1" applyFont="1" applyFill="1" applyBorder="1" applyAlignment="1">
      <alignment horizontal="center"/>
    </xf>
    <xf numFmtId="171" fontId="14" fillId="5" borderId="36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13" fillId="0" borderId="37" xfId="0" applyFont="1" applyFill="1" applyBorder="1" applyAlignment="1">
      <alignment horizontal="right"/>
    </xf>
    <xf numFmtId="0" fontId="15" fillId="2" borderId="16" xfId="0" applyFont="1" applyFill="1" applyBorder="1" applyAlignment="1" applyProtection="1">
      <alignment horizontal="center"/>
      <protection locked="0"/>
    </xf>
    <xf numFmtId="0" fontId="13" fillId="0" borderId="11" xfId="0" applyFont="1" applyFill="1" applyBorder="1" applyAlignment="1">
      <alignment horizontal="right"/>
    </xf>
    <xf numFmtId="2" fontId="13" fillId="5" borderId="38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21" xfId="0" applyFont="1" applyFill="1" applyBorder="1" applyAlignment="1">
      <alignment horizontal="center"/>
    </xf>
    <xf numFmtId="2" fontId="13" fillId="6" borderId="38" xfId="0" applyNumberFormat="1" applyFont="1" applyFill="1" applyBorder="1" applyAlignment="1">
      <alignment horizontal="center"/>
    </xf>
    <xf numFmtId="2" fontId="13" fillId="0" borderId="0" xfId="0" applyNumberFormat="1" applyFont="1" applyFill="1" applyAlignment="1">
      <alignment horizontal="center"/>
    </xf>
    <xf numFmtId="166" fontId="13" fillId="5" borderId="38" xfId="0" applyNumberFormat="1" applyFont="1" applyFill="1" applyBorder="1" applyAlignment="1">
      <alignment horizontal="center"/>
    </xf>
    <xf numFmtId="166" fontId="13" fillId="0" borderId="0" xfId="0" applyNumberFormat="1" applyFont="1" applyFill="1" applyAlignment="1">
      <alignment horizontal="center"/>
    </xf>
    <xf numFmtId="166" fontId="13" fillId="5" borderId="17" xfId="0" applyNumberFormat="1" applyFont="1" applyFill="1" applyBorder="1" applyAlignment="1">
      <alignment horizontal="center"/>
    </xf>
    <xf numFmtId="0" fontId="13" fillId="0" borderId="39" xfId="0" applyFont="1" applyFill="1" applyBorder="1" applyAlignment="1">
      <alignment horizontal="right"/>
    </xf>
    <xf numFmtId="166" fontId="15" fillId="2" borderId="38" xfId="0" applyNumberFormat="1" applyFont="1" applyFill="1" applyBorder="1" applyAlignment="1" applyProtection="1">
      <alignment horizontal="center"/>
      <protection locked="0"/>
    </xf>
    <xf numFmtId="166" fontId="13" fillId="0" borderId="0" xfId="0" applyNumberFormat="1" applyFont="1" applyFill="1"/>
    <xf numFmtId="0" fontId="13" fillId="0" borderId="26" xfId="0" applyFont="1" applyFill="1" applyBorder="1" applyAlignment="1">
      <alignment horizontal="right"/>
    </xf>
    <xf numFmtId="1" fontId="13" fillId="0" borderId="0" xfId="0" applyNumberFormat="1" applyFont="1" applyFill="1" applyAlignment="1">
      <alignment horizontal="center"/>
    </xf>
    <xf numFmtId="0" fontId="13" fillId="0" borderId="15" xfId="0" applyFont="1" applyFill="1" applyBorder="1" applyAlignment="1">
      <alignment horizontal="right"/>
    </xf>
    <xf numFmtId="2" fontId="13" fillId="5" borderId="15" xfId="0" applyNumberFormat="1" applyFont="1" applyFill="1" applyBorder="1" applyAlignment="1">
      <alignment horizontal="center"/>
    </xf>
    <xf numFmtId="171" fontId="14" fillId="6" borderId="13" xfId="0" applyNumberFormat="1" applyFont="1" applyFill="1" applyBorder="1" applyAlignment="1">
      <alignment horizontal="center"/>
    </xf>
    <xf numFmtId="171" fontId="13" fillId="0" borderId="0" xfId="0" applyNumberFormat="1" applyFont="1" applyFill="1" applyAlignment="1">
      <alignment horizontal="center"/>
    </xf>
    <xf numFmtId="10" fontId="13" fillId="5" borderId="38" xfId="0" applyNumberFormat="1" applyFont="1" applyFill="1" applyBorder="1" applyAlignment="1">
      <alignment horizontal="center"/>
    </xf>
    <xf numFmtId="0" fontId="13" fillId="0" borderId="40" xfId="0" applyFont="1" applyFill="1" applyBorder="1" applyAlignment="1">
      <alignment horizontal="right"/>
    </xf>
    <xf numFmtId="0" fontId="13" fillId="6" borderId="15" xfId="0" applyFont="1" applyFill="1" applyBorder="1" applyAlignment="1">
      <alignment horizontal="center"/>
    </xf>
    <xf numFmtId="0" fontId="17" fillId="0" borderId="0" xfId="0" applyFont="1" applyFill="1"/>
    <xf numFmtId="0" fontId="14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172" fontId="15" fillId="2" borderId="0" xfId="0" applyNumberFormat="1" applyFont="1" applyFill="1" applyAlignment="1" applyProtection="1">
      <alignment horizontal="center"/>
      <protection locked="0"/>
    </xf>
    <xf numFmtId="0" fontId="13" fillId="0" borderId="0" xfId="0" applyFont="1" applyFill="1" applyAlignment="1">
      <alignment horizontal="center"/>
    </xf>
    <xf numFmtId="2" fontId="14" fillId="0" borderId="13" xfId="0" applyNumberFormat="1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15" fillId="2" borderId="18" xfId="0" applyFont="1" applyFill="1" applyBorder="1" applyAlignment="1" applyProtection="1">
      <alignment horizontal="center"/>
      <protection locked="0"/>
    </xf>
    <xf numFmtId="0" fontId="13" fillId="0" borderId="14" xfId="0" applyFont="1" applyFill="1" applyBorder="1" applyAlignment="1">
      <alignment horizontal="center"/>
    </xf>
    <xf numFmtId="1" fontId="15" fillId="2" borderId="20" xfId="0" applyNumberFormat="1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>
      <alignment horizontal="center"/>
    </xf>
    <xf numFmtId="0" fontId="15" fillId="2" borderId="40" xfId="0" applyFont="1" applyFill="1" applyBorder="1" applyAlignment="1" applyProtection="1">
      <alignment horizontal="center"/>
      <protection locked="0"/>
    </xf>
    <xf numFmtId="0" fontId="16" fillId="0" borderId="21" xfId="0" applyFont="1" applyFill="1" applyBorder="1" applyAlignment="1">
      <alignment horizontal="center"/>
    </xf>
    <xf numFmtId="2" fontId="16" fillId="0" borderId="41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42" xfId="0" applyFont="1" applyFill="1" applyBorder="1" applyAlignment="1">
      <alignment horizontal="right"/>
    </xf>
    <xf numFmtId="0" fontId="13" fillId="0" borderId="38" xfId="0" applyFont="1" applyFill="1" applyBorder="1" applyAlignment="1">
      <alignment horizontal="right"/>
    </xf>
    <xf numFmtId="2" fontId="13" fillId="0" borderId="0" xfId="0" applyNumberFormat="1" applyFont="1" applyFill="1" applyAlignment="1">
      <alignment horizontal="center"/>
    </xf>
    <xf numFmtId="0" fontId="13" fillId="0" borderId="17" xfId="0" applyFont="1" applyFill="1" applyBorder="1" applyAlignment="1">
      <alignment horizontal="right"/>
    </xf>
    <xf numFmtId="0" fontId="15" fillId="6" borderId="43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13" fillId="0" borderId="0" xfId="0" applyFont="1" applyFill="1"/>
    <xf numFmtId="165" fontId="15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2" borderId="0" xfId="0" applyFont="1" applyFill="1" applyAlignment="1" applyProtection="1">
      <alignment horizontal="center"/>
      <protection locked="0"/>
    </xf>
    <xf numFmtId="0" fontId="14" fillId="0" borderId="44" xfId="0" applyFont="1" applyFill="1" applyBorder="1" applyAlignment="1">
      <alignment horizontal="center"/>
    </xf>
    <xf numFmtId="0" fontId="14" fillId="0" borderId="37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0" fontId="13" fillId="0" borderId="45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171" fontId="15" fillId="2" borderId="31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>
      <alignment horizontal="right"/>
    </xf>
    <xf numFmtId="1" fontId="14" fillId="5" borderId="46" xfId="0" applyNumberFormat="1" applyFont="1" applyFill="1" applyBorder="1" applyAlignment="1">
      <alignment horizontal="center"/>
    </xf>
    <xf numFmtId="1" fontId="14" fillId="5" borderId="47" xfId="0" applyNumberFormat="1" applyFont="1" applyFill="1" applyBorder="1" applyAlignment="1">
      <alignment horizontal="center"/>
    </xf>
    <xf numFmtId="171" fontId="14" fillId="5" borderId="15" xfId="0" applyNumberFormat="1" applyFont="1" applyFill="1" applyBorder="1" applyAlignment="1">
      <alignment horizontal="center"/>
    </xf>
    <xf numFmtId="0" fontId="13" fillId="0" borderId="48" xfId="0" applyFont="1" applyFill="1" applyBorder="1" applyAlignment="1">
      <alignment horizontal="right"/>
    </xf>
    <xf numFmtId="0" fontId="15" fillId="2" borderId="49" xfId="0" applyFont="1" applyFill="1" applyBorder="1" applyAlignment="1" applyProtection="1">
      <alignment horizontal="center"/>
      <protection locked="0"/>
    </xf>
    <xf numFmtId="0" fontId="13" fillId="0" borderId="22" xfId="0" applyFont="1" applyFill="1" applyBorder="1" applyAlignment="1">
      <alignment horizontal="right"/>
    </xf>
    <xf numFmtId="2" fontId="13" fillId="5" borderId="24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2" fontId="13" fillId="6" borderId="24" xfId="0" applyNumberFormat="1" applyFont="1" applyFill="1" applyBorder="1" applyAlignment="1">
      <alignment horizontal="center"/>
    </xf>
    <xf numFmtId="166" fontId="13" fillId="5" borderId="24" xfId="0" applyNumberFormat="1" applyFont="1" applyFill="1" applyBorder="1" applyAlignment="1">
      <alignment horizontal="center"/>
    </xf>
    <xf numFmtId="0" fontId="5" fillId="0" borderId="0" xfId="0" applyFont="1" applyFill="1"/>
    <xf numFmtId="166" fontId="13" fillId="6" borderId="24" xfId="0" applyNumberFormat="1" applyFont="1" applyFill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13" fillId="0" borderId="50" xfId="0" applyFont="1" applyFill="1" applyBorder="1" applyAlignment="1">
      <alignment horizontal="right"/>
    </xf>
    <xf numFmtId="2" fontId="13" fillId="6" borderId="27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 wrapText="1"/>
    </xf>
    <xf numFmtId="0" fontId="13" fillId="0" borderId="16" xfId="0" applyFont="1" applyFill="1" applyBorder="1" applyAlignment="1">
      <alignment horizontal="right"/>
    </xf>
    <xf numFmtId="171" fontId="14" fillId="6" borderId="16" xfId="0" applyNumberFormat="1" applyFont="1" applyFill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10" fontId="13" fillId="0" borderId="0" xfId="0" applyNumberFormat="1" applyFont="1" applyFill="1" applyAlignment="1">
      <alignment horizontal="center"/>
    </xf>
    <xf numFmtId="10" fontId="14" fillId="5" borderId="38" xfId="0" applyNumberFormat="1" applyFont="1" applyFill="1" applyBorder="1" applyAlignment="1">
      <alignment horizontal="center"/>
    </xf>
    <xf numFmtId="0" fontId="14" fillId="6" borderId="17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 wrapText="1"/>
    </xf>
    <xf numFmtId="0" fontId="13" fillId="0" borderId="20" xfId="0" applyFont="1" applyFill="1" applyBorder="1" applyAlignment="1">
      <alignment horizontal="center"/>
    </xf>
    <xf numFmtId="0" fontId="13" fillId="0" borderId="20" xfId="0" applyFont="1" applyFill="1" applyBorder="1"/>
    <xf numFmtId="10" fontId="15" fillId="5" borderId="24" xfId="0" applyNumberFormat="1" applyFont="1" applyFill="1" applyBorder="1" applyAlignment="1">
      <alignment horizontal="center"/>
    </xf>
    <xf numFmtId="0" fontId="13" fillId="0" borderId="40" xfId="0" applyFont="1" applyFill="1" applyBorder="1"/>
    <xf numFmtId="0" fontId="22" fillId="0" borderId="9" xfId="0" applyFont="1" applyFill="1" applyBorder="1" applyAlignment="1">
      <alignment horizontal="left" vertical="center" wrapText="1"/>
    </xf>
    <xf numFmtId="0" fontId="13" fillId="0" borderId="9" xfId="0" applyFont="1" applyFill="1" applyBorder="1"/>
    <xf numFmtId="0" fontId="13" fillId="0" borderId="10" xfId="0" applyFont="1" applyFill="1" applyBorder="1" applyAlignment="1">
      <alignment horizontal="center"/>
    </xf>
    <xf numFmtId="0" fontId="14" fillId="0" borderId="0" xfId="0" applyFont="1" applyFill="1" applyAlignment="1">
      <alignment horizontal="right"/>
    </xf>
    <xf numFmtId="0" fontId="13" fillId="0" borderId="7" xfId="0" applyFont="1" applyFill="1" applyBorder="1"/>
    <xf numFmtId="0" fontId="13" fillId="0" borderId="7" xfId="0" applyFont="1" applyFill="1" applyBorder="1"/>
    <xf numFmtId="0" fontId="14" fillId="0" borderId="11" xfId="0" applyFont="1" applyFill="1" applyBorder="1"/>
    <xf numFmtId="0" fontId="13" fillId="0" borderId="11" xfId="0" applyFont="1" applyFill="1" applyBorder="1"/>
    <xf numFmtId="0" fontId="22" fillId="0" borderId="0" xfId="0" applyFont="1" applyFill="1" applyAlignment="1">
      <alignment horizontal="right" vertical="center" wrapText="1"/>
    </xf>
    <xf numFmtId="0" fontId="15" fillId="0" borderId="0" xfId="0" applyFont="1" applyFill="1" applyAlignment="1" applyProtection="1">
      <alignment horizontal="right"/>
      <protection locked="0"/>
    </xf>
    <xf numFmtId="166" fontId="14" fillId="0" borderId="0" xfId="0" applyNumberFormat="1" applyFont="1" applyFill="1" applyAlignment="1" applyProtection="1">
      <alignment horizontal="center"/>
      <protection locked="0"/>
    </xf>
    <xf numFmtId="166" fontId="13" fillId="0" borderId="18" xfId="0" applyNumberFormat="1" applyFont="1" applyFill="1" applyBorder="1" applyAlignment="1">
      <alignment horizontal="center"/>
    </xf>
    <xf numFmtId="166" fontId="13" fillId="0" borderId="20" xfId="0" applyNumberFormat="1" applyFont="1" applyFill="1" applyBorder="1" applyAlignment="1">
      <alignment horizontal="center"/>
    </xf>
    <xf numFmtId="166" fontId="13" fillId="0" borderId="13" xfId="0" applyNumberFormat="1" applyFont="1" applyFill="1" applyBorder="1" applyAlignment="1">
      <alignment horizontal="center"/>
    </xf>
    <xf numFmtId="166" fontId="13" fillId="0" borderId="14" xfId="0" applyNumberFormat="1" applyFont="1" applyFill="1" applyBorder="1" applyAlignment="1">
      <alignment horizontal="center"/>
    </xf>
    <xf numFmtId="166" fontId="13" fillId="0" borderId="15" xfId="0" applyNumberFormat="1" applyFont="1" applyFill="1" applyBorder="1" applyAlignment="1">
      <alignment horizontal="center"/>
    </xf>
    <xf numFmtId="10" fontId="15" fillId="5" borderId="51" xfId="0" applyNumberFormat="1" applyFont="1" applyFill="1" applyBorder="1" applyAlignment="1">
      <alignment horizontal="center"/>
    </xf>
    <xf numFmtId="2" fontId="15" fillId="6" borderId="30" xfId="0" applyNumberFormat="1" applyFont="1" applyFill="1" applyBorder="1" applyAlignment="1">
      <alignment horizontal="center"/>
    </xf>
    <xf numFmtId="0" fontId="16" fillId="0" borderId="0" xfId="0" applyFont="1" applyFill="1"/>
    <xf numFmtId="10" fontId="15" fillId="5" borderId="51" xfId="0" applyNumberFormat="1" applyFont="1" applyFill="1" applyBorder="1" applyAlignment="1">
      <alignment horizontal="center"/>
    </xf>
    <xf numFmtId="171" fontId="13" fillId="0" borderId="16" xfId="0" applyNumberFormat="1" applyFont="1" applyFill="1" applyBorder="1" applyAlignment="1">
      <alignment horizontal="right"/>
    </xf>
    <xf numFmtId="0" fontId="13" fillId="0" borderId="14" xfId="0" applyFont="1" applyFill="1" applyBorder="1" applyAlignment="1">
      <alignment horizontal="right"/>
    </xf>
    <xf numFmtId="2" fontId="15" fillId="6" borderId="52" xfId="0" applyNumberFormat="1" applyFont="1" applyFill="1" applyBorder="1" applyAlignment="1">
      <alignment horizontal="center"/>
    </xf>
    <xf numFmtId="0" fontId="13" fillId="0" borderId="13" xfId="0" applyFont="1" applyFill="1" applyBorder="1"/>
    <xf numFmtId="0" fontId="15" fillId="6" borderId="25" xfId="0" applyFont="1" applyFill="1" applyBorder="1" applyAlignment="1">
      <alignment horizontal="center"/>
    </xf>
    <xf numFmtId="0" fontId="15" fillId="6" borderId="53" xfId="0" applyFont="1" applyFill="1" applyBorder="1" applyAlignment="1">
      <alignment horizontal="center"/>
    </xf>
    <xf numFmtId="2" fontId="15" fillId="5" borderId="51" xfId="0" applyNumberFormat="1" applyFont="1" applyFill="1" applyBorder="1" applyAlignment="1">
      <alignment horizontal="center"/>
    </xf>
    <xf numFmtId="2" fontId="15" fillId="6" borderId="43" xfId="0" applyNumberFormat="1" applyFont="1" applyFill="1" applyBorder="1" applyAlignment="1">
      <alignment horizontal="center"/>
    </xf>
    <xf numFmtId="166" fontId="13" fillId="0" borderId="40" xfId="0" applyNumberFormat="1" applyFont="1" applyFill="1" applyBorder="1" applyAlignment="1">
      <alignment horizontal="center"/>
    </xf>
    <xf numFmtId="173" fontId="13" fillId="0" borderId="13" xfId="0" applyNumberFormat="1" applyFont="1" applyFill="1" applyBorder="1" applyAlignment="1">
      <alignment horizontal="center" vertical="center"/>
    </xf>
    <xf numFmtId="173" fontId="13" fillId="0" borderId="14" xfId="0" applyNumberFormat="1" applyFont="1" applyFill="1" applyBorder="1" applyAlignment="1">
      <alignment horizontal="center" vertical="center"/>
    </xf>
    <xf numFmtId="173" fontId="13" fillId="0" borderId="15" xfId="0" applyNumberFormat="1" applyFont="1" applyFill="1" applyBorder="1" applyAlignment="1">
      <alignment horizontal="center" vertical="center"/>
    </xf>
    <xf numFmtId="173" fontId="15" fillId="6" borderId="30" xfId="0" applyNumberFormat="1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13" fillId="0" borderId="15" xfId="0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173" fontId="13" fillId="0" borderId="19" xfId="0" applyNumberFormat="1" applyFont="1" applyFill="1" applyBorder="1" applyAlignment="1">
      <alignment horizontal="center"/>
    </xf>
    <xf numFmtId="173" fontId="13" fillId="0" borderId="21" xfId="0" applyNumberFormat="1" applyFont="1" applyFill="1" applyBorder="1" applyAlignment="1">
      <alignment horizontal="center"/>
    </xf>
    <xf numFmtId="173" fontId="13" fillId="0" borderId="41" xfId="0" applyNumberFormat="1" applyFont="1" applyFill="1" applyBorder="1" applyAlignment="1">
      <alignment horizontal="center"/>
    </xf>
    <xf numFmtId="173" fontId="13" fillId="0" borderId="21" xfId="0" applyNumberFormat="1" applyFont="1" applyFill="1" applyBorder="1" applyAlignment="1">
      <alignment horizontal="center"/>
    </xf>
    <xf numFmtId="174" fontId="15" fillId="6" borderId="49" xfId="0" applyNumberFormat="1" applyFont="1" applyFill="1" applyBorder="1" applyAlignment="1">
      <alignment horizontal="center"/>
    </xf>
    <xf numFmtId="174" fontId="15" fillId="5" borderId="51" xfId="0" applyNumberFormat="1" applyFont="1" applyFill="1" applyBorder="1" applyAlignment="1">
      <alignment horizontal="center"/>
    </xf>
    <xf numFmtId="174" fontId="15" fillId="6" borderId="43" xfId="0" applyNumberFormat="1" applyFont="1" applyFill="1" applyBorder="1" applyAlignment="1">
      <alignment horizontal="center"/>
    </xf>
    <xf numFmtId="175" fontId="23" fillId="0" borderId="0" xfId="0" applyNumberFormat="1" applyFont="1" applyFill="1" applyAlignment="1">
      <alignment horizontal="center"/>
    </xf>
    <xf numFmtId="174" fontId="15" fillId="0" borderId="0" xfId="0" applyNumberFormat="1" applyFont="1" applyFill="1" applyAlignment="1">
      <alignment horizontal="center"/>
    </xf>
    <xf numFmtId="171" fontId="15" fillId="2" borderId="13" xfId="0" applyNumberFormat="1" applyFont="1" applyFill="1" applyBorder="1" applyAlignment="1" applyProtection="1">
      <alignment horizontal="center"/>
      <protection locked="0"/>
    </xf>
    <xf numFmtId="171" fontId="15" fillId="2" borderId="14" xfId="0" applyNumberFormat="1" applyFont="1" applyFill="1" applyBorder="1" applyAlignment="1" applyProtection="1">
      <alignment horizontal="center"/>
      <protection locked="0"/>
    </xf>
    <xf numFmtId="171" fontId="15" fillId="2" borderId="15" xfId="0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0" fontId="6" fillId="0" borderId="0" xfId="0" applyFont="1" applyFill="1" applyAlignment="1">
      <alignment horizontal="center"/>
    </xf>
    <xf numFmtId="166" fontId="7" fillId="0" borderId="13" xfId="0" applyNumberFormat="1" applyFont="1" applyFill="1" applyBorder="1" applyAlignment="1">
      <alignment horizontal="center" vertical="center"/>
    </xf>
    <xf numFmtId="166" fontId="7" fillId="0" borderId="15" xfId="0" applyNumberFormat="1" applyFont="1" applyFill="1" applyBorder="1" applyAlignment="1">
      <alignment horizontal="center" vertical="center"/>
    </xf>
    <xf numFmtId="0" fontId="12" fillId="0" borderId="54" xfId="0" applyFont="1" applyFill="1" applyBorder="1" applyAlignment="1">
      <alignment horizontal="center" wrapText="1"/>
    </xf>
    <xf numFmtId="0" fontId="12" fillId="0" borderId="55" xfId="0" applyFont="1" applyFill="1" applyBorder="1" applyAlignment="1">
      <alignment horizontal="center" wrapText="1"/>
    </xf>
    <xf numFmtId="0" fontId="12" fillId="0" borderId="56" xfId="0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horizontal="center"/>
    </xf>
    <xf numFmtId="0" fontId="14" fillId="0" borderId="44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2" fontId="15" fillId="2" borderId="13" xfId="0" applyNumberFormat="1" applyFont="1" applyFill="1" applyBorder="1" applyAlignment="1" applyProtection="1">
      <alignment horizontal="center" vertical="center"/>
      <protection locked="0"/>
    </xf>
    <xf numFmtId="2" fontId="15" fillId="2" borderId="14" xfId="0" applyNumberFormat="1" applyFont="1" applyFill="1" applyBorder="1" applyAlignment="1" applyProtection="1">
      <alignment horizontal="center" vertical="center"/>
      <protection locked="0"/>
    </xf>
    <xf numFmtId="2" fontId="15" fillId="2" borderId="15" xfId="0" applyNumberFormat="1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left" wrapText="1"/>
      <protection locked="0"/>
    </xf>
    <xf numFmtId="0" fontId="22" fillId="0" borderId="54" xfId="0" applyFont="1" applyFill="1" applyBorder="1" applyAlignment="1">
      <alignment horizontal="center"/>
    </xf>
    <xf numFmtId="0" fontId="22" fillId="0" borderId="55" xfId="0" applyFont="1" applyFill="1" applyBorder="1" applyAlignment="1">
      <alignment horizontal="center"/>
    </xf>
    <xf numFmtId="0" fontId="22" fillId="0" borderId="56" xfId="0" applyFont="1" applyFill="1" applyBorder="1" applyAlignment="1">
      <alignment horizontal="center"/>
    </xf>
    <xf numFmtId="0" fontId="26" fillId="0" borderId="10" xfId="0" applyFont="1" applyFill="1" applyBorder="1" applyAlignment="1">
      <alignment horizontal="center" vertical="center"/>
    </xf>
    <xf numFmtId="0" fontId="16" fillId="2" borderId="0" xfId="0" applyFont="1" applyFill="1" applyAlignment="1" applyProtection="1">
      <alignment horizontal="left" wrapText="1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22" fillId="0" borderId="54" xfId="0" applyFont="1" applyFill="1" applyBorder="1" applyAlignment="1">
      <alignment horizontal="justify" vertical="center" wrapText="1"/>
    </xf>
    <xf numFmtId="0" fontId="22" fillId="0" borderId="55" xfId="0" applyFont="1" applyFill="1" applyBorder="1" applyAlignment="1">
      <alignment horizontal="justify" vertical="center" wrapText="1"/>
    </xf>
    <xf numFmtId="0" fontId="22" fillId="0" borderId="56" xfId="0" applyFont="1" applyFill="1" applyBorder="1" applyAlignment="1">
      <alignment horizontal="justify" vertical="center" wrapText="1"/>
    </xf>
    <xf numFmtId="0" fontId="22" fillId="0" borderId="54" xfId="0" applyFont="1" applyFill="1" applyBorder="1" applyAlignment="1">
      <alignment horizontal="left" vertical="center" wrapText="1"/>
    </xf>
    <xf numFmtId="0" fontId="22" fillId="0" borderId="55" xfId="0" applyFont="1" applyFill="1" applyBorder="1" applyAlignment="1">
      <alignment horizontal="left" vertical="center" wrapText="1"/>
    </xf>
    <xf numFmtId="0" fontId="22" fillId="0" borderId="56" xfId="0" applyFont="1" applyFill="1" applyBorder="1" applyAlignment="1">
      <alignment horizontal="left" vertical="center" wrapText="1"/>
    </xf>
    <xf numFmtId="10" fontId="18" fillId="0" borderId="14" xfId="0" applyNumberFormat="1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left" vertical="center" wrapText="1"/>
    </xf>
    <xf numFmtId="0" fontId="22" fillId="0" borderId="19" xfId="0" applyFont="1" applyFill="1" applyBorder="1" applyAlignment="1">
      <alignment horizontal="left" vertical="center" wrapText="1"/>
    </xf>
    <xf numFmtId="0" fontId="22" fillId="0" borderId="40" xfId="0" applyFont="1" applyFill="1" applyBorder="1" applyAlignment="1">
      <alignment horizontal="left" vertical="center" wrapText="1"/>
    </xf>
    <xf numFmtId="0" fontId="22" fillId="0" borderId="41" xfId="0" applyFont="1" applyFill="1" applyBorder="1" applyAlignment="1">
      <alignment horizontal="left" vertical="center" wrapText="1"/>
    </xf>
    <xf numFmtId="0" fontId="14" fillId="0" borderId="44" xfId="0" applyFont="1" applyFill="1" applyBorder="1" applyAlignment="1">
      <alignment horizontal="center"/>
    </xf>
    <xf numFmtId="0" fontId="14" fillId="0" borderId="37" xfId="0" applyFont="1" applyFill="1" applyBorder="1" applyAlignment="1">
      <alignment horizontal="center"/>
    </xf>
    <xf numFmtId="0" fontId="14" fillId="0" borderId="52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left" vertical="center" wrapText="1"/>
    </xf>
    <xf numFmtId="0" fontId="22" fillId="0" borderId="9" xfId="0" applyFont="1" applyFill="1" applyBorder="1" applyAlignment="1">
      <alignment horizontal="left" vertical="center" wrapText="1"/>
    </xf>
    <xf numFmtId="0" fontId="14" fillId="0" borderId="40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 wrapText="1"/>
    </xf>
    <xf numFmtId="0" fontId="22" fillId="0" borderId="19" xfId="0" applyFont="1" applyFill="1" applyBorder="1" applyAlignment="1">
      <alignment horizontal="center" vertical="center" wrapText="1"/>
    </xf>
    <xf numFmtId="0" fontId="22" fillId="0" borderId="40" xfId="0" applyFont="1" applyFill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/>
    </xf>
    <xf numFmtId="0" fontId="15" fillId="2" borderId="0" xfId="0" applyFont="1" applyFill="1" applyAlignment="1" applyProtection="1">
      <alignment horizontal="left"/>
      <protection locked="0"/>
    </xf>
    <xf numFmtId="0" fontId="24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14" fillId="0" borderId="10" xfId="0" applyFont="1" applyFill="1" applyBorder="1" applyAlignment="1">
      <alignment horizontal="center"/>
    </xf>
  </cellXfs>
  <cellStyles count="1">
    <cellStyle name="Normal" xfId="0" builtinId="0"/>
  </cellStyles>
  <dxfs count="9"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  <scheme val="none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F52" sqref="F5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135</v>
      </c>
      <c r="D17" s="9"/>
      <c r="E17" s="10"/>
    </row>
    <row r="18" spans="1:6" ht="16.5" customHeight="1" x14ac:dyDescent="0.3">
      <c r="A18" s="11" t="s">
        <v>4</v>
      </c>
      <c r="B18" s="8" t="s">
        <v>133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100</v>
      </c>
      <c r="C19" s="10"/>
      <c r="D19" s="10"/>
      <c r="E19" s="10"/>
    </row>
    <row r="20" spans="1:6" ht="16.5" customHeight="1" x14ac:dyDescent="0.3">
      <c r="A20" s="7" t="s">
        <v>8</v>
      </c>
      <c r="B20" s="12">
        <v>14.82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0.2964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3758834</v>
      </c>
      <c r="C24" s="18">
        <v>2816.4</v>
      </c>
      <c r="D24" s="19">
        <v>1.9</v>
      </c>
      <c r="E24" s="20">
        <v>14.1</v>
      </c>
    </row>
    <row r="25" spans="1:6" ht="16.5" customHeight="1" x14ac:dyDescent="0.3">
      <c r="A25" s="17">
        <v>2</v>
      </c>
      <c r="B25" s="18">
        <v>3777813</v>
      </c>
      <c r="C25" s="18">
        <v>2771.6</v>
      </c>
      <c r="D25" s="19">
        <v>1.9</v>
      </c>
      <c r="E25" s="19">
        <v>14.1</v>
      </c>
    </row>
    <row r="26" spans="1:6" ht="16.5" customHeight="1" x14ac:dyDescent="0.3">
      <c r="A26" s="17">
        <v>3</v>
      </c>
      <c r="B26" s="18">
        <v>3792495</v>
      </c>
      <c r="C26" s="18">
        <v>2736</v>
      </c>
      <c r="D26" s="19">
        <v>2</v>
      </c>
      <c r="E26" s="19">
        <v>14.1</v>
      </c>
    </row>
    <row r="27" spans="1:6" ht="16.5" customHeight="1" x14ac:dyDescent="0.3">
      <c r="A27" s="17">
        <v>4</v>
      </c>
      <c r="B27" s="18">
        <v>3744457</v>
      </c>
      <c r="C27" s="18">
        <v>2800.3</v>
      </c>
      <c r="D27" s="19">
        <v>2</v>
      </c>
      <c r="E27" s="19">
        <v>14.1</v>
      </c>
    </row>
    <row r="28" spans="1:6" ht="16.5" customHeight="1" x14ac:dyDescent="0.3">
      <c r="A28" s="17">
        <v>5</v>
      </c>
      <c r="B28" s="18">
        <v>3756483</v>
      </c>
      <c r="C28" s="18">
        <v>2718.8</v>
      </c>
      <c r="D28" s="19">
        <v>2</v>
      </c>
      <c r="E28" s="19">
        <v>14.1</v>
      </c>
    </row>
    <row r="29" spans="1:6" ht="16.5" customHeight="1" x14ac:dyDescent="0.3">
      <c r="A29" s="17">
        <v>6</v>
      </c>
      <c r="B29" s="21">
        <v>3730166</v>
      </c>
      <c r="C29" s="21">
        <v>2724.4</v>
      </c>
      <c r="D29" s="22">
        <v>2</v>
      </c>
      <c r="E29" s="22">
        <v>14.1</v>
      </c>
    </row>
    <row r="30" spans="1:6" ht="16.5" customHeight="1" x14ac:dyDescent="0.3">
      <c r="A30" s="23" t="s">
        <v>18</v>
      </c>
      <c r="B30" s="24">
        <f>AVERAGE(B24:B29)</f>
        <v>3760041.3333333335</v>
      </c>
      <c r="C30" s="25">
        <f>AVERAGE(C24:C29)</f>
        <v>2761.25</v>
      </c>
      <c r="D30" s="26">
        <f>AVERAGE(D24:D29)</f>
        <v>1.9666666666666668</v>
      </c>
      <c r="E30" s="26">
        <f>AVERAGE(E24:E29)</f>
        <v>14.1</v>
      </c>
    </row>
    <row r="31" spans="1:6" ht="16.5" customHeight="1" x14ac:dyDescent="0.3">
      <c r="A31" s="27" t="s">
        <v>19</v>
      </c>
      <c r="B31" s="28">
        <f>(STDEV(B24:B29)/B30)</f>
        <v>5.9690042964078305E-3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136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7" t="s">
        <v>26</v>
      </c>
      <c r="C59" s="28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9" workbookViewId="0">
      <selection activeCell="I43" sqref="I4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2" t="s">
        <v>31</v>
      </c>
      <c r="B11" s="293"/>
      <c r="C11" s="293"/>
      <c r="D11" s="293"/>
      <c r="E11" s="293"/>
      <c r="F11" s="294"/>
      <c r="G11" s="91"/>
    </row>
    <row r="12" spans="1:7" ht="16.5" customHeight="1" x14ac:dyDescent="0.3">
      <c r="A12" s="289" t="s">
        <v>32</v>
      </c>
      <c r="B12" s="289"/>
      <c r="C12" s="289"/>
      <c r="D12" s="289"/>
      <c r="E12" s="289"/>
      <c r="F12" s="289"/>
      <c r="G12" s="90"/>
    </row>
    <row r="14" spans="1:7" ht="16.5" customHeight="1" x14ac:dyDescent="0.3">
      <c r="A14" s="288" t="s">
        <v>33</v>
      </c>
      <c r="B14" s="288"/>
      <c r="C14" s="60" t="s">
        <v>5</v>
      </c>
    </row>
    <row r="15" spans="1:7" ht="16.5" customHeight="1" x14ac:dyDescent="0.3">
      <c r="A15" s="288" t="s">
        <v>34</v>
      </c>
      <c r="B15" s="288"/>
      <c r="C15" s="60" t="s">
        <v>7</v>
      </c>
    </row>
    <row r="16" spans="1:7" ht="16.5" customHeight="1" x14ac:dyDescent="0.3">
      <c r="A16" s="288" t="s">
        <v>35</v>
      </c>
      <c r="B16" s="288"/>
      <c r="C16" s="60" t="s">
        <v>9</v>
      </c>
    </row>
    <row r="17" spans="1:5" ht="16.5" customHeight="1" x14ac:dyDescent="0.3">
      <c r="A17" s="288" t="s">
        <v>36</v>
      </c>
      <c r="B17" s="288"/>
      <c r="C17" s="60" t="s">
        <v>11</v>
      </c>
    </row>
    <row r="18" spans="1:5" ht="16.5" customHeight="1" x14ac:dyDescent="0.3">
      <c r="A18" s="288" t="s">
        <v>37</v>
      </c>
      <c r="B18" s="288"/>
      <c r="C18" s="97" t="s">
        <v>12</v>
      </c>
    </row>
    <row r="19" spans="1:5" ht="16.5" customHeight="1" x14ac:dyDescent="0.3">
      <c r="A19" s="288" t="s">
        <v>38</v>
      </c>
      <c r="B19" s="288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9" t="s">
        <v>1</v>
      </c>
      <c r="B21" s="289"/>
      <c r="C21" s="59" t="s">
        <v>39</v>
      </c>
      <c r="D21" s="66"/>
    </row>
    <row r="22" spans="1:5" ht="15.75" customHeight="1" x14ac:dyDescent="0.3">
      <c r="A22" s="295"/>
      <c r="B22" s="295"/>
      <c r="C22" s="57"/>
      <c r="D22" s="295"/>
      <c r="E22" s="295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473.62</v>
      </c>
      <c r="D24" s="87">
        <f t="shared" ref="D24:D43" si="0">(C24-$C$46)/$C$46</f>
        <v>-1.0134407871774208E-2</v>
      </c>
      <c r="E24" s="53"/>
    </row>
    <row r="25" spans="1:5" ht="15.75" customHeight="1" x14ac:dyDescent="0.3">
      <c r="C25" s="95">
        <v>476.44</v>
      </c>
      <c r="D25" s="88">
        <f t="shared" si="0"/>
        <v>-4.2406091094719612E-3</v>
      </c>
      <c r="E25" s="53"/>
    </row>
    <row r="26" spans="1:5" ht="15.75" customHeight="1" x14ac:dyDescent="0.3">
      <c r="C26" s="95">
        <v>485.97</v>
      </c>
      <c r="D26" s="88">
        <f t="shared" si="0"/>
        <v>1.5677086707811982E-2</v>
      </c>
      <c r="E26" s="53"/>
    </row>
    <row r="27" spans="1:5" ht="15.75" customHeight="1" x14ac:dyDescent="0.3">
      <c r="C27" s="95">
        <v>489.15</v>
      </c>
      <c r="D27" s="88">
        <f t="shared" si="0"/>
        <v>2.2323285312110169E-2</v>
      </c>
      <c r="E27" s="53"/>
    </row>
    <row r="28" spans="1:5" ht="15.75" customHeight="1" x14ac:dyDescent="0.3">
      <c r="C28" s="95">
        <v>483.9</v>
      </c>
      <c r="D28" s="88">
        <f t="shared" si="0"/>
        <v>1.1350787616334686E-2</v>
      </c>
      <c r="E28" s="53"/>
    </row>
    <row r="29" spans="1:5" ht="15.75" customHeight="1" x14ac:dyDescent="0.3">
      <c r="C29" s="95">
        <v>485.49</v>
      </c>
      <c r="D29" s="88">
        <f t="shared" si="0"/>
        <v>1.4673886918483899E-2</v>
      </c>
      <c r="E29" s="53"/>
    </row>
    <row r="30" spans="1:5" ht="15.75" customHeight="1" x14ac:dyDescent="0.3">
      <c r="C30" s="95">
        <v>483.38</v>
      </c>
      <c r="D30" s="88">
        <f t="shared" si="0"/>
        <v>1.0263987844562675E-2</v>
      </c>
      <c r="E30" s="53"/>
    </row>
    <row r="31" spans="1:5" ht="15.75" customHeight="1" x14ac:dyDescent="0.3">
      <c r="C31" s="95">
        <v>472.01</v>
      </c>
      <c r="D31" s="88">
        <f t="shared" si="0"/>
        <v>-1.3499307165145386E-2</v>
      </c>
      <c r="E31" s="53"/>
    </row>
    <row r="32" spans="1:5" ht="15.75" customHeight="1" x14ac:dyDescent="0.3">
      <c r="C32" s="95">
        <v>472.56</v>
      </c>
      <c r="D32" s="88">
        <f t="shared" si="0"/>
        <v>-1.2349807406540311E-2</v>
      </c>
      <c r="E32" s="53"/>
    </row>
    <row r="33" spans="1:7" ht="15.75" customHeight="1" x14ac:dyDescent="0.3">
      <c r="C33" s="95">
        <v>471.42</v>
      </c>
      <c r="D33" s="88">
        <f t="shared" si="0"/>
        <v>-1.4732406906194387E-2</v>
      </c>
      <c r="E33" s="53"/>
    </row>
    <row r="34" spans="1:7" ht="15.75" customHeight="1" x14ac:dyDescent="0.3">
      <c r="C34" s="95">
        <v>485.16</v>
      </c>
      <c r="D34" s="88">
        <f t="shared" si="0"/>
        <v>1.3984187063320903E-2</v>
      </c>
      <c r="E34" s="53"/>
    </row>
    <row r="35" spans="1:7" ht="15.75" customHeight="1" x14ac:dyDescent="0.3">
      <c r="C35" s="95">
        <v>479.82</v>
      </c>
      <c r="D35" s="88">
        <f t="shared" si="0"/>
        <v>2.823589407046342E-3</v>
      </c>
      <c r="E35" s="53"/>
    </row>
    <row r="36" spans="1:7" ht="15.75" customHeight="1" x14ac:dyDescent="0.3">
      <c r="C36" s="95">
        <v>469.65</v>
      </c>
      <c r="D36" s="88">
        <f t="shared" si="0"/>
        <v>-1.843170612934163E-2</v>
      </c>
      <c r="E36" s="53"/>
    </row>
    <row r="37" spans="1:7" ht="15.75" customHeight="1" x14ac:dyDescent="0.3">
      <c r="C37" s="95">
        <v>480.9</v>
      </c>
      <c r="D37" s="88">
        <f t="shared" si="0"/>
        <v>5.0807889330344086E-3</v>
      </c>
      <c r="E37" s="53"/>
    </row>
    <row r="38" spans="1:7" ht="15.75" customHeight="1" x14ac:dyDescent="0.3">
      <c r="C38" s="95">
        <v>479.53</v>
      </c>
      <c r="D38" s="88">
        <f t="shared" si="0"/>
        <v>2.2174895343272721E-3</v>
      </c>
      <c r="E38" s="53"/>
    </row>
    <row r="39" spans="1:7" ht="15.75" customHeight="1" x14ac:dyDescent="0.3">
      <c r="C39" s="95">
        <v>478.96</v>
      </c>
      <c r="D39" s="88">
        <f t="shared" si="0"/>
        <v>1.0261897845002337E-3</v>
      </c>
      <c r="E39" s="53"/>
    </row>
    <row r="40" spans="1:7" ht="15.75" customHeight="1" x14ac:dyDescent="0.3">
      <c r="C40" s="95">
        <v>485.09</v>
      </c>
      <c r="D40" s="88">
        <f t="shared" si="0"/>
        <v>1.383788709404379E-2</v>
      </c>
      <c r="E40" s="53"/>
    </row>
    <row r="41" spans="1:7" ht="15.75" customHeight="1" x14ac:dyDescent="0.3">
      <c r="C41" s="95">
        <v>474.87</v>
      </c>
      <c r="D41" s="88">
        <f t="shared" si="0"/>
        <v>-7.5219084203990922E-3</v>
      </c>
      <c r="E41" s="53"/>
    </row>
    <row r="42" spans="1:7" ht="15.75" customHeight="1" x14ac:dyDescent="0.3">
      <c r="C42" s="95">
        <v>470.56</v>
      </c>
      <c r="D42" s="88">
        <f t="shared" si="0"/>
        <v>-1.6529806528740497E-2</v>
      </c>
      <c r="E42" s="53"/>
    </row>
    <row r="43" spans="1:7" ht="16.5" customHeight="1" x14ac:dyDescent="0.3">
      <c r="C43" s="96">
        <v>470.9</v>
      </c>
      <c r="D43" s="89">
        <f t="shared" si="0"/>
        <v>-1.5819206677966515E-2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9569.3799999999992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478.46899999999994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90">
        <f>C46</f>
        <v>478.46899999999994</v>
      </c>
      <c r="C49" s="93">
        <f>-IF(C46&lt;=80,10%,IF(C46&lt;250,7.5%,5%))</f>
        <v>-0.05</v>
      </c>
      <c r="D49" s="81">
        <f>IF(C46&lt;=80,C46*0.9,IF(C46&lt;250,C46*0.925,C46*0.95))</f>
        <v>454.54554999999993</v>
      </c>
    </row>
    <row r="50" spans="1:6" ht="17.25" customHeight="1" x14ac:dyDescent="0.3">
      <c r="B50" s="291"/>
      <c r="C50" s="94">
        <f>IF(C46&lt;=80, 10%, IF(C46&lt;250, 7.5%, 5%))</f>
        <v>0.05</v>
      </c>
      <c r="D50" s="81">
        <f>IF(C46&lt;=80, C46*1.1, IF(C46&lt;250, C46*1.075, C46*1.05))</f>
        <v>502.39244999999994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A17:B17"/>
    <mergeCell ref="A18:B18"/>
    <mergeCell ref="A19:B19"/>
    <mergeCell ref="A21:B21"/>
    <mergeCell ref="B49:B50"/>
    <mergeCell ref="A12:F12"/>
    <mergeCell ref="A11:F11"/>
    <mergeCell ref="A22:B22"/>
    <mergeCell ref="D22:E22"/>
    <mergeCell ref="A14:B14"/>
    <mergeCell ref="A15:B15"/>
    <mergeCell ref="A16:B16"/>
  </mergeCells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94" zoomScale="48" zoomScaleNormal="40" zoomScalePageLayoutView="48" workbookViewId="0">
      <selection activeCell="C129" sqref="C129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34" t="s">
        <v>45</v>
      </c>
      <c r="B1" s="334"/>
      <c r="C1" s="334"/>
      <c r="D1" s="334"/>
      <c r="E1" s="334"/>
      <c r="F1" s="334"/>
      <c r="G1" s="334"/>
      <c r="H1" s="334"/>
      <c r="I1" s="334"/>
    </row>
    <row r="2" spans="1:9" ht="18.75" customHeight="1" x14ac:dyDescent="0.25">
      <c r="A2" s="334"/>
      <c r="B2" s="334"/>
      <c r="C2" s="334"/>
      <c r="D2" s="334"/>
      <c r="E2" s="334"/>
      <c r="F2" s="334"/>
      <c r="G2" s="334"/>
      <c r="H2" s="334"/>
      <c r="I2" s="334"/>
    </row>
    <row r="3" spans="1:9" ht="18.75" customHeight="1" x14ac:dyDescent="0.25">
      <c r="A3" s="334"/>
      <c r="B3" s="334"/>
      <c r="C3" s="334"/>
      <c r="D3" s="334"/>
      <c r="E3" s="334"/>
      <c r="F3" s="334"/>
      <c r="G3" s="334"/>
      <c r="H3" s="334"/>
      <c r="I3" s="334"/>
    </row>
    <row r="4" spans="1:9" ht="18.75" customHeight="1" x14ac:dyDescent="0.25">
      <c r="A4" s="334"/>
      <c r="B4" s="334"/>
      <c r="C4" s="334"/>
      <c r="D4" s="334"/>
      <c r="E4" s="334"/>
      <c r="F4" s="334"/>
      <c r="G4" s="334"/>
      <c r="H4" s="334"/>
      <c r="I4" s="334"/>
    </row>
    <row r="5" spans="1:9" ht="18.75" customHeight="1" x14ac:dyDescent="0.25">
      <c r="A5" s="334"/>
      <c r="B5" s="334"/>
      <c r="C5" s="334"/>
      <c r="D5" s="334"/>
      <c r="E5" s="334"/>
      <c r="F5" s="334"/>
      <c r="G5" s="334"/>
      <c r="H5" s="334"/>
      <c r="I5" s="334"/>
    </row>
    <row r="6" spans="1:9" ht="18.75" customHeight="1" x14ac:dyDescent="0.25">
      <c r="A6" s="334"/>
      <c r="B6" s="334"/>
      <c r="C6" s="334"/>
      <c r="D6" s="334"/>
      <c r="E6" s="334"/>
      <c r="F6" s="334"/>
      <c r="G6" s="334"/>
      <c r="H6" s="334"/>
      <c r="I6" s="334"/>
    </row>
    <row r="7" spans="1:9" ht="18.75" customHeight="1" x14ac:dyDescent="0.25">
      <c r="A7" s="334"/>
      <c r="B7" s="334"/>
      <c r="C7" s="334"/>
      <c r="D7" s="334"/>
      <c r="E7" s="334"/>
      <c r="F7" s="334"/>
      <c r="G7" s="334"/>
      <c r="H7" s="334"/>
      <c r="I7" s="334"/>
    </row>
    <row r="8" spans="1:9" x14ac:dyDescent="0.25">
      <c r="A8" s="335" t="s">
        <v>46</v>
      </c>
      <c r="B8" s="335"/>
      <c r="C8" s="335"/>
      <c r="D8" s="335"/>
      <c r="E8" s="335"/>
      <c r="F8" s="335"/>
      <c r="G8" s="335"/>
      <c r="H8" s="335"/>
      <c r="I8" s="335"/>
    </row>
    <row r="9" spans="1:9" x14ac:dyDescent="0.25">
      <c r="A9" s="335"/>
      <c r="B9" s="335"/>
      <c r="C9" s="335"/>
      <c r="D9" s="335"/>
      <c r="E9" s="335"/>
      <c r="F9" s="335"/>
      <c r="G9" s="335"/>
      <c r="H9" s="335"/>
      <c r="I9" s="335"/>
    </row>
    <row r="10" spans="1:9" x14ac:dyDescent="0.25">
      <c r="A10" s="335"/>
      <c r="B10" s="335"/>
      <c r="C10" s="335"/>
      <c r="D10" s="335"/>
      <c r="E10" s="335"/>
      <c r="F10" s="335"/>
      <c r="G10" s="335"/>
      <c r="H10" s="335"/>
      <c r="I10" s="335"/>
    </row>
    <row r="11" spans="1:9" x14ac:dyDescent="0.25">
      <c r="A11" s="335"/>
      <c r="B11" s="335"/>
      <c r="C11" s="335"/>
      <c r="D11" s="335"/>
      <c r="E11" s="335"/>
      <c r="F11" s="335"/>
      <c r="G11" s="335"/>
      <c r="H11" s="335"/>
      <c r="I11" s="335"/>
    </row>
    <row r="12" spans="1:9" x14ac:dyDescent="0.25">
      <c r="A12" s="335"/>
      <c r="B12" s="335"/>
      <c r="C12" s="335"/>
      <c r="D12" s="335"/>
      <c r="E12" s="335"/>
      <c r="F12" s="335"/>
      <c r="G12" s="335"/>
      <c r="H12" s="335"/>
      <c r="I12" s="335"/>
    </row>
    <row r="13" spans="1:9" x14ac:dyDescent="0.25">
      <c r="A13" s="335"/>
      <c r="B13" s="335"/>
      <c r="C13" s="335"/>
      <c r="D13" s="335"/>
      <c r="E13" s="335"/>
      <c r="F13" s="335"/>
      <c r="G13" s="335"/>
      <c r="H13" s="335"/>
      <c r="I13" s="335"/>
    </row>
    <row r="14" spans="1:9" x14ac:dyDescent="0.25">
      <c r="A14" s="335"/>
      <c r="B14" s="335"/>
      <c r="C14" s="335"/>
      <c r="D14" s="335"/>
      <c r="E14" s="335"/>
      <c r="F14" s="335"/>
      <c r="G14" s="335"/>
      <c r="H14" s="335"/>
      <c r="I14" s="335"/>
    </row>
    <row r="15" spans="1:9" ht="19.5" customHeight="1" x14ac:dyDescent="0.3">
      <c r="A15" s="98"/>
    </row>
    <row r="16" spans="1:9" ht="19.5" customHeight="1" x14ac:dyDescent="0.3">
      <c r="A16" s="305" t="s">
        <v>31</v>
      </c>
      <c r="B16" s="306"/>
      <c r="C16" s="306"/>
      <c r="D16" s="306"/>
      <c r="E16" s="306"/>
      <c r="F16" s="306"/>
      <c r="G16" s="306"/>
      <c r="H16" s="307"/>
    </row>
    <row r="17" spans="1:14" ht="20.25" customHeight="1" x14ac:dyDescent="0.25">
      <c r="A17" s="308" t="s">
        <v>47</v>
      </c>
      <c r="B17" s="308"/>
      <c r="C17" s="308"/>
      <c r="D17" s="308"/>
      <c r="E17" s="308"/>
      <c r="F17" s="308"/>
      <c r="G17" s="308"/>
      <c r="H17" s="308"/>
    </row>
    <row r="18" spans="1:14" ht="26.25" customHeight="1" x14ac:dyDescent="0.4">
      <c r="A18" s="100" t="s">
        <v>33</v>
      </c>
      <c r="B18" s="304" t="s">
        <v>131</v>
      </c>
      <c r="C18" s="304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09" t="s">
        <v>9</v>
      </c>
      <c r="C20" s="30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09" t="s">
        <v>132</v>
      </c>
      <c r="C21" s="309"/>
      <c r="D21" s="309"/>
      <c r="E21" s="309"/>
      <c r="F21" s="309"/>
      <c r="G21" s="309"/>
      <c r="H21" s="309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43172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04" t="s">
        <v>133</v>
      </c>
      <c r="C26" s="304"/>
    </row>
    <row r="27" spans="1:14" ht="26.25" customHeight="1" x14ac:dyDescent="0.4">
      <c r="A27" s="109" t="s">
        <v>48</v>
      </c>
      <c r="B27" s="310" t="s">
        <v>134</v>
      </c>
      <c r="C27" s="310"/>
    </row>
    <row r="28" spans="1:14" ht="27" customHeight="1" x14ac:dyDescent="0.4">
      <c r="A28" s="109" t="s">
        <v>6</v>
      </c>
      <c r="B28" s="110">
        <v>100</v>
      </c>
    </row>
    <row r="29" spans="1:14" s="14" customFormat="1" ht="27" customHeight="1" x14ac:dyDescent="0.4">
      <c r="A29" s="109" t="s">
        <v>49</v>
      </c>
      <c r="B29" s="111">
        <v>0</v>
      </c>
      <c r="C29" s="311" t="s">
        <v>50</v>
      </c>
      <c r="D29" s="312"/>
      <c r="E29" s="312"/>
      <c r="F29" s="312"/>
      <c r="G29" s="313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100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14" t="s">
        <v>53</v>
      </c>
      <c r="D31" s="315"/>
      <c r="E31" s="315"/>
      <c r="F31" s="315"/>
      <c r="G31" s="315"/>
      <c r="H31" s="316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14" t="s">
        <v>55</v>
      </c>
      <c r="D32" s="315"/>
      <c r="E32" s="315"/>
      <c r="F32" s="315"/>
      <c r="G32" s="315"/>
      <c r="H32" s="316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22" t="s">
        <v>59</v>
      </c>
      <c r="E36" s="323"/>
      <c r="F36" s="322" t="s">
        <v>60</v>
      </c>
      <c r="G36" s="324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3720806</v>
      </c>
      <c r="E38" s="133">
        <f>IF(ISBLANK(D38),"-",$D$48/$D$45*D38)</f>
        <v>3765997.9757085019</v>
      </c>
      <c r="F38" s="132">
        <v>3980843</v>
      </c>
      <c r="G38" s="134">
        <f>IF(ISBLANK(F38),"-",$D$48/$F$45*F38)</f>
        <v>3813068.0076628351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3689568</v>
      </c>
      <c r="E39" s="138">
        <f>IF(ISBLANK(D39),"-",$D$48/$D$45*D39)</f>
        <v>3734380.5668016193</v>
      </c>
      <c r="F39" s="137">
        <v>3976546</v>
      </c>
      <c r="G39" s="139">
        <f>IF(ISBLANK(F39),"-",$D$48/$F$45*F39)</f>
        <v>3808952.1072796932</v>
      </c>
      <c r="I39" s="317">
        <f>ABS((F43/D43*D42)-F42)/D42</f>
        <v>1.777061714295617E-2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3660672</v>
      </c>
      <c r="E40" s="138">
        <f>IF(ISBLANK(D40),"-",$D$48/$D$45*D40)</f>
        <v>3705133.6032388662</v>
      </c>
      <c r="F40" s="137">
        <v>3937905</v>
      </c>
      <c r="G40" s="139">
        <f>IF(ISBLANK(F40),"-",$D$48/$F$45*F40)</f>
        <v>3771939.6551724137</v>
      </c>
      <c r="I40" s="317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3690348.6666666665</v>
      </c>
      <c r="E42" s="148">
        <f>AVERAGE(E38:E41)</f>
        <v>3735170.7152496628</v>
      </c>
      <c r="F42" s="147">
        <f>AVERAGE(F38:F41)</f>
        <v>3965098</v>
      </c>
      <c r="G42" s="149">
        <f>AVERAGE(G38:G41)</f>
        <v>3797986.590038314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14.82</v>
      </c>
      <c r="E43" s="140"/>
      <c r="F43" s="152">
        <v>15.66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14.82</v>
      </c>
      <c r="E44" s="155"/>
      <c r="F44" s="154">
        <f>F43*$B$34</f>
        <v>15.66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14.82</v>
      </c>
      <c r="E45" s="158"/>
      <c r="F45" s="157">
        <f>F44*$B$30/100</f>
        <v>15.66</v>
      </c>
      <c r="H45" s="150"/>
    </row>
    <row r="46" spans="1:14" ht="19.5" customHeight="1" x14ac:dyDescent="0.3">
      <c r="A46" s="318" t="s">
        <v>78</v>
      </c>
      <c r="B46" s="319"/>
      <c r="C46" s="153" t="s">
        <v>79</v>
      </c>
      <c r="D46" s="159">
        <f>D45/$B$45</f>
        <v>0.2964</v>
      </c>
      <c r="E46" s="160"/>
      <c r="F46" s="161">
        <f>F45/$B$45</f>
        <v>0.31319999999999998</v>
      </c>
      <c r="H46" s="150"/>
    </row>
    <row r="47" spans="1:14" ht="27" customHeight="1" x14ac:dyDescent="0.4">
      <c r="A47" s="320"/>
      <c r="B47" s="321"/>
      <c r="C47" s="162" t="s">
        <v>80</v>
      </c>
      <c r="D47" s="163">
        <v>0.3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3766578.6526439884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1.113682438001328E-2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 contains: Ethambutol Hydrochloride BP 400 mg.</v>
      </c>
    </row>
    <row r="56" spans="1:12" ht="26.25" customHeight="1" x14ac:dyDescent="0.4">
      <c r="A56" s="177" t="s">
        <v>87</v>
      </c>
      <c r="B56" s="178">
        <v>400</v>
      </c>
      <c r="C56" s="99" t="str">
        <f>B20</f>
        <v xml:space="preserve">Ethambutol BP </v>
      </c>
      <c r="H56" s="179"/>
    </row>
    <row r="57" spans="1:12" ht="18.75" x14ac:dyDescent="0.3">
      <c r="A57" s="176" t="s">
        <v>88</v>
      </c>
      <c r="B57" s="247">
        <f>Uniformity!C46</f>
        <v>478.46899999999994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3</v>
      </c>
      <c r="C60" s="298" t="s">
        <v>94</v>
      </c>
      <c r="D60" s="301">
        <v>474.4</v>
      </c>
      <c r="E60" s="182">
        <v>1</v>
      </c>
      <c r="F60" s="183">
        <v>3563127</v>
      </c>
      <c r="G60" s="248">
        <f>IF(ISBLANK(F60),"-",(F60/$D$50*$D$47*$B$68)*($B$57/$D$60))</f>
        <v>381.63955211989071</v>
      </c>
      <c r="H60" s="266">
        <f t="shared" ref="H60:H71" si="0">IF(ISBLANK(F60),"-",(G60/$B$56)*100)</f>
        <v>95.409888029972677</v>
      </c>
      <c r="L60" s="112"/>
    </row>
    <row r="61" spans="1:12" s="14" customFormat="1" ht="26.25" customHeight="1" x14ac:dyDescent="0.4">
      <c r="A61" s="124" t="s">
        <v>95</v>
      </c>
      <c r="B61" s="125">
        <v>20</v>
      </c>
      <c r="C61" s="299"/>
      <c r="D61" s="302"/>
      <c r="E61" s="184">
        <v>2</v>
      </c>
      <c r="F61" s="137">
        <v>3519317</v>
      </c>
      <c r="G61" s="249">
        <f>IF(ISBLANK(F61),"-",(F61/$D$50*$D$47*$B$68)*($B$57/$D$60))</f>
        <v>376.94714885209464</v>
      </c>
      <c r="H61" s="267">
        <f t="shared" si="0"/>
        <v>94.236787213023661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299"/>
      <c r="D62" s="302"/>
      <c r="E62" s="184">
        <v>3</v>
      </c>
      <c r="F62" s="185"/>
      <c r="G62" s="249" t="str">
        <f>IF(ISBLANK(F62),"-",(F62/$D$50*$D$47*$B$68)*($B$57/$D$60))</f>
        <v>-</v>
      </c>
      <c r="H62" s="267" t="str">
        <f t="shared" si="0"/>
        <v>-</v>
      </c>
      <c r="L62" s="112"/>
    </row>
    <row r="63" spans="1:12" ht="27" customHeight="1" x14ac:dyDescent="0.4">
      <c r="A63" s="124" t="s">
        <v>97</v>
      </c>
      <c r="B63" s="125">
        <v>1</v>
      </c>
      <c r="C63" s="300"/>
      <c r="D63" s="303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298" t="s">
        <v>99</v>
      </c>
      <c r="D64" s="301">
        <v>481.75</v>
      </c>
      <c r="E64" s="182">
        <v>1</v>
      </c>
      <c r="F64" s="183">
        <v>3715241</v>
      </c>
      <c r="G64" s="248">
        <f>IF(ISBLANK(F64),"-",(F64/$D$50*$D$47*$B$68)*($B$57/$D$64))</f>
        <v>391.86098265263689</v>
      </c>
      <c r="H64" s="266">
        <f t="shared" si="0"/>
        <v>97.965245663159223</v>
      </c>
    </row>
    <row r="65" spans="1:8" ht="26.25" customHeight="1" x14ac:dyDescent="0.4">
      <c r="A65" s="124" t="s">
        <v>100</v>
      </c>
      <c r="B65" s="125">
        <v>1</v>
      </c>
      <c r="C65" s="299"/>
      <c r="D65" s="302"/>
      <c r="E65" s="184">
        <v>2</v>
      </c>
      <c r="F65" s="137">
        <v>3653888</v>
      </c>
      <c r="G65" s="249">
        <f>IF(ISBLANK(F65),"-",(F65/$D$50*$D$47*$B$68)*($B$57/$D$64))</f>
        <v>385.3898420540358</v>
      </c>
      <c r="H65" s="267">
        <f t="shared" si="0"/>
        <v>96.347460513508949</v>
      </c>
    </row>
    <row r="66" spans="1:8" ht="26.25" customHeight="1" x14ac:dyDescent="0.4">
      <c r="A66" s="124" t="s">
        <v>101</v>
      </c>
      <c r="B66" s="125">
        <v>1</v>
      </c>
      <c r="C66" s="299"/>
      <c r="D66" s="302"/>
      <c r="E66" s="184">
        <v>3</v>
      </c>
      <c r="F66" s="137">
        <v>3624788</v>
      </c>
      <c r="G66" s="249">
        <f>IF(ISBLANK(F66),"-",(F66/$D$50*$D$47*$B$68)*($B$57/$D$64))</f>
        <v>382.32055136866933</v>
      </c>
      <c r="H66" s="267">
        <f t="shared" si="0"/>
        <v>95.580137842167332</v>
      </c>
    </row>
    <row r="67" spans="1:8" ht="27" customHeight="1" x14ac:dyDescent="0.4">
      <c r="A67" s="124" t="s">
        <v>102</v>
      </c>
      <c r="B67" s="125">
        <v>1</v>
      </c>
      <c r="C67" s="300"/>
      <c r="D67" s="303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1333.3333333333335</v>
      </c>
      <c r="C68" s="298" t="s">
        <v>104</v>
      </c>
      <c r="D68" s="301">
        <v>480.96</v>
      </c>
      <c r="E68" s="182">
        <v>1</v>
      </c>
      <c r="F68" s="183">
        <v>3709093</v>
      </c>
      <c r="G68" s="248">
        <f>IF(ISBLANK(F68),"-",(F68/$D$50*$D$47*$B$68)*($B$57/$D$68))</f>
        <v>391.85511452402972</v>
      </c>
      <c r="H68" s="267">
        <f t="shared" si="0"/>
        <v>97.963778631007429</v>
      </c>
    </row>
    <row r="69" spans="1:8" ht="27" customHeight="1" x14ac:dyDescent="0.4">
      <c r="A69" s="172" t="s">
        <v>105</v>
      </c>
      <c r="B69" s="189">
        <f>(D47*B68)/B56*B57</f>
        <v>478.46900000000005</v>
      </c>
      <c r="C69" s="299"/>
      <c r="D69" s="302"/>
      <c r="E69" s="184">
        <v>2</v>
      </c>
      <c r="F69" s="137">
        <v>3656010</v>
      </c>
      <c r="G69" s="249">
        <f>IF(ISBLANK(F69),"-",(F69/$D$50*$D$47*$B$68)*($B$57/$D$68))</f>
        <v>386.24704671762015</v>
      </c>
      <c r="H69" s="267">
        <f t="shared" si="0"/>
        <v>96.561761679405038</v>
      </c>
    </row>
    <row r="70" spans="1:8" ht="26.25" customHeight="1" x14ac:dyDescent="0.4">
      <c r="A70" s="328" t="s">
        <v>78</v>
      </c>
      <c r="B70" s="329"/>
      <c r="C70" s="299"/>
      <c r="D70" s="302"/>
      <c r="E70" s="184">
        <v>3</v>
      </c>
      <c r="F70" s="137">
        <v>3633543</v>
      </c>
      <c r="G70" s="249">
        <f>IF(ISBLANK(F70),"-",(F70/$D$50*$D$47*$B$68)*($B$57/$D$68))</f>
        <v>383.87347213806356</v>
      </c>
      <c r="H70" s="267">
        <f t="shared" si="0"/>
        <v>95.96836803451589</v>
      </c>
    </row>
    <row r="71" spans="1:8" ht="27" customHeight="1" x14ac:dyDescent="0.4">
      <c r="A71" s="330"/>
      <c r="B71" s="331"/>
      <c r="C71" s="327"/>
      <c r="D71" s="303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385.01671380338007</v>
      </c>
      <c r="H72" s="269">
        <f>AVERAGE(H60:H71)</f>
        <v>96.254178450845018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1.3183830273225738E-2</v>
      </c>
      <c r="H73" s="253">
        <f>STDEV(H60:H71)/H72</f>
        <v>1.3183830273225738E-2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8</v>
      </c>
      <c r="H74" s="196">
        <f>COUNT(H60:H71)</f>
        <v>8</v>
      </c>
    </row>
    <row r="76" spans="1:8" ht="26.25" customHeight="1" x14ac:dyDescent="0.4">
      <c r="A76" s="108" t="s">
        <v>106</v>
      </c>
      <c r="B76" s="197" t="s">
        <v>107</v>
      </c>
      <c r="C76" s="332" t="str">
        <f>B26</f>
        <v>Ethambutol Hydrochloride</v>
      </c>
      <c r="D76" s="332"/>
      <c r="E76" s="198" t="s">
        <v>108</v>
      </c>
      <c r="F76" s="198"/>
      <c r="G76" s="282">
        <f>H72</f>
        <v>96.254178450845018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33" t="str">
        <f>B26</f>
        <v>Ethambutol Hydrochloride</v>
      </c>
      <c r="C79" s="333"/>
    </row>
    <row r="80" spans="1:8" ht="26.25" customHeight="1" x14ac:dyDescent="0.4">
      <c r="A80" s="109" t="s">
        <v>48</v>
      </c>
      <c r="B80" s="333" t="s">
        <v>137</v>
      </c>
      <c r="C80" s="333"/>
    </row>
    <row r="81" spans="1:12" ht="27" customHeight="1" x14ac:dyDescent="0.4">
      <c r="A81" s="109" t="s">
        <v>6</v>
      </c>
      <c r="B81" s="201">
        <v>100</v>
      </c>
    </row>
    <row r="82" spans="1:12" s="14" customFormat="1" ht="27" customHeight="1" x14ac:dyDescent="0.4">
      <c r="A82" s="109" t="s">
        <v>49</v>
      </c>
      <c r="B82" s="111">
        <v>0.42</v>
      </c>
      <c r="C82" s="311" t="s">
        <v>50</v>
      </c>
      <c r="D82" s="312"/>
      <c r="E82" s="312"/>
      <c r="F82" s="312"/>
      <c r="G82" s="313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99.58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14" t="s">
        <v>111</v>
      </c>
      <c r="D84" s="315"/>
      <c r="E84" s="315"/>
      <c r="F84" s="315"/>
      <c r="G84" s="315"/>
      <c r="H84" s="316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14" t="s">
        <v>112</v>
      </c>
      <c r="D85" s="315"/>
      <c r="E85" s="315"/>
      <c r="F85" s="315"/>
      <c r="G85" s="315"/>
      <c r="H85" s="316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2" t="s">
        <v>59</v>
      </c>
      <c r="E89" s="203"/>
      <c r="F89" s="322" t="s">
        <v>60</v>
      </c>
      <c r="G89" s="324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>
        <v>0.38</v>
      </c>
      <c r="E91" s="133">
        <f>IF(ISBLANK(D91),"-",$D$101/$D$98*D91)</f>
        <v>0.45428896603831337</v>
      </c>
      <c r="F91" s="132">
        <v>0.35599999999999998</v>
      </c>
      <c r="G91" s="134">
        <f>IF(ISBLANK(F91),"-",$D$101/$F$98*F91)</f>
        <v>0.45877639567092915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0.373</v>
      </c>
      <c r="E92" s="138">
        <f>IF(ISBLANK(D92),"-",$D$101/$D$98*D92)</f>
        <v>0.445920485084976</v>
      </c>
      <c r="F92" s="137">
        <v>0.34899999999999998</v>
      </c>
      <c r="G92" s="139">
        <f>IF(ISBLANK(F92),"-",$D$101/$F$98*F92)</f>
        <v>0.44975551148638843</v>
      </c>
      <c r="I92" s="317">
        <f>ABS((F96/D96*D95)-F95)/D95</f>
        <v>2.6567754390338589E-3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0.39400000000000002</v>
      </c>
      <c r="E93" s="138">
        <f>IF(ISBLANK(D93),"-",$D$101/$D$98*D93)</f>
        <v>0.4710259279449881</v>
      </c>
      <c r="F93" s="137">
        <v>0.35599999999999998</v>
      </c>
      <c r="G93" s="139">
        <f>IF(ISBLANK(F93),"-",$D$101/$F$98*F93)</f>
        <v>0.45877639567092915</v>
      </c>
      <c r="I93" s="317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0.38233333333333336</v>
      </c>
      <c r="E95" s="148">
        <f>AVERAGE(E91:E94)</f>
        <v>0.4570784596894259</v>
      </c>
      <c r="F95" s="211">
        <f>AVERAGE(F91:F94)</f>
        <v>0.35366666666666663</v>
      </c>
      <c r="G95" s="212">
        <f>AVERAGE(G91:G94)</f>
        <v>0.45576943427608224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11.2</v>
      </c>
      <c r="E96" s="140"/>
      <c r="F96" s="152">
        <v>10.39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11.2</v>
      </c>
      <c r="E97" s="155"/>
      <c r="F97" s="154">
        <f>F96*$B$87</f>
        <v>10.39</v>
      </c>
    </row>
    <row r="98" spans="1:10" ht="19.5" customHeight="1" x14ac:dyDescent="0.3">
      <c r="A98" s="124" t="s">
        <v>76</v>
      </c>
      <c r="B98" s="217">
        <f>(B97/B96)*(B95/B94)*(B93/B92)*(B91/B90)*B89</f>
        <v>100</v>
      </c>
      <c r="C98" s="215" t="s">
        <v>115</v>
      </c>
      <c r="D98" s="218">
        <f>D97*$B$83/100</f>
        <v>11.152959999999998</v>
      </c>
      <c r="E98" s="158"/>
      <c r="F98" s="157">
        <f>F97*$B$83/100</f>
        <v>10.346362000000001</v>
      </c>
    </row>
    <row r="99" spans="1:10" ht="19.5" customHeight="1" x14ac:dyDescent="0.3">
      <c r="A99" s="318" t="s">
        <v>78</v>
      </c>
      <c r="B99" s="325"/>
      <c r="C99" s="215" t="s">
        <v>116</v>
      </c>
      <c r="D99" s="219">
        <f>D98/$B$98</f>
        <v>0.11152959999999998</v>
      </c>
      <c r="E99" s="158"/>
      <c r="F99" s="161">
        <f>F98/$B$98</f>
        <v>0.10346362000000001</v>
      </c>
      <c r="G99" s="220"/>
      <c r="H99" s="150"/>
    </row>
    <row r="100" spans="1:10" ht="19.5" customHeight="1" x14ac:dyDescent="0.3">
      <c r="A100" s="320"/>
      <c r="B100" s="326"/>
      <c r="C100" s="215" t="s">
        <v>80</v>
      </c>
      <c r="D100" s="221">
        <f>$B$56/$B$116</f>
        <v>0.13333333333333333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13.333333333333334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13.333333333333334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0.45642394698275407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1.9191351226742707E-2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3</v>
      </c>
      <c r="C108" s="273">
        <v>1</v>
      </c>
      <c r="D108" s="283">
        <v>0.50900000000000001</v>
      </c>
      <c r="E108" s="250">
        <f t="shared" ref="E108:E113" si="1">IF(ISBLANK(D108),"-",D108/$D$103*$D$100*$B$116)</f>
        <v>446.07650704114565</v>
      </c>
      <c r="F108" s="274">
        <f t="shared" ref="F108:F113" si="2">IF(ISBLANK(D108), "-", (E108/$B$56)*100)</f>
        <v>111.51912676028641</v>
      </c>
    </row>
    <row r="109" spans="1:10" ht="26.25" customHeight="1" x14ac:dyDescent="0.4">
      <c r="A109" s="124" t="s">
        <v>95</v>
      </c>
      <c r="B109" s="125">
        <v>10</v>
      </c>
      <c r="C109" s="271">
        <v>2</v>
      </c>
      <c r="D109" s="284">
        <v>0.50600000000000001</v>
      </c>
      <c r="E109" s="251">
        <f t="shared" si="1"/>
        <v>443.44737242204263</v>
      </c>
      <c r="F109" s="275">
        <f t="shared" si="2"/>
        <v>110.86184310551066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84">
        <v>0.504</v>
      </c>
      <c r="E110" s="251">
        <f t="shared" si="1"/>
        <v>441.69461600930731</v>
      </c>
      <c r="F110" s="275">
        <f t="shared" si="2"/>
        <v>110.42365400232683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84">
        <v>0.50600000000000001</v>
      </c>
      <c r="E111" s="251">
        <f t="shared" si="1"/>
        <v>443.44737242204263</v>
      </c>
      <c r="F111" s="275">
        <f t="shared" si="2"/>
        <v>110.86184310551066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84">
        <v>0.504</v>
      </c>
      <c r="E112" s="251">
        <f t="shared" si="1"/>
        <v>441.69461600930731</v>
      </c>
      <c r="F112" s="275">
        <f t="shared" si="2"/>
        <v>110.42365400232683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85">
        <v>0.505</v>
      </c>
      <c r="E113" s="252">
        <f t="shared" si="1"/>
        <v>442.57099421567506</v>
      </c>
      <c r="F113" s="276">
        <f t="shared" si="2"/>
        <v>110.64274855391875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77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443.1552463532534</v>
      </c>
      <c r="F115" s="278">
        <f>AVERAGE(F108:F113)</f>
        <v>110.78881158831335</v>
      </c>
    </row>
    <row r="116" spans="1:10" ht="27" customHeight="1" x14ac:dyDescent="0.4">
      <c r="A116" s="124" t="s">
        <v>103</v>
      </c>
      <c r="B116" s="156">
        <f>(B115/B114)*(B113/B112)*(B111/B110)*(B109/B108)*B107</f>
        <v>3000</v>
      </c>
      <c r="C116" s="234"/>
      <c r="D116" s="258" t="s">
        <v>84</v>
      </c>
      <c r="E116" s="256">
        <f>STDEV(E108:E113)/E115</f>
        <v>3.6820672495105574E-3</v>
      </c>
      <c r="F116" s="235">
        <f>STDEV(F108:F113)/F115</f>
        <v>3.6820672495105665E-3</v>
      </c>
      <c r="I116" s="98"/>
    </row>
    <row r="117" spans="1:10" ht="27" customHeight="1" x14ac:dyDescent="0.4">
      <c r="A117" s="318" t="s">
        <v>78</v>
      </c>
      <c r="B117" s="319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320"/>
      <c r="B118" s="321"/>
      <c r="C118" s="98"/>
      <c r="D118" s="260"/>
      <c r="E118" s="296" t="s">
        <v>123</v>
      </c>
      <c r="F118" s="297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441.69461600930731</v>
      </c>
      <c r="F119" s="279">
        <f>MIN(F108:F113)</f>
        <v>110.42365400232683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446.07650704114565</v>
      </c>
      <c r="F120" s="280">
        <f>MAX(F108:F113)</f>
        <v>111.51912676028641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32" t="str">
        <f>B26</f>
        <v>Ethambutol Hydrochloride</v>
      </c>
      <c r="D124" s="332"/>
      <c r="E124" s="198" t="s">
        <v>127</v>
      </c>
      <c r="F124" s="198"/>
      <c r="G124" s="281">
        <f>F115</f>
        <v>110.78881158831335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1">
        <f>MIN(F108:F113)</f>
        <v>110.42365400232683</v>
      </c>
      <c r="E125" s="209" t="s">
        <v>130</v>
      </c>
      <c r="F125" s="281">
        <f>MAX(F108:F113)</f>
        <v>111.51912676028641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36" t="s">
        <v>26</v>
      </c>
      <c r="C127" s="336"/>
      <c r="E127" s="204" t="s">
        <v>27</v>
      </c>
      <c r="F127" s="239"/>
      <c r="G127" s="336" t="s">
        <v>28</v>
      </c>
      <c r="H127" s="336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C29:G29"/>
    <mergeCell ref="C31:H31"/>
    <mergeCell ref="I39:I40"/>
    <mergeCell ref="A46:B47"/>
    <mergeCell ref="C60:C63"/>
    <mergeCell ref="D60:D63"/>
    <mergeCell ref="C32:H32"/>
    <mergeCell ref="D36:E36"/>
    <mergeCell ref="F36:G36"/>
    <mergeCell ref="E118:F118"/>
    <mergeCell ref="C64:C67"/>
    <mergeCell ref="D64:D67"/>
    <mergeCell ref="B26:C26"/>
    <mergeCell ref="A16:H16"/>
    <mergeCell ref="A17:H17"/>
    <mergeCell ref="B18:C18"/>
    <mergeCell ref="B20:C20"/>
    <mergeCell ref="B21:H21"/>
    <mergeCell ref="B27:C27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ETHAMBUTOL HYDROCHLORIDE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Paul Njaria</cp:lastModifiedBy>
  <cp:lastPrinted>2018-04-11T08:50:17Z</cp:lastPrinted>
  <dcterms:created xsi:type="dcterms:W3CDTF">2005-07-05T10:19:27Z</dcterms:created>
  <dcterms:modified xsi:type="dcterms:W3CDTF">2018-04-26T11:57:07Z</dcterms:modified>
</cp:coreProperties>
</file>