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8\Mar\"/>
    </mc:Choice>
  </mc:AlternateContent>
  <bookViews>
    <workbookView xWindow="0" yWindow="0" windowWidth="20490" windowHeight="7650"/>
  </bookViews>
  <sheets>
    <sheet name="SST EFFAVIRENZ" sheetId="4" r:id="rId1"/>
    <sheet name="Lamivudine" sheetId="5" r:id="rId2"/>
    <sheet name="Tenofovir Disoproxil Fumurate" sheetId="6" r:id="rId3"/>
    <sheet name="EFAVIRENZ" sheetId="7" r:id="rId4"/>
    <sheet name="SST TDF" sheetId="8" r:id="rId5"/>
    <sheet name="SST LAMIVUDINE" sheetId="9" r:id="rId6"/>
    <sheet name="Uniformity" sheetId="2" r:id="rId7"/>
  </sheets>
  <definedNames>
    <definedName name="_xlnm.Print_Area" localSheetId="3">EFAVIRENZ!$A$1:$H$130</definedName>
    <definedName name="_xlnm.Print_Area" localSheetId="1">Lamivudine!$A$1:$H$129</definedName>
    <definedName name="_xlnm.Print_Area" localSheetId="2">'Tenofovir Disoproxil Fumurate'!$A$1:$H$129</definedName>
    <definedName name="_xlnm.Print_Area" localSheetId="6">Uniformity!$A$1:$F$54</definedName>
  </definedNames>
  <calcPr calcId="162913"/>
</workbook>
</file>

<file path=xl/calcChain.xml><?xml version="1.0" encoding="utf-8"?>
<calcChain xmlns="http://schemas.openxmlformats.org/spreadsheetml/2006/main">
  <c r="B21" i="4" l="1"/>
  <c r="D68" i="7" l="1"/>
  <c r="D64" i="7"/>
  <c r="D60" i="7"/>
  <c r="B57" i="7"/>
  <c r="B53" i="9"/>
  <c r="E51" i="9"/>
  <c r="D51" i="9"/>
  <c r="C51" i="9"/>
  <c r="B51" i="9"/>
  <c r="B52" i="9" s="1"/>
  <c r="B42" i="9"/>
  <c r="B32" i="9"/>
  <c r="E30" i="9"/>
  <c r="D30" i="9"/>
  <c r="C30" i="9"/>
  <c r="B30" i="9"/>
  <c r="B31" i="9" s="1"/>
  <c r="B21" i="9"/>
  <c r="B53" i="8"/>
  <c r="E51" i="8"/>
  <c r="D51" i="8"/>
  <c r="C51" i="8"/>
  <c r="B51" i="8"/>
  <c r="B52" i="8" s="1"/>
  <c r="B42" i="8"/>
  <c r="B32" i="8"/>
  <c r="E30" i="8"/>
  <c r="D30" i="8"/>
  <c r="C30" i="8"/>
  <c r="B30" i="8"/>
  <c r="B31" i="8" s="1"/>
  <c r="B21" i="8"/>
  <c r="C124" i="7"/>
  <c r="B116" i="7"/>
  <c r="D100" i="7" s="1"/>
  <c r="D101" i="7" s="1"/>
  <c r="B98" i="7"/>
  <c r="F95" i="7"/>
  <c r="D95" i="7"/>
  <c r="G94" i="7"/>
  <c r="E94" i="7"/>
  <c r="B87" i="7"/>
  <c r="F97" i="7" s="1"/>
  <c r="F98" i="7" s="1"/>
  <c r="F99" i="7" s="1"/>
  <c r="B83" i="7"/>
  <c r="B81" i="7"/>
  <c r="B80" i="7"/>
  <c r="B79" i="7"/>
  <c r="C76" i="7"/>
  <c r="H71" i="7"/>
  <c r="G71" i="7"/>
  <c r="B68" i="7"/>
  <c r="B69" i="7" s="1"/>
  <c r="H67" i="7"/>
  <c r="G67" i="7"/>
  <c r="H63" i="7"/>
  <c r="G63" i="7"/>
  <c r="C56" i="7"/>
  <c r="B55" i="7"/>
  <c r="B45" i="7"/>
  <c r="D48" i="7" s="1"/>
  <c r="F42" i="7"/>
  <c r="D42" i="7"/>
  <c r="G41" i="7"/>
  <c r="E41" i="7"/>
  <c r="B34" i="7"/>
  <c r="F44" i="7" s="1"/>
  <c r="F45" i="7" s="1"/>
  <c r="B30" i="7"/>
  <c r="C124" i="6"/>
  <c r="B116" i="6"/>
  <c r="D100" i="6" s="1"/>
  <c r="B98" i="6"/>
  <c r="F95" i="6"/>
  <c r="D95" i="6"/>
  <c r="G94" i="6"/>
  <c r="E94" i="6"/>
  <c r="B87" i="6"/>
  <c r="F97" i="6" s="1"/>
  <c r="B81" i="6"/>
  <c r="B83" i="6" s="1"/>
  <c r="B80" i="6"/>
  <c r="B79" i="6"/>
  <c r="C76" i="6"/>
  <c r="H71" i="6"/>
  <c r="G71" i="6"/>
  <c r="D68" i="6"/>
  <c r="B68" i="6"/>
  <c r="H67" i="6"/>
  <c r="G67" i="6"/>
  <c r="D64" i="6"/>
  <c r="H63" i="6"/>
  <c r="G63" i="6"/>
  <c r="D60" i="6"/>
  <c r="C56" i="6"/>
  <c r="B55" i="6"/>
  <c r="B45" i="6"/>
  <c r="D48" i="6" s="1"/>
  <c r="F42" i="6"/>
  <c r="D42" i="6"/>
  <c r="G41" i="6"/>
  <c r="E41" i="6"/>
  <c r="B34" i="6"/>
  <c r="D44" i="6" s="1"/>
  <c r="D45" i="6" s="1"/>
  <c r="B30" i="6"/>
  <c r="C124" i="5"/>
  <c r="B116" i="5"/>
  <c r="D100" i="5" s="1"/>
  <c r="D101" i="5" s="1"/>
  <c r="B98" i="5"/>
  <c r="F95" i="5"/>
  <c r="D95" i="5"/>
  <c r="I92" i="5" s="1"/>
  <c r="G94" i="5"/>
  <c r="E94" i="5"/>
  <c r="B87" i="5"/>
  <c r="F97" i="5" s="1"/>
  <c r="B81" i="5"/>
  <c r="B83" i="5" s="1"/>
  <c r="B80" i="5"/>
  <c r="B79" i="5"/>
  <c r="C76" i="5"/>
  <c r="G71" i="5"/>
  <c r="H71" i="5" s="1"/>
  <c r="B68" i="5"/>
  <c r="H67" i="5"/>
  <c r="G67" i="5"/>
  <c r="H63" i="5"/>
  <c r="G63" i="5"/>
  <c r="C56" i="5"/>
  <c r="B55" i="5"/>
  <c r="B45" i="5"/>
  <c r="D48" i="5" s="1"/>
  <c r="F42" i="5"/>
  <c r="D42" i="5"/>
  <c r="G41" i="5"/>
  <c r="E41" i="5"/>
  <c r="B34" i="5"/>
  <c r="F44" i="5" s="1"/>
  <c r="B30" i="5"/>
  <c r="B53" i="4"/>
  <c r="E51" i="4"/>
  <c r="D51" i="4"/>
  <c r="C51" i="4"/>
  <c r="B51" i="4"/>
  <c r="B52" i="4" s="1"/>
  <c r="B42" i="4"/>
  <c r="B32" i="4"/>
  <c r="E30" i="4"/>
  <c r="D30" i="4"/>
  <c r="C30" i="4"/>
  <c r="B30" i="4"/>
  <c r="B31" i="4" s="1"/>
  <c r="C46" i="2"/>
  <c r="C49" i="2" s="1"/>
  <c r="C45" i="2"/>
  <c r="D40" i="2"/>
  <c r="D36" i="2"/>
  <c r="D32" i="2"/>
  <c r="D24" i="2"/>
  <c r="C19" i="2"/>
  <c r="I92" i="6" l="1"/>
  <c r="I92" i="7"/>
  <c r="F45" i="5"/>
  <c r="F46" i="5" s="1"/>
  <c r="F98" i="5"/>
  <c r="F99" i="5" s="1"/>
  <c r="D28" i="2"/>
  <c r="D101" i="6"/>
  <c r="B57" i="5"/>
  <c r="B69" i="5" s="1"/>
  <c r="D46" i="6"/>
  <c r="B57" i="6"/>
  <c r="I39" i="7"/>
  <c r="G40" i="7"/>
  <c r="I39" i="6"/>
  <c r="I39" i="5"/>
  <c r="B69" i="6"/>
  <c r="G92" i="7"/>
  <c r="D102" i="7"/>
  <c r="G93" i="7"/>
  <c r="G91" i="7"/>
  <c r="D49" i="6"/>
  <c r="E40" i="6"/>
  <c r="E38" i="6"/>
  <c r="E39" i="6"/>
  <c r="F98" i="6"/>
  <c r="F99" i="6" s="1"/>
  <c r="D102" i="6"/>
  <c r="G40" i="5"/>
  <c r="D49" i="5"/>
  <c r="G38" i="5"/>
  <c r="G39" i="5"/>
  <c r="F46" i="7"/>
  <c r="G39" i="7"/>
  <c r="G92" i="5"/>
  <c r="D102" i="5"/>
  <c r="G93" i="5"/>
  <c r="G91" i="5"/>
  <c r="D97" i="5"/>
  <c r="D98" i="5" s="1"/>
  <c r="D99" i="5" s="1"/>
  <c r="F44" i="6"/>
  <c r="F45" i="6" s="1"/>
  <c r="F46" i="6" s="1"/>
  <c r="G38" i="7"/>
  <c r="D44" i="7"/>
  <c r="D45" i="7" s="1"/>
  <c r="D49" i="7"/>
  <c r="D97" i="7"/>
  <c r="D98" i="7" s="1"/>
  <c r="D99" i="7" s="1"/>
  <c r="D44" i="5"/>
  <c r="D45" i="5" s="1"/>
  <c r="D46" i="5" s="1"/>
  <c r="D97" i="6"/>
  <c r="D98" i="6" s="1"/>
  <c r="D99" i="6" s="1"/>
  <c r="D49" i="2"/>
  <c r="C50" i="2"/>
  <c r="D25" i="2"/>
  <c r="D29" i="2"/>
  <c r="D37" i="2"/>
  <c r="D41" i="2"/>
  <c r="D26" i="2"/>
  <c r="D38" i="2"/>
  <c r="B49" i="2"/>
  <c r="D33" i="2"/>
  <c r="D30" i="2"/>
  <c r="D34" i="2"/>
  <c r="D42" i="2"/>
  <c r="D50" i="2"/>
  <c r="D27" i="2"/>
  <c r="D31" i="2"/>
  <c r="D35" i="2"/>
  <c r="D39" i="2"/>
  <c r="D43" i="2"/>
  <c r="G95" i="7" l="1"/>
  <c r="E93" i="7"/>
  <c r="G40" i="6"/>
  <c r="G38" i="6"/>
  <c r="G42" i="5"/>
  <c r="E38" i="7"/>
  <c r="D46" i="7"/>
  <c r="E92" i="6"/>
  <c r="E42" i="6"/>
  <c r="E40" i="7"/>
  <c r="G95" i="5"/>
  <c r="E40" i="5"/>
  <c r="E91" i="6"/>
  <c r="G93" i="6"/>
  <c r="G42" i="7"/>
  <c r="E93" i="5"/>
  <c r="G91" i="6"/>
  <c r="G95" i="6" s="1"/>
  <c r="E92" i="7"/>
  <c r="E91" i="7"/>
  <c r="E39" i="7"/>
  <c r="E92" i="5"/>
  <c r="E91" i="5"/>
  <c r="E38" i="5"/>
  <c r="E39" i="5"/>
  <c r="E93" i="6"/>
  <c r="G92" i="6"/>
  <c r="G39" i="6"/>
  <c r="D52" i="6" l="1"/>
  <c r="D103" i="6"/>
  <c r="E95" i="6"/>
  <c r="D105" i="6"/>
  <c r="D50" i="5"/>
  <c r="E42" i="5"/>
  <c r="D52" i="5"/>
  <c r="D50" i="6"/>
  <c r="D52" i="7"/>
  <c r="D50" i="7"/>
  <c r="E42" i="7"/>
  <c r="D103" i="5"/>
  <c r="E95" i="5"/>
  <c r="D105" i="5"/>
  <c r="G42" i="6"/>
  <c r="D103" i="7"/>
  <c r="E95" i="7"/>
  <c r="D105" i="7"/>
  <c r="G66" i="7" l="1"/>
  <c r="H66" i="7" s="1"/>
  <c r="G64" i="7"/>
  <c r="H64" i="7" s="1"/>
  <c r="G65" i="7"/>
  <c r="H65" i="7" s="1"/>
  <c r="G65" i="6"/>
  <c r="H65" i="6" s="1"/>
  <c r="G66" i="6"/>
  <c r="H66" i="6" s="1"/>
  <c r="G64" i="6"/>
  <c r="H64" i="6" s="1"/>
  <c r="G66" i="5"/>
  <c r="H66" i="5" s="1"/>
  <c r="G64" i="5"/>
  <c r="H64" i="5" s="1"/>
  <c r="G65" i="5"/>
  <c r="H65" i="5" s="1"/>
  <c r="E113" i="7"/>
  <c r="F113" i="7" s="1"/>
  <c r="E111" i="7"/>
  <c r="F111" i="7" s="1"/>
  <c r="E109" i="7"/>
  <c r="F109" i="7" s="1"/>
  <c r="D104" i="7"/>
  <c r="E112" i="7"/>
  <c r="F112" i="7" s="1"/>
  <c r="E110" i="7"/>
  <c r="F110" i="7" s="1"/>
  <c r="E108" i="7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G70" i="6"/>
  <c r="H70" i="6" s="1"/>
  <c r="G62" i="6"/>
  <c r="H62" i="6" s="1"/>
  <c r="G60" i="6"/>
  <c r="G68" i="6"/>
  <c r="H68" i="6" s="1"/>
  <c r="G69" i="6"/>
  <c r="H69" i="6" s="1"/>
  <c r="G61" i="6"/>
  <c r="H61" i="6" s="1"/>
  <c r="D51" i="6"/>
  <c r="G62" i="7"/>
  <c r="H62" i="7" s="1"/>
  <c r="G60" i="7"/>
  <c r="G70" i="7"/>
  <c r="H70" i="7" s="1"/>
  <c r="D51" i="7"/>
  <c r="G68" i="7"/>
  <c r="H68" i="7" s="1"/>
  <c r="G61" i="7"/>
  <c r="H61" i="7" s="1"/>
  <c r="G69" i="7"/>
  <c r="H69" i="7" s="1"/>
  <c r="E112" i="6"/>
  <c r="F112" i="6" s="1"/>
  <c r="E110" i="6"/>
  <c r="F110" i="6" s="1"/>
  <c r="E108" i="6"/>
  <c r="E113" i="6"/>
  <c r="F113" i="6" s="1"/>
  <c r="E111" i="6"/>
  <c r="F111" i="6" s="1"/>
  <c r="E109" i="6"/>
  <c r="F109" i="6" s="1"/>
  <c r="D104" i="6"/>
  <c r="D51" i="5"/>
  <c r="G70" i="5"/>
  <c r="H70" i="5" s="1"/>
  <c r="G61" i="5"/>
  <c r="H61" i="5" s="1"/>
  <c r="G68" i="5"/>
  <c r="H68" i="5" s="1"/>
  <c r="G69" i="5"/>
  <c r="H69" i="5" s="1"/>
  <c r="G62" i="5"/>
  <c r="H62" i="5" s="1"/>
  <c r="G60" i="5"/>
  <c r="E120" i="6" l="1"/>
  <c r="E117" i="6"/>
  <c r="F108" i="6"/>
  <c r="E115" i="6"/>
  <c r="E116" i="6" s="1"/>
  <c r="E119" i="6"/>
  <c r="G74" i="7"/>
  <c r="G72" i="7"/>
  <c r="G73" i="7" s="1"/>
  <c r="H60" i="7"/>
  <c r="E120" i="7"/>
  <c r="E117" i="7"/>
  <c r="F108" i="7"/>
  <c r="E115" i="7"/>
  <c r="E116" i="7" s="1"/>
  <c r="E119" i="7"/>
  <c r="G74" i="5"/>
  <c r="G72" i="5"/>
  <c r="G73" i="5" s="1"/>
  <c r="H60" i="5"/>
  <c r="E120" i="5"/>
  <c r="E117" i="5"/>
  <c r="F108" i="5"/>
  <c r="E115" i="5"/>
  <c r="E116" i="5" s="1"/>
  <c r="E119" i="5"/>
  <c r="G74" i="6"/>
  <c r="G72" i="6"/>
  <c r="G73" i="6" s="1"/>
  <c r="H60" i="6"/>
  <c r="D125" i="6" l="1"/>
  <c r="F115" i="6"/>
  <c r="F119" i="6"/>
  <c r="F125" i="6"/>
  <c r="F120" i="6"/>
  <c r="F117" i="6"/>
  <c r="H74" i="6"/>
  <c r="H72" i="6"/>
  <c r="H74" i="5"/>
  <c r="H72" i="5"/>
  <c r="H74" i="7"/>
  <c r="H72" i="7"/>
  <c r="F125" i="5"/>
  <c r="F120" i="5"/>
  <c r="F117" i="5"/>
  <c r="D125" i="5"/>
  <c r="F115" i="5"/>
  <c r="F119" i="5"/>
  <c r="F125" i="7"/>
  <c r="F120" i="7"/>
  <c r="F117" i="7"/>
  <c r="D125" i="7"/>
  <c r="F115" i="7"/>
  <c r="F119" i="7"/>
  <c r="G124" i="5" l="1"/>
  <c r="F116" i="5"/>
  <c r="G76" i="7"/>
  <c r="H73" i="7"/>
  <c r="G76" i="6"/>
  <c r="H73" i="6"/>
  <c r="G124" i="7"/>
  <c r="F116" i="7"/>
  <c r="G76" i="5"/>
  <c r="H73" i="5"/>
  <c r="G124" i="6"/>
  <c r="F116" i="6"/>
</calcChain>
</file>

<file path=xl/sharedStrings.xml><?xml version="1.0" encoding="utf-8"?>
<sst xmlns="http://schemas.openxmlformats.org/spreadsheetml/2006/main" count="665" uniqueCount="142">
  <si>
    <t>HPLC System Suitability Report</t>
  </si>
  <si>
    <t>Analysis Data</t>
  </si>
  <si>
    <t>Assay</t>
  </si>
  <si>
    <t>Sample(s)</t>
  </si>
  <si>
    <t>Reference Substance:</t>
  </si>
  <si>
    <t>EFAVIRENZ 600 mg, LAMIVUDINE 300 mg and TENOFOVIR DISOPROXIL FUMARATE 300 mg TABLETS</t>
  </si>
  <si>
    <t>% age Purity:</t>
  </si>
  <si>
    <t>NDQB201801301</t>
  </si>
  <si>
    <t>Weight (mg):</t>
  </si>
  <si>
    <t>Efavirenz 600mg, Lamivudine 300mg and Tenofovir Disoproxil Fumarate 300mg Tablets</t>
  </si>
  <si>
    <t>Standard Conc (mg/mL):</t>
  </si>
  <si>
    <t>Each film-coated tablet contains: Efavirenz 600 mg, Lamivudine USP 300 mg and Tenofovir DisoproxilFumarate 300 mg equivalent to Tenofovir Disoproxil 245 mg.</t>
  </si>
  <si>
    <t>2018-01-24 08:38:48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</si>
  <si>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</si>
  <si>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</si>
  <si>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</si>
  <si>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</si>
  <si>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</si>
  <si>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</si>
  <si>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</si>
  <si>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</si>
  <si>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</si>
  <si>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</si>
  <si>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</si>
  <si>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</si>
  <si>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</si>
  <si>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</si>
  <si>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</si>
  <si>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</si>
  <si>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</si>
  <si>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</si>
  <si>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</si>
  <si>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</si>
  <si>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</si>
  <si>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</si>
  <si>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</si>
  <si>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</si>
  <si>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</si>
  <si>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</si>
  <si>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</si>
  <si>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</si>
  <si>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</si>
  <si>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</si>
  <si>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</si>
  <si>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</si>
  <si>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</si>
  <si>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</si>
  <si>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</si>
  <si>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</si>
  <si>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</si>
  <si>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</si>
  <si>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</si>
  <si>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</si>
  <si>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</si>
  <si>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</si>
  <si>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</si>
  <si>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</si>
  <si>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</si>
  <si>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</si>
  <si>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</si>
  <si>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</si>
  <si>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</si>
  <si>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</si>
  <si>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</si>
  <si>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</si>
  <si>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</si>
  <si>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</si>
  <si>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</si>
  <si>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</si>
  <si>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</si>
  <si>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</si>
  <si>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</si>
  <si>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</si>
  <si>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</si>
  <si>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</si>
  <si>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</si>
  <si>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</si>
  <si>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Average Normalised Response:</t>
  </si>
  <si>
    <t>RSD:</t>
  </si>
  <si>
    <t>Each Tablet contains</t>
  </si>
  <si>
    <t>Average Tablet Content Weight (mg):</t>
  </si>
  <si>
    <t xml:space="preserve">Label Claim: </t>
  </si>
  <si>
    <t>Injection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</si>
  <si>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</si>
  <si>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</si>
  <si>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</si>
  <si>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</si>
  <si>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</si>
  <si>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</si>
  <si>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</si>
  <si>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</si>
  <si>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</si>
  <si>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</si>
  <si>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</si>
  <si>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</si>
  <si>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</si>
  <si>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</si>
  <si>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</si>
  <si>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</si>
  <si>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</si>
  <si>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EFAVIRENZ 600 mg, LAMIVUDINE 300 mg AND TENOFOVIR DISOPROXIL FUMARATE 300 mg TABLETS</t>
  </si>
  <si>
    <t>EFFAVIRENZ</t>
  </si>
  <si>
    <t>LAMIVUDINE</t>
  </si>
  <si>
    <t>Each film-coated tablet contains Efavirenz 600 mg, Lamivudine USP 300 mg, Tenofovir Disoproxil Fumarate 300 mg equivalent to 245 mg Tenofovir disoproxil.</t>
  </si>
  <si>
    <t>2018-01-24 08:19:19</t>
  </si>
  <si>
    <t>L3-10</t>
  </si>
  <si>
    <t>If correction for water content is not needed please enter 0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</si>
  <si>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</si>
  <si>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</si>
  <si>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</si>
  <si>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</si>
  <si>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</si>
  <si>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Desired Weight as salt (mg):</t>
  </si>
  <si>
    <t>Determination of Content of Active Ingredient in the Sample</t>
  </si>
  <si>
    <t>Initial Sample dilution Volume (mL):</t>
  </si>
  <si>
    <t>Powder Weight (mg)</t>
  </si>
  <si>
    <t>Determined Amt (mg)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</si>
  <si>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</si>
  <si>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</si>
  <si>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</si>
  <si>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</si>
  <si>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</si>
  <si>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</si>
  <si>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</si>
  <si>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</si>
  <si>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</si>
  <si>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</si>
  <si>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</si>
  <si>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</si>
  <si>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</si>
  <si>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</si>
  <si>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</si>
  <si>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</si>
  <si>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</si>
  <si>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</si>
  <si>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</si>
  <si>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</si>
  <si>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TENOFOVIR DISOPROXIL FUMURATE</t>
  </si>
  <si>
    <t>T11-10</t>
  </si>
  <si>
    <t>E15-6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</si>
  <si>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10000</t>
    </r>
  </si>
  <si>
    <t>Tenofovir Disoproxil Fumarate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</si>
</sst>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dd\-mmm\-yyyy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u/>
      <sz val="16"/>
      <color rgb="FF000000"/>
      <name val="Book Antiqua"/>
    </font>
    <font>
      <b/>
      <sz val="14"/>
      <color rgb="FF000000"/>
      <name val="Calibri"/>
    </font>
    <font>
      <b/>
      <sz val="36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</borders>
  <cellStyleXfs count="7">
    <xf numFmtId="0" fontId="0" fillId="0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2" fillId="2" borderId="0"/>
  </cellStyleXfs>
  <cellXfs count="819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22" fontId="6" fillId="2" borderId="0" xfId="1" applyNumberFormat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2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" fillId="2" borderId="0" xfId="2" applyFont="1" applyFill="1"/>
    <xf numFmtId="0" fontId="11" fillId="2" borderId="0" xfId="2" applyFont="1" applyFill="1"/>
    <xf numFmtId="0" fontId="22" fillId="2" borderId="0" xfId="2" applyFill="1"/>
    <xf numFmtId="0" fontId="12" fillId="2" borderId="0" xfId="2" applyFont="1" applyFill="1"/>
    <xf numFmtId="0" fontId="14" fillId="2" borderId="0" xfId="2" applyFont="1" applyFill="1" applyAlignment="1" applyProtection="1">
      <alignment horizontal="right"/>
      <protection locked="0"/>
    </xf>
    <xf numFmtId="0" fontId="14" fillId="2" borderId="0" xfId="2" applyFont="1" applyFill="1" applyAlignment="1" applyProtection="1">
      <alignment horizontal="left"/>
      <protection locked="0"/>
    </xf>
    <xf numFmtId="0" fontId="13" fillId="2" borderId="0" xfId="2" applyFont="1" applyFill="1"/>
    <xf numFmtId="0" fontId="13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71" fontId="13" fillId="3" borderId="0" xfId="2" applyNumberFormat="1" applyFont="1" applyFill="1" applyAlignment="1" applyProtection="1">
      <alignment horizontal="center"/>
      <protection locked="0"/>
    </xf>
    <xf numFmtId="168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4" fillId="3" borderId="0" xfId="2" applyFont="1" applyFill="1" applyAlignment="1" applyProtection="1">
      <alignment horizontal="center"/>
      <protection locked="0"/>
    </xf>
    <xf numFmtId="0" fontId="13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24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5" fillId="2" borderId="0" xfId="2" applyFont="1" applyFill="1"/>
    <xf numFmtId="0" fontId="16" fillId="2" borderId="0" xfId="2" applyFont="1" applyFill="1"/>
    <xf numFmtId="2" fontId="14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7" fillId="2" borderId="0" xfId="2" applyFont="1" applyFill="1" applyAlignment="1">
      <alignment horizontal="left" vertical="center" wrapText="1"/>
    </xf>
    <xf numFmtId="169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4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4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50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4" fillId="3" borderId="29" xfId="2" applyFont="1" applyFill="1" applyBorder="1" applyAlignment="1" applyProtection="1">
      <alignment horizontal="center"/>
      <protection locked="0"/>
    </xf>
    <xf numFmtId="170" fontId="11" fillId="2" borderId="26" xfId="2" applyNumberFormat="1" applyFont="1" applyFill="1" applyBorder="1" applyAlignment="1">
      <alignment horizontal="center"/>
    </xf>
    <xf numFmtId="170" fontId="11" fillId="2" borderId="27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4" fillId="3" borderId="23" xfId="2" applyFont="1" applyFill="1" applyBorder="1" applyAlignment="1" applyProtection="1">
      <alignment horizontal="center"/>
      <protection locked="0"/>
    </xf>
    <xf numFmtId="170" fontId="11" fillId="2" borderId="30" xfId="2" applyNumberFormat="1" applyFont="1" applyFill="1" applyBorder="1" applyAlignment="1">
      <alignment horizontal="center"/>
    </xf>
    <xf numFmtId="170" fontId="11" fillId="2" borderId="31" xfId="2" applyNumberFormat="1" applyFont="1" applyFill="1" applyBorder="1" applyAlignment="1">
      <alignment horizontal="center"/>
    </xf>
    <xf numFmtId="0" fontId="11" fillId="2" borderId="32" xfId="2" applyFont="1" applyFill="1" applyBorder="1" applyAlignment="1">
      <alignment horizontal="center"/>
    </xf>
    <xf numFmtId="0" fontId="14" fillId="3" borderId="33" xfId="2" applyFont="1" applyFill="1" applyBorder="1" applyAlignment="1" applyProtection="1">
      <alignment horizontal="center"/>
      <protection locked="0"/>
    </xf>
    <xf numFmtId="170" fontId="11" fillId="2" borderId="34" xfId="2" applyNumberFormat="1" applyFont="1" applyFill="1" applyBorder="1" applyAlignment="1">
      <alignment horizontal="center"/>
    </xf>
    <xf numFmtId="170" fontId="11" fillId="2" borderId="35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6" xfId="2" applyNumberFormat="1" applyFont="1" applyFill="1" applyBorder="1" applyAlignment="1">
      <alignment horizontal="center"/>
    </xf>
    <xf numFmtId="170" fontId="12" fillId="6" borderId="37" xfId="2" applyNumberFormat="1" applyFont="1" applyFill="1" applyBorder="1" applyAlignment="1">
      <alignment horizontal="center"/>
    </xf>
    <xf numFmtId="170" fontId="12" fillId="6" borderId="38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39" xfId="2" applyFont="1" applyFill="1" applyBorder="1" applyAlignment="1">
      <alignment horizontal="right"/>
    </xf>
    <xf numFmtId="0" fontId="14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0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0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0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66" fontId="14" fillId="3" borderId="40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0" fontId="12" fillId="7" borderId="13" xfId="2" applyNumberFormat="1" applyFont="1" applyFill="1" applyBorder="1" applyAlignment="1">
      <alignment horizontal="center"/>
    </xf>
    <xf numFmtId="170" fontId="11" fillId="2" borderId="0" xfId="2" applyNumberFormat="1" applyFont="1" applyFill="1" applyAlignment="1">
      <alignment horizontal="center"/>
    </xf>
    <xf numFmtId="10" fontId="11" fillId="6" borderId="40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4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4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73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73" fontId="11" fillId="2" borderId="14" xfId="2" applyNumberFormat="1" applyFont="1" applyFill="1" applyBorder="1" applyAlignment="1">
      <alignment horizontal="center" vertical="center"/>
    </xf>
    <xf numFmtId="1" fontId="14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4" fillId="3" borderId="43" xfId="2" applyFont="1" applyFill="1" applyBorder="1" applyAlignment="1" applyProtection="1">
      <alignment horizontal="center"/>
      <protection locked="0"/>
    </xf>
    <xf numFmtId="166" fontId="11" fillId="2" borderId="43" xfId="2" applyNumberFormat="1" applyFont="1" applyFill="1" applyBorder="1" applyAlignment="1">
      <alignment horizontal="center"/>
    </xf>
    <xf numFmtId="173" fontId="11" fillId="2" borderId="15" xfId="2" applyNumberFormat="1" applyFont="1" applyFill="1" applyBorder="1" applyAlignment="1">
      <alignment horizontal="center" vertical="center"/>
    </xf>
    <xf numFmtId="0" fontId="13" fillId="2" borderId="24" xfId="2" applyFont="1" applyFill="1" applyBorder="1" applyAlignment="1">
      <alignment horizontal="center"/>
    </xf>
    <xf numFmtId="2" fontId="13" fillId="2" borderId="44" xfId="2" applyNumberFormat="1" applyFont="1" applyFill="1" applyBorder="1" applyAlignment="1">
      <alignment horizontal="center"/>
    </xf>
    <xf numFmtId="0" fontId="11" fillId="2" borderId="45" xfId="2" applyFont="1" applyFill="1" applyBorder="1" applyAlignment="1">
      <alignment horizontal="right"/>
    </xf>
    <xf numFmtId="2" fontId="14" fillId="7" borderId="32" xfId="2" applyNumberFormat="1" applyFont="1" applyFill="1" applyBorder="1" applyAlignment="1">
      <alignment horizontal="center"/>
    </xf>
    <xf numFmtId="173" fontId="14" fillId="7" borderId="32" xfId="2" applyNumberFormat="1" applyFont="1" applyFill="1" applyBorder="1" applyAlignment="1">
      <alignment horizontal="center"/>
    </xf>
    <xf numFmtId="0" fontId="11" fillId="2" borderId="40" xfId="2" applyFont="1" applyFill="1" applyBorder="1" applyAlignment="1">
      <alignment horizontal="right"/>
    </xf>
    <xf numFmtId="10" fontId="14" fillId="6" borderId="46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4" fillId="7" borderId="47" xfId="2" applyFont="1" applyFill="1" applyBorder="1" applyAlignment="1">
      <alignment horizontal="center"/>
    </xf>
    <xf numFmtId="174" fontId="14" fillId="2" borderId="0" xfId="2" applyNumberFormat="1" applyFont="1" applyFill="1" applyAlignment="1">
      <alignment horizontal="center"/>
    </xf>
    <xf numFmtId="0" fontId="12" fillId="2" borderId="48" xfId="2" applyFont="1" applyFill="1" applyBorder="1" applyAlignment="1">
      <alignment horizontal="center"/>
    </xf>
    <xf numFmtId="0" fontId="12" fillId="2" borderId="39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1" fillId="2" borderId="51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0" fontId="14" fillId="3" borderId="33" xfId="2" applyNumberFormat="1" applyFont="1" applyFill="1" applyBorder="1" applyAlignment="1" applyProtection="1">
      <alignment horizontal="center"/>
      <protection locked="0"/>
    </xf>
    <xf numFmtId="1" fontId="12" fillId="6" borderId="52" xfId="2" applyNumberFormat="1" applyFont="1" applyFill="1" applyBorder="1" applyAlignment="1">
      <alignment horizontal="center"/>
    </xf>
    <xf numFmtId="1" fontId="12" fillId="6" borderId="53" xfId="2" applyNumberFormat="1" applyFont="1" applyFill="1" applyBorder="1" applyAlignment="1">
      <alignment horizontal="center"/>
    </xf>
    <xf numFmtId="170" fontId="12" fillId="6" borderId="15" xfId="2" applyNumberFormat="1" applyFont="1" applyFill="1" applyBorder="1" applyAlignment="1">
      <alignment horizontal="center"/>
    </xf>
    <xf numFmtId="0" fontId="11" fillId="2" borderId="54" xfId="2" applyFont="1" applyFill="1" applyBorder="1" applyAlignment="1">
      <alignment horizontal="right"/>
    </xf>
    <xf numFmtId="0" fontId="14" fillId="3" borderId="55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50" xfId="2" applyNumberFormat="1" applyFont="1" applyFill="1" applyBorder="1" applyAlignment="1">
      <alignment horizontal="center"/>
    </xf>
    <xf numFmtId="2" fontId="11" fillId="7" borderId="50" xfId="2" applyNumberFormat="1" applyFont="1" applyFill="1" applyBorder="1" applyAlignment="1">
      <alignment horizontal="center"/>
    </xf>
    <xf numFmtId="166" fontId="11" fillId="6" borderId="50" xfId="2" applyNumberFormat="1" applyFont="1" applyFill="1" applyBorder="1" applyAlignment="1">
      <alignment horizontal="center"/>
    </xf>
    <xf numFmtId="166" fontId="11" fillId="7" borderId="50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6" xfId="2" applyFont="1" applyFill="1" applyBorder="1" applyAlignment="1">
      <alignment horizontal="right"/>
    </xf>
    <xf numFmtId="2" fontId="11" fillId="7" borderId="27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0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0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1" fontId="14" fillId="3" borderId="13" xfId="2" applyNumberFormat="1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73" fontId="11" fillId="2" borderId="22" xfId="2" applyNumberFormat="1" applyFont="1" applyFill="1" applyBorder="1" applyAlignment="1">
      <alignment horizontal="center"/>
    </xf>
    <xf numFmtId="1" fontId="14" fillId="3" borderId="14" xfId="2" applyNumberFormat="1" applyFont="1" applyFill="1" applyBorder="1" applyAlignment="1" applyProtection="1">
      <alignment horizontal="center"/>
      <protection locked="0"/>
    </xf>
    <xf numFmtId="166" fontId="11" fillId="2" borderId="14" xfId="2" applyNumberFormat="1" applyFont="1" applyFill="1" applyBorder="1" applyAlignment="1">
      <alignment horizontal="center"/>
    </xf>
    <xf numFmtId="173" fontId="11" fillId="2" borderId="24" xfId="2" applyNumberFormat="1" applyFont="1" applyFill="1" applyBorder="1" applyAlignment="1">
      <alignment horizontal="center"/>
    </xf>
    <xf numFmtId="1" fontId="14" fillId="3" borderId="15" xfId="2" applyNumberFormat="1" applyFont="1" applyFill="1" applyBorder="1" applyAlignment="1" applyProtection="1">
      <alignment horizontal="center"/>
      <protection locked="0"/>
    </xf>
    <xf numFmtId="166" fontId="11" fillId="2" borderId="15" xfId="2" applyNumberFormat="1" applyFont="1" applyFill="1" applyBorder="1" applyAlignment="1">
      <alignment horizontal="center"/>
    </xf>
    <xf numFmtId="173" fontId="11" fillId="2" borderId="44" xfId="2" applyNumberFormat="1" applyFont="1" applyFill="1" applyBorder="1" applyAlignment="1">
      <alignment horizontal="center"/>
    </xf>
    <xf numFmtId="0" fontId="11" fillId="2" borderId="23" xfId="2" applyFont="1" applyFill="1" applyBorder="1" applyAlignment="1">
      <alignment horizontal="center"/>
    </xf>
    <xf numFmtId="170" fontId="11" fillId="2" borderId="16" xfId="2" applyNumberFormat="1" applyFont="1" applyFill="1" applyBorder="1" applyAlignment="1">
      <alignment horizontal="right"/>
    </xf>
    <xf numFmtId="2" fontId="14" fillId="7" borderId="49" xfId="2" applyNumberFormat="1" applyFont="1" applyFill="1" applyBorder="1" applyAlignment="1">
      <alignment horizontal="center"/>
    </xf>
    <xf numFmtId="174" fontId="14" fillId="7" borderId="55" xfId="2" applyNumberFormat="1" applyFont="1" applyFill="1" applyBorder="1" applyAlignment="1">
      <alignment horizontal="center"/>
    </xf>
    <xf numFmtId="0" fontId="11" fillId="2" borderId="23" xfId="2" applyFont="1" applyFill="1" applyBorder="1"/>
    <xf numFmtId="0" fontId="11" fillId="2" borderId="14" xfId="2" applyFont="1" applyFill="1" applyBorder="1" applyAlignment="1">
      <alignment horizontal="right"/>
    </xf>
    <xf numFmtId="10" fontId="14" fillId="6" borderId="50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4" fillId="7" borderId="28" xfId="2" applyFont="1" applyFill="1" applyBorder="1" applyAlignment="1">
      <alignment horizontal="center"/>
    </xf>
    <xf numFmtId="0" fontId="14" fillId="7" borderId="42" xfId="2" applyFont="1" applyFill="1" applyBorder="1" applyAlignment="1">
      <alignment horizontal="center"/>
    </xf>
    <xf numFmtId="0" fontId="11" fillId="2" borderId="13" xfId="2" applyFont="1" applyFill="1" applyBorder="1"/>
    <xf numFmtId="0" fontId="17" fillId="2" borderId="0" xfId="2" applyFont="1" applyFill="1" applyAlignment="1">
      <alignment horizontal="right" vertical="center" wrapText="1"/>
    </xf>
    <xf numFmtId="2" fontId="14" fillId="6" borderId="46" xfId="2" applyNumberFormat="1" applyFont="1" applyFill="1" applyBorder="1" applyAlignment="1">
      <alignment horizontal="center"/>
    </xf>
    <xf numFmtId="174" fontId="14" fillId="6" borderId="46" xfId="2" applyNumberFormat="1" applyFont="1" applyFill="1" applyBorder="1" applyAlignment="1">
      <alignment horizontal="center"/>
    </xf>
    <xf numFmtId="2" fontId="14" fillId="7" borderId="47" xfId="2" applyNumberFormat="1" applyFont="1" applyFill="1" applyBorder="1" applyAlignment="1">
      <alignment horizontal="center"/>
    </xf>
    <xf numFmtId="174" fontId="14" fillId="7" borderId="47" xfId="2" applyNumberFormat="1" applyFont="1" applyFill="1" applyBorder="1" applyAlignment="1">
      <alignment horizontal="center"/>
    </xf>
    <xf numFmtId="175" fontId="25" fillId="2" borderId="0" xfId="2" applyNumberFormat="1" applyFont="1" applyFill="1" applyAlignment="1">
      <alignment horizontal="center"/>
    </xf>
    <xf numFmtId="165" fontId="14" fillId="2" borderId="0" xfId="2" applyNumberFormat="1" applyFont="1" applyFill="1" applyAlignment="1">
      <alignment horizontal="center"/>
    </xf>
    <xf numFmtId="0" fontId="17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2" fillId="2" borderId="0" xfId="3" applyFont="1" applyFill="1"/>
    <xf numFmtId="0" fontId="11" fillId="2" borderId="0" xfId="3" applyFont="1" applyFill="1"/>
    <xf numFmtId="0" fontId="22" fillId="2" borderId="0" xfId="3" applyFill="1"/>
    <xf numFmtId="0" fontId="12" fillId="2" borderId="0" xfId="3" applyFont="1" applyFill="1"/>
    <xf numFmtId="0" fontId="14" fillId="2" borderId="0" xfId="3" applyFont="1" applyFill="1" applyAlignment="1" applyProtection="1">
      <alignment horizontal="right"/>
      <protection locked="0"/>
    </xf>
    <xf numFmtId="0" fontId="14" fillId="2" borderId="0" xfId="3" applyFont="1" applyFill="1" applyAlignment="1" applyProtection="1">
      <alignment horizontal="left"/>
      <protection locked="0"/>
    </xf>
    <xf numFmtId="0" fontId="13" fillId="2" borderId="0" xfId="3" applyFont="1" applyFill="1"/>
    <xf numFmtId="0" fontId="13" fillId="3" borderId="0" xfId="3" applyFont="1" applyFill="1" applyAlignment="1" applyProtection="1">
      <alignment horizontal="left"/>
      <protection locked="0"/>
    </xf>
    <xf numFmtId="0" fontId="11" fillId="3" borderId="0" xfId="3" applyFont="1" applyFill="1" applyProtection="1">
      <protection locked="0"/>
    </xf>
    <xf numFmtId="171" fontId="13" fillId="3" borderId="0" xfId="3" applyNumberFormat="1" applyFont="1" applyFill="1" applyAlignment="1" applyProtection="1">
      <alignment horizontal="center"/>
      <protection locked="0"/>
    </xf>
    <xf numFmtId="168" fontId="11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2" fillId="2" borderId="0" xfId="3" applyFont="1" applyFill="1" applyAlignment="1">
      <alignment horizontal="right"/>
    </xf>
    <xf numFmtId="0" fontId="11" fillId="2" borderId="0" xfId="3" applyFont="1" applyFill="1" applyAlignment="1">
      <alignment horizontal="right"/>
    </xf>
    <xf numFmtId="0" fontId="14" fillId="3" borderId="0" xfId="3" applyFont="1" applyFill="1" applyAlignment="1" applyProtection="1">
      <alignment horizontal="center"/>
      <protection locked="0"/>
    </xf>
    <xf numFmtId="0" fontId="13" fillId="3" borderId="0" xfId="3" applyFont="1" applyFill="1" applyAlignment="1" applyProtection="1">
      <alignment horizontal="center"/>
      <protection locked="0"/>
    </xf>
    <xf numFmtId="0" fontId="5" fillId="2" borderId="1" xfId="3" applyFont="1" applyFill="1" applyBorder="1" applyAlignment="1">
      <alignment horizontal="center"/>
    </xf>
    <xf numFmtId="0" fontId="24" fillId="2" borderId="0" xfId="3" applyFont="1" applyFill="1" applyAlignment="1">
      <alignment vertical="center" wrapText="1"/>
    </xf>
    <xf numFmtId="0" fontId="12" fillId="2" borderId="0" xfId="3" applyFont="1" applyFill="1" applyAlignment="1">
      <alignment horizontal="center"/>
    </xf>
    <xf numFmtId="0" fontId="15" fillId="2" borderId="0" xfId="3" applyFont="1" applyFill="1"/>
    <xf numFmtId="0" fontId="16" fillId="2" borderId="0" xfId="3" applyFont="1" applyFill="1"/>
    <xf numFmtId="2" fontId="14" fillId="3" borderId="0" xfId="3" applyNumberFormat="1" applyFont="1" applyFill="1" applyAlignment="1" applyProtection="1">
      <alignment horizontal="center"/>
      <protection locked="0"/>
    </xf>
    <xf numFmtId="0" fontId="12" fillId="2" borderId="0" xfId="3" applyFont="1" applyFill="1" applyAlignment="1">
      <alignment vertical="center" wrapText="1"/>
    </xf>
    <xf numFmtId="0" fontId="18" fillId="2" borderId="0" xfId="3" applyFont="1" applyFill="1"/>
    <xf numFmtId="2" fontId="12" fillId="2" borderId="0" xfId="3" applyNumberFormat="1" applyFont="1" applyFill="1" applyAlignment="1">
      <alignment horizontal="center"/>
    </xf>
    <xf numFmtId="0" fontId="17" fillId="2" borderId="0" xfId="3" applyFont="1" applyFill="1" applyAlignment="1">
      <alignment horizontal="left" vertical="center" wrapText="1"/>
    </xf>
    <xf numFmtId="169" fontId="12" fillId="2" borderId="0" xfId="3" applyNumberFormat="1" applyFont="1" applyFill="1" applyAlignment="1">
      <alignment horizontal="center"/>
    </xf>
    <xf numFmtId="0" fontId="11" fillId="2" borderId="21" xfId="3" applyFont="1" applyFill="1" applyBorder="1" applyAlignment="1">
      <alignment horizontal="right"/>
    </xf>
    <xf numFmtId="0" fontId="14" fillId="3" borderId="22" xfId="3" applyFont="1" applyFill="1" applyBorder="1" applyAlignment="1" applyProtection="1">
      <alignment horizontal="center"/>
      <protection locked="0"/>
    </xf>
    <xf numFmtId="0" fontId="11" fillId="2" borderId="23" xfId="3" applyFont="1" applyFill="1" applyBorder="1" applyAlignment="1">
      <alignment horizontal="right"/>
    </xf>
    <xf numFmtId="0" fontId="14" fillId="3" borderId="24" xfId="3" applyFont="1" applyFill="1" applyBorder="1" applyAlignment="1" applyProtection="1">
      <alignment horizontal="center"/>
      <protection locked="0"/>
    </xf>
    <xf numFmtId="0" fontId="12" fillId="2" borderId="22" xfId="3" applyFont="1" applyFill="1" applyBorder="1" applyAlignment="1">
      <alignment horizontal="center"/>
    </xf>
    <xf numFmtId="0" fontId="12" fillId="2" borderId="25" xfId="3" applyFont="1" applyFill="1" applyBorder="1" applyAlignment="1">
      <alignment horizontal="center"/>
    </xf>
    <xf numFmtId="0" fontId="12" fillId="2" borderId="26" xfId="3" applyFont="1" applyFill="1" applyBorder="1" applyAlignment="1">
      <alignment horizontal="center"/>
    </xf>
    <xf numFmtId="0" fontId="12" fillId="2" borderId="50" xfId="3" applyFont="1" applyFill="1" applyBorder="1" applyAlignment="1">
      <alignment horizontal="center"/>
    </xf>
    <xf numFmtId="0" fontId="12" fillId="2" borderId="12" xfId="3" applyFont="1" applyFill="1" applyBorder="1" applyAlignment="1">
      <alignment horizontal="center"/>
    </xf>
    <xf numFmtId="0" fontId="11" fillId="2" borderId="28" xfId="3" applyFont="1" applyFill="1" applyBorder="1" applyAlignment="1">
      <alignment horizontal="center"/>
    </xf>
    <xf numFmtId="0" fontId="14" fillId="3" borderId="29" xfId="3" applyFont="1" applyFill="1" applyBorder="1" applyAlignment="1" applyProtection="1">
      <alignment horizontal="center"/>
      <protection locked="0"/>
    </xf>
    <xf numFmtId="170" fontId="11" fillId="2" borderId="26" xfId="3" applyNumberFormat="1" applyFont="1" applyFill="1" applyBorder="1" applyAlignment="1">
      <alignment horizontal="center"/>
    </xf>
    <xf numFmtId="170" fontId="11" fillId="2" borderId="27" xfId="3" applyNumberFormat="1" applyFont="1" applyFill="1" applyBorder="1" applyAlignment="1">
      <alignment horizontal="center"/>
    </xf>
    <xf numFmtId="0" fontId="18" fillId="2" borderId="13" xfId="3" applyFont="1" applyFill="1" applyBorder="1"/>
    <xf numFmtId="0" fontId="11" fillId="2" borderId="24" xfId="3" applyFont="1" applyFill="1" applyBorder="1" applyAlignment="1">
      <alignment horizontal="center"/>
    </xf>
    <xf numFmtId="0" fontId="14" fillId="3" borderId="23" xfId="3" applyFont="1" applyFill="1" applyBorder="1" applyAlignment="1" applyProtection="1">
      <alignment horizontal="center"/>
      <protection locked="0"/>
    </xf>
    <xf numFmtId="170" fontId="11" fillId="2" borderId="30" xfId="3" applyNumberFormat="1" applyFont="1" applyFill="1" applyBorder="1" applyAlignment="1">
      <alignment horizontal="center"/>
    </xf>
    <xf numFmtId="170" fontId="11" fillId="2" borderId="31" xfId="3" applyNumberFormat="1" applyFont="1" applyFill="1" applyBorder="1" applyAlignment="1">
      <alignment horizontal="center"/>
    </xf>
    <xf numFmtId="0" fontId="11" fillId="2" borderId="32" xfId="3" applyFont="1" applyFill="1" applyBorder="1" applyAlignment="1">
      <alignment horizontal="center"/>
    </xf>
    <xf numFmtId="0" fontId="14" fillId="3" borderId="33" xfId="3" applyFont="1" applyFill="1" applyBorder="1" applyAlignment="1" applyProtection="1">
      <alignment horizontal="center"/>
      <protection locked="0"/>
    </xf>
    <xf numFmtId="170" fontId="11" fillId="2" borderId="34" xfId="3" applyNumberFormat="1" applyFont="1" applyFill="1" applyBorder="1" applyAlignment="1">
      <alignment horizontal="center"/>
    </xf>
    <xf numFmtId="170" fontId="11" fillId="2" borderId="35" xfId="3" applyNumberFormat="1" applyFont="1" applyFill="1" applyBorder="1" applyAlignment="1">
      <alignment horizontal="center"/>
    </xf>
    <xf numFmtId="0" fontId="11" fillId="2" borderId="15" xfId="3" applyFont="1" applyFill="1" applyBorder="1"/>
    <xf numFmtId="0" fontId="11" fillId="2" borderId="24" xfId="3" applyFont="1" applyFill="1" applyBorder="1" applyAlignment="1">
      <alignment horizontal="right"/>
    </xf>
    <xf numFmtId="1" fontId="12" fillId="6" borderId="36" xfId="3" applyNumberFormat="1" applyFont="1" applyFill="1" applyBorder="1" applyAlignment="1">
      <alignment horizontal="center"/>
    </xf>
    <xf numFmtId="170" fontId="12" fillId="6" borderId="37" xfId="3" applyNumberFormat="1" applyFont="1" applyFill="1" applyBorder="1" applyAlignment="1">
      <alignment horizontal="center"/>
    </xf>
    <xf numFmtId="170" fontId="12" fillId="6" borderId="38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11" fillId="2" borderId="39" xfId="3" applyFont="1" applyFill="1" applyBorder="1" applyAlignment="1">
      <alignment horizontal="right"/>
    </xf>
    <xf numFmtId="0" fontId="14" fillId="3" borderId="16" xfId="3" applyFont="1" applyFill="1" applyBorder="1" applyAlignment="1" applyProtection="1">
      <alignment horizontal="center"/>
      <protection locked="0"/>
    </xf>
    <xf numFmtId="0" fontId="11" fillId="2" borderId="11" xfId="3" applyFont="1" applyFill="1" applyBorder="1" applyAlignment="1">
      <alignment horizontal="right"/>
    </xf>
    <xf numFmtId="2" fontId="11" fillId="6" borderId="40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2" fontId="11" fillId="7" borderId="40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166" fontId="11" fillId="6" borderId="40" xfId="3" applyNumberFormat="1" applyFont="1" applyFill="1" applyBorder="1" applyAlignment="1">
      <alignment horizontal="center"/>
    </xf>
    <xf numFmtId="166" fontId="11" fillId="2" borderId="0" xfId="3" applyNumberFormat="1" applyFont="1" applyFill="1" applyAlignment="1">
      <alignment horizontal="center"/>
    </xf>
    <xf numFmtId="166" fontId="11" fillId="6" borderId="17" xfId="3" applyNumberFormat="1" applyFont="1" applyFill="1" applyBorder="1" applyAlignment="1">
      <alignment horizontal="center"/>
    </xf>
    <xf numFmtId="0" fontId="11" fillId="2" borderId="41" xfId="3" applyFont="1" applyFill="1" applyBorder="1" applyAlignment="1">
      <alignment horizontal="right"/>
    </xf>
    <xf numFmtId="166" fontId="14" fillId="3" borderId="40" xfId="3" applyNumberFormat="1" applyFont="1" applyFill="1" applyBorder="1" applyAlignment="1" applyProtection="1">
      <alignment horizontal="center"/>
      <protection locked="0"/>
    </xf>
    <xf numFmtId="166" fontId="11" fillId="2" borderId="0" xfId="3" applyNumberFormat="1" applyFont="1" applyFill="1"/>
    <xf numFmtId="0" fontId="11" fillId="2" borderId="29" xfId="3" applyFont="1" applyFill="1" applyBorder="1" applyAlignment="1">
      <alignment horizontal="right"/>
    </xf>
    <xf numFmtId="1" fontId="11" fillId="2" borderId="0" xfId="3" applyNumberFormat="1" applyFont="1" applyFill="1" applyAlignment="1">
      <alignment horizontal="center"/>
    </xf>
    <xf numFmtId="0" fontId="11" fillId="2" borderId="15" xfId="3" applyFont="1" applyFill="1" applyBorder="1" applyAlignment="1">
      <alignment horizontal="right"/>
    </xf>
    <xf numFmtId="2" fontId="11" fillId="6" borderId="15" xfId="3" applyNumberFormat="1" applyFont="1" applyFill="1" applyBorder="1" applyAlignment="1">
      <alignment horizontal="center"/>
    </xf>
    <xf numFmtId="170" fontId="12" fillId="7" borderId="13" xfId="3" applyNumberFormat="1" applyFont="1" applyFill="1" applyBorder="1" applyAlignment="1">
      <alignment horizontal="center"/>
    </xf>
    <xf numFmtId="170" fontId="11" fillId="2" borderId="0" xfId="3" applyNumberFormat="1" applyFont="1" applyFill="1" applyAlignment="1">
      <alignment horizontal="center"/>
    </xf>
    <xf numFmtId="10" fontId="11" fillId="6" borderId="40" xfId="3" applyNumberFormat="1" applyFont="1" applyFill="1" applyBorder="1" applyAlignment="1">
      <alignment horizontal="center"/>
    </xf>
    <xf numFmtId="0" fontId="11" fillId="2" borderId="43" xfId="3" applyFont="1" applyFill="1" applyBorder="1" applyAlignment="1">
      <alignment horizontal="right"/>
    </xf>
    <xf numFmtId="0" fontId="11" fillId="7" borderId="15" xfId="3" applyFont="1" applyFill="1" applyBorder="1" applyAlignment="1">
      <alignment horizontal="center"/>
    </xf>
    <xf numFmtId="0" fontId="3" fillId="2" borderId="0" xfId="3" applyFont="1" applyFill="1"/>
    <xf numFmtId="0" fontId="12" fillId="2" borderId="0" xfId="3" applyFont="1" applyFill="1" applyAlignment="1">
      <alignment horizontal="left"/>
    </xf>
    <xf numFmtId="0" fontId="11" fillId="2" borderId="0" xfId="3" applyFont="1" applyFill="1" applyAlignment="1">
      <alignment horizontal="left"/>
    </xf>
    <xf numFmtId="172" fontId="14" fillId="3" borderId="0" xfId="3" applyNumberFormat="1" applyFont="1" applyFill="1" applyAlignment="1" applyProtection="1">
      <alignment horizontal="center"/>
      <protection locked="0"/>
    </xf>
    <xf numFmtId="166" fontId="12" fillId="2" borderId="0" xfId="3" applyNumberFormat="1" applyFont="1" applyFill="1" applyAlignment="1" applyProtection="1">
      <alignment horizontal="center"/>
      <protection locked="0"/>
    </xf>
    <xf numFmtId="2" fontId="12" fillId="2" borderId="13" xfId="3" applyNumberFormat="1" applyFont="1" applyFill="1" applyBorder="1" applyAlignment="1">
      <alignment horizontal="center"/>
    </xf>
    <xf numFmtId="0" fontId="12" fillId="2" borderId="13" xfId="3" applyFont="1" applyFill="1" applyBorder="1" applyAlignment="1">
      <alignment horizontal="center"/>
    </xf>
    <xf numFmtId="0" fontId="11" fillId="2" borderId="13" xfId="3" applyFont="1" applyFill="1" applyBorder="1" applyAlignment="1">
      <alignment horizontal="center"/>
    </xf>
    <xf numFmtId="0" fontId="14" fillId="3" borderId="21" xfId="3" applyFont="1" applyFill="1" applyBorder="1" applyAlignment="1" applyProtection="1">
      <alignment horizontal="center"/>
      <protection locked="0"/>
    </xf>
    <xf numFmtId="166" fontId="11" fillId="2" borderId="21" xfId="3" applyNumberFormat="1" applyFont="1" applyFill="1" applyBorder="1" applyAlignment="1">
      <alignment horizontal="center"/>
    </xf>
    <xf numFmtId="173" fontId="11" fillId="2" borderId="13" xfId="3" applyNumberFormat="1" applyFont="1" applyFill="1" applyBorder="1" applyAlignment="1">
      <alignment horizontal="center" vertical="center"/>
    </xf>
    <xf numFmtId="0" fontId="11" fillId="2" borderId="14" xfId="3" applyFont="1" applyFill="1" applyBorder="1" applyAlignment="1">
      <alignment horizontal="center"/>
    </xf>
    <xf numFmtId="166" fontId="11" fillId="2" borderId="23" xfId="3" applyNumberFormat="1" applyFont="1" applyFill="1" applyBorder="1" applyAlignment="1">
      <alignment horizontal="center"/>
    </xf>
    <xf numFmtId="173" fontId="11" fillId="2" borderId="14" xfId="3" applyNumberFormat="1" applyFont="1" applyFill="1" applyBorder="1" applyAlignment="1">
      <alignment horizontal="center" vertical="center"/>
    </xf>
    <xf numFmtId="1" fontId="14" fillId="3" borderId="23" xfId="3" applyNumberFormat="1" applyFont="1" applyFill="1" applyBorder="1" applyAlignment="1" applyProtection="1">
      <alignment horizontal="center"/>
      <protection locked="0"/>
    </xf>
    <xf numFmtId="0" fontId="11" fillId="2" borderId="15" xfId="3" applyFont="1" applyFill="1" applyBorder="1" applyAlignment="1">
      <alignment horizontal="center"/>
    </xf>
    <xf numFmtId="0" fontId="14" fillId="3" borderId="43" xfId="3" applyFont="1" applyFill="1" applyBorder="1" applyAlignment="1" applyProtection="1">
      <alignment horizontal="center"/>
      <protection locked="0"/>
    </xf>
    <xf numFmtId="166" fontId="11" fillId="2" borderId="43" xfId="3" applyNumberFormat="1" applyFont="1" applyFill="1" applyBorder="1" applyAlignment="1">
      <alignment horizontal="center"/>
    </xf>
    <xf numFmtId="173" fontId="11" fillId="2" borderId="15" xfId="3" applyNumberFormat="1" applyFont="1" applyFill="1" applyBorder="1" applyAlignment="1">
      <alignment horizontal="center" vertical="center"/>
    </xf>
    <xf numFmtId="0" fontId="13" fillId="2" borderId="24" xfId="3" applyFont="1" applyFill="1" applyBorder="1" applyAlignment="1">
      <alignment horizontal="center"/>
    </xf>
    <xf numFmtId="2" fontId="13" fillId="2" borderId="44" xfId="3" applyNumberFormat="1" applyFont="1" applyFill="1" applyBorder="1" applyAlignment="1">
      <alignment horizontal="center"/>
    </xf>
    <xf numFmtId="0" fontId="11" fillId="2" borderId="45" xfId="3" applyFont="1" applyFill="1" applyBorder="1" applyAlignment="1">
      <alignment horizontal="right"/>
    </xf>
    <xf numFmtId="2" fontId="14" fillId="7" borderId="32" xfId="3" applyNumberFormat="1" applyFont="1" applyFill="1" applyBorder="1" applyAlignment="1">
      <alignment horizontal="center"/>
    </xf>
    <xf numFmtId="173" fontId="14" fillId="7" borderId="32" xfId="3" applyNumberFormat="1" applyFont="1" applyFill="1" applyBorder="1" applyAlignment="1">
      <alignment horizontal="center"/>
    </xf>
    <xf numFmtId="0" fontId="11" fillId="2" borderId="40" xfId="3" applyFont="1" applyFill="1" applyBorder="1" applyAlignment="1">
      <alignment horizontal="right"/>
    </xf>
    <xf numFmtId="10" fontId="14" fillId="6" borderId="46" xfId="3" applyNumberFormat="1" applyFont="1" applyFill="1" applyBorder="1" applyAlignment="1">
      <alignment horizontal="center"/>
    </xf>
    <xf numFmtId="0" fontId="11" fillId="2" borderId="17" xfId="3" applyFont="1" applyFill="1" applyBorder="1" applyAlignment="1">
      <alignment horizontal="right"/>
    </xf>
    <xf numFmtId="0" fontId="14" fillId="7" borderId="47" xfId="3" applyFont="1" applyFill="1" applyBorder="1" applyAlignment="1">
      <alignment horizontal="center"/>
    </xf>
    <xf numFmtId="174" fontId="14" fillId="2" borderId="0" xfId="3" applyNumberFormat="1" applyFont="1" applyFill="1" applyAlignment="1">
      <alignment horizontal="center"/>
    </xf>
    <xf numFmtId="0" fontId="12" fillId="2" borderId="48" xfId="3" applyFont="1" applyFill="1" applyBorder="1" applyAlignment="1">
      <alignment horizontal="center"/>
    </xf>
    <xf numFmtId="0" fontId="12" fillId="2" borderId="39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2" fillId="2" borderId="27" xfId="3" applyFont="1" applyFill="1" applyBorder="1" applyAlignment="1">
      <alignment horizontal="center"/>
    </xf>
    <xf numFmtId="0" fontId="11" fillId="2" borderId="51" xfId="3" applyFont="1" applyFill="1" applyBorder="1" applyAlignment="1">
      <alignment horizontal="center"/>
    </xf>
    <xf numFmtId="0" fontId="11" fillId="2" borderId="7" xfId="3" applyFont="1" applyFill="1" applyBorder="1" applyAlignment="1">
      <alignment horizontal="center"/>
    </xf>
    <xf numFmtId="170" fontId="14" fillId="3" borderId="33" xfId="3" applyNumberFormat="1" applyFont="1" applyFill="1" applyBorder="1" applyAlignment="1" applyProtection="1">
      <alignment horizontal="center"/>
      <protection locked="0"/>
    </xf>
    <xf numFmtId="1" fontId="12" fillId="6" borderId="52" xfId="3" applyNumberFormat="1" applyFont="1" applyFill="1" applyBorder="1" applyAlignment="1">
      <alignment horizontal="center"/>
    </xf>
    <xf numFmtId="1" fontId="12" fillId="6" borderId="53" xfId="3" applyNumberFormat="1" applyFont="1" applyFill="1" applyBorder="1" applyAlignment="1">
      <alignment horizontal="center"/>
    </xf>
    <xf numFmtId="170" fontId="12" fillId="6" borderId="15" xfId="3" applyNumberFormat="1" applyFont="1" applyFill="1" applyBorder="1" applyAlignment="1">
      <alignment horizontal="center"/>
    </xf>
    <xf numFmtId="0" fontId="11" fillId="2" borderId="54" xfId="3" applyFont="1" applyFill="1" applyBorder="1" applyAlignment="1">
      <alignment horizontal="right"/>
    </xf>
    <xf numFmtId="0" fontId="14" fillId="3" borderId="55" xfId="3" applyFont="1" applyFill="1" applyBorder="1" applyAlignment="1" applyProtection="1">
      <alignment horizontal="center"/>
      <protection locked="0"/>
    </xf>
    <xf numFmtId="0" fontId="11" fillId="2" borderId="25" xfId="3" applyFont="1" applyFill="1" applyBorder="1" applyAlignment="1">
      <alignment horizontal="right"/>
    </xf>
    <xf numFmtId="2" fontId="11" fillId="6" borderId="50" xfId="3" applyNumberFormat="1" applyFont="1" applyFill="1" applyBorder="1" applyAlignment="1">
      <alignment horizontal="center"/>
    </xf>
    <xf numFmtId="2" fontId="11" fillId="7" borderId="50" xfId="3" applyNumberFormat="1" applyFont="1" applyFill="1" applyBorder="1" applyAlignment="1">
      <alignment horizontal="center"/>
    </xf>
    <xf numFmtId="166" fontId="11" fillId="6" borderId="50" xfId="3" applyNumberFormat="1" applyFont="1" applyFill="1" applyBorder="1" applyAlignment="1">
      <alignment horizontal="center"/>
    </xf>
    <xf numFmtId="166" fontId="11" fillId="7" borderId="50" xfId="3" applyNumberFormat="1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1" fillId="2" borderId="56" xfId="3" applyFont="1" applyFill="1" applyBorder="1" applyAlignment="1">
      <alignment horizontal="right"/>
    </xf>
    <xf numFmtId="2" fontId="11" fillId="7" borderId="27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 wrapText="1"/>
    </xf>
    <xf numFmtId="0" fontId="11" fillId="2" borderId="16" xfId="3" applyFont="1" applyFill="1" applyBorder="1" applyAlignment="1">
      <alignment horizontal="right"/>
    </xf>
    <xf numFmtId="170" fontId="12" fillId="7" borderId="16" xfId="3" applyNumberFormat="1" applyFont="1" applyFill="1" applyBorder="1" applyAlignment="1">
      <alignment horizontal="center"/>
    </xf>
    <xf numFmtId="10" fontId="11" fillId="2" borderId="0" xfId="3" applyNumberFormat="1" applyFont="1" applyFill="1" applyAlignment="1">
      <alignment horizontal="center"/>
    </xf>
    <xf numFmtId="10" fontId="12" fillId="6" borderId="40" xfId="3" applyNumberFormat="1" applyFont="1" applyFill="1" applyBorder="1" applyAlignment="1">
      <alignment horizontal="center"/>
    </xf>
    <xf numFmtId="0" fontId="12" fillId="7" borderId="17" xfId="3" applyFont="1" applyFill="1" applyBorder="1" applyAlignment="1">
      <alignment horizontal="center"/>
    </xf>
    <xf numFmtId="0" fontId="12" fillId="2" borderId="22" xfId="3" applyFont="1" applyFill="1" applyBorder="1" applyAlignment="1">
      <alignment horizontal="center" wrapText="1"/>
    </xf>
    <xf numFmtId="1" fontId="14" fillId="3" borderId="13" xfId="3" applyNumberFormat="1" applyFont="1" applyFill="1" applyBorder="1" applyAlignment="1" applyProtection="1">
      <alignment horizontal="center"/>
      <protection locked="0"/>
    </xf>
    <xf numFmtId="166" fontId="11" fillId="2" borderId="13" xfId="3" applyNumberFormat="1" applyFont="1" applyFill="1" applyBorder="1" applyAlignment="1">
      <alignment horizontal="center"/>
    </xf>
    <xf numFmtId="173" fontId="11" fillId="2" borderId="22" xfId="3" applyNumberFormat="1" applyFont="1" applyFill="1" applyBorder="1" applyAlignment="1">
      <alignment horizontal="center"/>
    </xf>
    <xf numFmtId="1" fontId="14" fillId="3" borderId="14" xfId="3" applyNumberFormat="1" applyFont="1" applyFill="1" applyBorder="1" applyAlignment="1" applyProtection="1">
      <alignment horizontal="center"/>
      <protection locked="0"/>
    </xf>
    <xf numFmtId="166" fontId="11" fillId="2" borderId="14" xfId="3" applyNumberFormat="1" applyFont="1" applyFill="1" applyBorder="1" applyAlignment="1">
      <alignment horizontal="center"/>
    </xf>
    <xf numFmtId="173" fontId="11" fillId="2" borderId="24" xfId="3" applyNumberFormat="1" applyFont="1" applyFill="1" applyBorder="1" applyAlignment="1">
      <alignment horizontal="center"/>
    </xf>
    <xf numFmtId="1" fontId="14" fillId="3" borderId="15" xfId="3" applyNumberFormat="1" applyFont="1" applyFill="1" applyBorder="1" applyAlignment="1" applyProtection="1">
      <alignment horizontal="center"/>
      <protection locked="0"/>
    </xf>
    <xf numFmtId="166" fontId="11" fillId="2" borderId="15" xfId="3" applyNumberFormat="1" applyFont="1" applyFill="1" applyBorder="1" applyAlignment="1">
      <alignment horizontal="center"/>
    </xf>
    <xf numFmtId="173" fontId="11" fillId="2" borderId="44" xfId="3" applyNumberFormat="1" applyFont="1" applyFill="1" applyBorder="1" applyAlignment="1">
      <alignment horizontal="center"/>
    </xf>
    <xf numFmtId="0" fontId="11" fillId="2" borderId="23" xfId="3" applyFont="1" applyFill="1" applyBorder="1" applyAlignment="1">
      <alignment horizontal="center"/>
    </xf>
    <xf numFmtId="170" fontId="11" fillId="2" borderId="16" xfId="3" applyNumberFormat="1" applyFont="1" applyFill="1" applyBorder="1" applyAlignment="1">
      <alignment horizontal="right"/>
    </xf>
    <xf numFmtId="2" fontId="14" fillId="7" borderId="49" xfId="3" applyNumberFormat="1" applyFont="1" applyFill="1" applyBorder="1" applyAlignment="1">
      <alignment horizontal="center"/>
    </xf>
    <xf numFmtId="174" fontId="14" fillId="7" borderId="55" xfId="3" applyNumberFormat="1" applyFont="1" applyFill="1" applyBorder="1" applyAlignment="1">
      <alignment horizontal="center"/>
    </xf>
    <xf numFmtId="0" fontId="11" fillId="2" borderId="23" xfId="3" applyFont="1" applyFill="1" applyBorder="1"/>
    <xf numFmtId="0" fontId="11" fillId="2" borderId="14" xfId="3" applyFont="1" applyFill="1" applyBorder="1" applyAlignment="1">
      <alignment horizontal="right"/>
    </xf>
    <xf numFmtId="10" fontId="14" fillId="6" borderId="50" xfId="3" applyNumberFormat="1" applyFont="1" applyFill="1" applyBorder="1" applyAlignment="1">
      <alignment horizontal="center"/>
    </xf>
    <xf numFmtId="0" fontId="11" fillId="2" borderId="43" xfId="3" applyFont="1" applyFill="1" applyBorder="1"/>
    <xf numFmtId="0" fontId="14" fillId="7" borderId="28" xfId="3" applyFont="1" applyFill="1" applyBorder="1" applyAlignment="1">
      <alignment horizontal="center"/>
    </xf>
    <xf numFmtId="0" fontId="14" fillId="7" borderId="42" xfId="3" applyFont="1" applyFill="1" applyBorder="1" applyAlignment="1">
      <alignment horizontal="center"/>
    </xf>
    <xf numFmtId="0" fontId="11" fillId="2" borderId="13" xfId="3" applyFont="1" applyFill="1" applyBorder="1"/>
    <xf numFmtId="0" fontId="17" fillId="2" borderId="0" xfId="3" applyFont="1" applyFill="1" applyAlignment="1">
      <alignment horizontal="right" vertical="center" wrapText="1"/>
    </xf>
    <xf numFmtId="2" fontId="14" fillId="6" borderId="46" xfId="3" applyNumberFormat="1" applyFont="1" applyFill="1" applyBorder="1" applyAlignment="1">
      <alignment horizontal="center"/>
    </xf>
    <xf numFmtId="174" fontId="14" fillId="6" borderId="46" xfId="3" applyNumberFormat="1" applyFont="1" applyFill="1" applyBorder="1" applyAlignment="1">
      <alignment horizontal="center"/>
    </xf>
    <xf numFmtId="2" fontId="14" fillId="7" borderId="47" xfId="3" applyNumberFormat="1" applyFont="1" applyFill="1" applyBorder="1" applyAlignment="1">
      <alignment horizontal="center"/>
    </xf>
    <xf numFmtId="174" fontId="14" fillId="7" borderId="47" xfId="3" applyNumberFormat="1" applyFont="1" applyFill="1" applyBorder="1" applyAlignment="1">
      <alignment horizontal="center"/>
    </xf>
    <xf numFmtId="175" fontId="25" fillId="2" borderId="0" xfId="3" applyNumberFormat="1" applyFont="1" applyFill="1" applyAlignment="1">
      <alignment horizontal="center"/>
    </xf>
    <xf numFmtId="165" fontId="14" fillId="2" borderId="0" xfId="3" applyNumberFormat="1" applyFont="1" applyFill="1" applyAlignment="1">
      <alignment horizontal="center"/>
    </xf>
    <xf numFmtId="0" fontId="17" fillId="2" borderId="9" xfId="3" applyFont="1" applyFill="1" applyBorder="1" applyAlignment="1">
      <alignment horizontal="left" vertical="center" wrapText="1"/>
    </xf>
    <xf numFmtId="0" fontId="11" fillId="2" borderId="9" xfId="3" applyFont="1" applyFill="1" applyBorder="1"/>
    <xf numFmtId="0" fontId="11" fillId="2" borderId="10" xfId="3" applyFont="1" applyFill="1" applyBorder="1" applyAlignment="1">
      <alignment horizontal="center"/>
    </xf>
    <xf numFmtId="0" fontId="11" fillId="2" borderId="7" xfId="3" applyFont="1" applyFill="1" applyBorder="1"/>
    <xf numFmtId="0" fontId="12" fillId="2" borderId="11" xfId="3" applyFont="1" applyFill="1" applyBorder="1"/>
    <xf numFmtId="0" fontId="11" fillId="2" borderId="11" xfId="3" applyFont="1" applyFill="1" applyBorder="1"/>
    <xf numFmtId="0" fontId="2" fillId="2" borderId="0" xfId="4" applyFont="1" applyFill="1"/>
    <xf numFmtId="0" fontId="11" fillId="2" borderId="0" xfId="4" applyFont="1" applyFill="1"/>
    <xf numFmtId="0" fontId="22" fillId="2" borderId="0" xfId="4" applyFill="1"/>
    <xf numFmtId="0" fontId="12" fillId="2" borderId="0" xfId="4" applyFont="1" applyFill="1"/>
    <xf numFmtId="0" fontId="14" fillId="2" borderId="0" xfId="4" applyFont="1" applyFill="1" applyAlignment="1" applyProtection="1">
      <alignment horizontal="right"/>
      <protection locked="0"/>
    </xf>
    <xf numFmtId="0" fontId="14" fillId="2" borderId="0" xfId="4" applyFont="1" applyFill="1" applyAlignment="1" applyProtection="1">
      <alignment horizontal="left"/>
      <protection locked="0"/>
    </xf>
    <xf numFmtId="0" fontId="13" fillId="2" borderId="0" xfId="4" applyFont="1" applyFill="1"/>
    <xf numFmtId="0" fontId="13" fillId="3" borderId="0" xfId="4" applyFont="1" applyFill="1" applyAlignment="1" applyProtection="1">
      <alignment horizontal="left"/>
      <protection locked="0"/>
    </xf>
    <xf numFmtId="0" fontId="11" fillId="3" borderId="0" xfId="4" applyFont="1" applyFill="1" applyProtection="1">
      <protection locked="0"/>
    </xf>
    <xf numFmtId="171" fontId="13" fillId="3" borderId="0" xfId="4" applyNumberFormat="1" applyFont="1" applyFill="1" applyAlignment="1" applyProtection="1">
      <alignment horizontal="center"/>
      <protection locked="0"/>
    </xf>
    <xf numFmtId="168" fontId="11" fillId="2" borderId="0" xfId="4" applyNumberFormat="1" applyFont="1" applyFill="1" applyAlignment="1">
      <alignment horizontal="left"/>
    </xf>
    <xf numFmtId="0" fontId="3" fillId="2" borderId="0" xfId="4" applyFont="1" applyFill="1" applyAlignment="1">
      <alignment horizontal="left"/>
    </xf>
    <xf numFmtId="0" fontId="12" fillId="2" borderId="0" xfId="4" applyFont="1" applyFill="1" applyAlignment="1">
      <alignment horizontal="right"/>
    </xf>
    <xf numFmtId="0" fontId="11" fillId="2" borderId="0" xfId="4" applyFont="1" applyFill="1" applyAlignment="1">
      <alignment horizontal="right"/>
    </xf>
    <xf numFmtId="0" fontId="14" fillId="3" borderId="0" xfId="4" applyFont="1" applyFill="1" applyAlignment="1" applyProtection="1">
      <alignment horizontal="center"/>
      <protection locked="0"/>
    </xf>
    <xf numFmtId="0" fontId="13" fillId="3" borderId="0" xfId="4" applyFont="1" applyFill="1" applyAlignment="1" applyProtection="1">
      <alignment horizontal="center"/>
      <protection locked="0"/>
    </xf>
    <xf numFmtId="0" fontId="5" fillId="2" borderId="1" xfId="4" applyFont="1" applyFill="1" applyBorder="1" applyAlignment="1">
      <alignment horizontal="center"/>
    </xf>
    <xf numFmtId="0" fontId="24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center"/>
    </xf>
    <xf numFmtId="0" fontId="15" fillId="2" borderId="0" xfId="4" applyFont="1" applyFill="1"/>
    <xf numFmtId="0" fontId="16" fillId="2" borderId="0" xfId="4" applyFont="1" applyFill="1"/>
    <xf numFmtId="2" fontId="14" fillId="3" borderId="0" xfId="4" applyNumberFormat="1" applyFont="1" applyFill="1" applyAlignment="1" applyProtection="1">
      <alignment horizontal="center"/>
      <protection locked="0"/>
    </xf>
    <xf numFmtId="0" fontId="12" fillId="2" borderId="0" xfId="4" applyFont="1" applyFill="1" applyAlignment="1">
      <alignment vertical="center" wrapText="1"/>
    </xf>
    <xf numFmtId="0" fontId="18" fillId="2" borderId="0" xfId="4" applyFont="1" applyFill="1"/>
    <xf numFmtId="2" fontId="12" fillId="2" borderId="0" xfId="4" applyNumberFormat="1" applyFont="1" applyFill="1" applyAlignment="1">
      <alignment horizontal="center"/>
    </xf>
    <xf numFmtId="0" fontId="17" fillId="2" borderId="0" xfId="4" applyFont="1" applyFill="1" applyAlignment="1">
      <alignment horizontal="left" vertical="center" wrapText="1"/>
    </xf>
    <xf numFmtId="169" fontId="12" fillId="2" borderId="0" xfId="4" applyNumberFormat="1" applyFont="1" applyFill="1" applyAlignment="1">
      <alignment horizontal="center"/>
    </xf>
    <xf numFmtId="0" fontId="11" fillId="2" borderId="21" xfId="4" applyFont="1" applyFill="1" applyBorder="1" applyAlignment="1">
      <alignment horizontal="right"/>
    </xf>
    <xf numFmtId="0" fontId="14" fillId="3" borderId="22" xfId="4" applyFont="1" applyFill="1" applyBorder="1" applyAlignment="1" applyProtection="1">
      <alignment horizontal="center"/>
      <protection locked="0"/>
    </xf>
    <xf numFmtId="0" fontId="11" fillId="2" borderId="23" xfId="4" applyFont="1" applyFill="1" applyBorder="1" applyAlignment="1">
      <alignment horizontal="right"/>
    </xf>
    <xf numFmtId="0" fontId="14" fillId="3" borderId="24" xfId="4" applyFont="1" applyFill="1" applyBorder="1" applyAlignment="1" applyProtection="1">
      <alignment horizontal="center"/>
      <protection locked="0"/>
    </xf>
    <xf numFmtId="0" fontId="12" fillId="2" borderId="22" xfId="4" applyFont="1" applyFill="1" applyBorder="1" applyAlignment="1">
      <alignment horizontal="center"/>
    </xf>
    <xf numFmtId="0" fontId="12" fillId="2" borderId="25" xfId="4" applyFont="1" applyFill="1" applyBorder="1" applyAlignment="1">
      <alignment horizontal="center"/>
    </xf>
    <xf numFmtId="0" fontId="12" fillId="2" borderId="26" xfId="4" applyFont="1" applyFill="1" applyBorder="1" applyAlignment="1">
      <alignment horizontal="center"/>
    </xf>
    <xf numFmtId="0" fontId="12" fillId="2" borderId="50" xfId="4" applyFont="1" applyFill="1" applyBorder="1" applyAlignment="1">
      <alignment horizontal="center"/>
    </xf>
    <xf numFmtId="0" fontId="12" fillId="2" borderId="12" xfId="4" applyFont="1" applyFill="1" applyBorder="1" applyAlignment="1">
      <alignment horizontal="center"/>
    </xf>
    <xf numFmtId="0" fontId="11" fillId="2" borderId="28" xfId="4" applyFont="1" applyFill="1" applyBorder="1" applyAlignment="1">
      <alignment horizontal="center"/>
    </xf>
    <xf numFmtId="0" fontId="14" fillId="3" borderId="29" xfId="4" applyFont="1" applyFill="1" applyBorder="1" applyAlignment="1" applyProtection="1">
      <alignment horizontal="center"/>
      <protection locked="0"/>
    </xf>
    <xf numFmtId="170" fontId="11" fillId="2" borderId="26" xfId="4" applyNumberFormat="1" applyFont="1" applyFill="1" applyBorder="1" applyAlignment="1">
      <alignment horizontal="center"/>
    </xf>
    <xf numFmtId="170" fontId="11" fillId="2" borderId="27" xfId="4" applyNumberFormat="1" applyFont="1" applyFill="1" applyBorder="1" applyAlignment="1">
      <alignment horizontal="center"/>
    </xf>
    <xf numFmtId="0" fontId="18" fillId="2" borderId="13" xfId="4" applyFont="1" applyFill="1" applyBorder="1"/>
    <xf numFmtId="0" fontId="11" fillId="2" borderId="24" xfId="4" applyFont="1" applyFill="1" applyBorder="1" applyAlignment="1">
      <alignment horizontal="center"/>
    </xf>
    <xf numFmtId="0" fontId="14" fillId="3" borderId="23" xfId="4" applyFont="1" applyFill="1" applyBorder="1" applyAlignment="1" applyProtection="1">
      <alignment horizontal="center"/>
      <protection locked="0"/>
    </xf>
    <xf numFmtId="170" fontId="11" fillId="2" borderId="30" xfId="4" applyNumberFormat="1" applyFont="1" applyFill="1" applyBorder="1" applyAlignment="1">
      <alignment horizontal="center"/>
    </xf>
    <xf numFmtId="170" fontId="11" fillId="2" borderId="31" xfId="4" applyNumberFormat="1" applyFont="1" applyFill="1" applyBorder="1" applyAlignment="1">
      <alignment horizontal="center"/>
    </xf>
    <xf numFmtId="0" fontId="11" fillId="2" borderId="32" xfId="4" applyFont="1" applyFill="1" applyBorder="1" applyAlignment="1">
      <alignment horizontal="center"/>
    </xf>
    <xf numFmtId="0" fontId="14" fillId="3" borderId="33" xfId="4" applyFont="1" applyFill="1" applyBorder="1" applyAlignment="1" applyProtection="1">
      <alignment horizontal="center"/>
      <protection locked="0"/>
    </xf>
    <xf numFmtId="170" fontId="11" fillId="2" borderId="34" xfId="4" applyNumberFormat="1" applyFont="1" applyFill="1" applyBorder="1" applyAlignment="1">
      <alignment horizontal="center"/>
    </xf>
    <xf numFmtId="170" fontId="11" fillId="2" borderId="35" xfId="4" applyNumberFormat="1" applyFont="1" applyFill="1" applyBorder="1" applyAlignment="1">
      <alignment horizontal="center"/>
    </xf>
    <xf numFmtId="0" fontId="11" fillId="2" borderId="15" xfId="4" applyFont="1" applyFill="1" applyBorder="1"/>
    <xf numFmtId="0" fontId="11" fillId="2" borderId="24" xfId="4" applyFont="1" applyFill="1" applyBorder="1" applyAlignment="1">
      <alignment horizontal="right"/>
    </xf>
    <xf numFmtId="1" fontId="12" fillId="6" borderId="36" xfId="4" applyNumberFormat="1" applyFont="1" applyFill="1" applyBorder="1" applyAlignment="1">
      <alignment horizontal="center"/>
    </xf>
    <xf numFmtId="170" fontId="12" fillId="6" borderId="37" xfId="4" applyNumberFormat="1" applyFont="1" applyFill="1" applyBorder="1" applyAlignment="1">
      <alignment horizontal="center"/>
    </xf>
    <xf numFmtId="170" fontId="12" fillId="6" borderId="38" xfId="4" applyNumberFormat="1" applyFont="1" applyFill="1" applyBorder="1" applyAlignment="1">
      <alignment horizontal="center"/>
    </xf>
    <xf numFmtId="0" fontId="2" fillId="2" borderId="0" xfId="4" applyFont="1" applyFill="1" applyAlignment="1">
      <alignment horizontal="center"/>
    </xf>
    <xf numFmtId="0" fontId="11" fillId="2" borderId="39" xfId="4" applyFont="1" applyFill="1" applyBorder="1" applyAlignment="1">
      <alignment horizontal="right"/>
    </xf>
    <xf numFmtId="0" fontId="14" fillId="3" borderId="16" xfId="4" applyFont="1" applyFill="1" applyBorder="1" applyAlignment="1" applyProtection="1">
      <alignment horizontal="center"/>
      <protection locked="0"/>
    </xf>
    <xf numFmtId="0" fontId="11" fillId="2" borderId="11" xfId="4" applyFont="1" applyFill="1" applyBorder="1" applyAlignment="1">
      <alignment horizontal="right"/>
    </xf>
    <xf numFmtId="2" fontId="11" fillId="6" borderId="40" xfId="4" applyNumberFormat="1" applyFont="1" applyFill="1" applyBorder="1" applyAlignment="1">
      <alignment horizontal="center"/>
    </xf>
    <xf numFmtId="0" fontId="11" fillId="2" borderId="0" xfId="4" applyFont="1" applyFill="1" applyAlignment="1">
      <alignment horizontal="center"/>
    </xf>
    <xf numFmtId="2" fontId="11" fillId="7" borderId="40" xfId="4" applyNumberFormat="1" applyFont="1" applyFill="1" applyBorder="1" applyAlignment="1">
      <alignment horizontal="center"/>
    </xf>
    <xf numFmtId="2" fontId="11" fillId="2" borderId="0" xfId="4" applyNumberFormat="1" applyFont="1" applyFill="1" applyAlignment="1">
      <alignment horizontal="center"/>
    </xf>
    <xf numFmtId="166" fontId="11" fillId="6" borderId="40" xfId="4" applyNumberFormat="1" applyFont="1" applyFill="1" applyBorder="1" applyAlignment="1">
      <alignment horizontal="center"/>
    </xf>
    <xf numFmtId="166" fontId="11" fillId="2" borderId="0" xfId="4" applyNumberFormat="1" applyFont="1" applyFill="1" applyAlignment="1">
      <alignment horizontal="center"/>
    </xf>
    <xf numFmtId="166" fontId="11" fillId="6" borderId="17" xfId="4" applyNumberFormat="1" applyFont="1" applyFill="1" applyBorder="1" applyAlignment="1">
      <alignment horizontal="center"/>
    </xf>
    <xf numFmtId="0" fontId="11" fillId="2" borderId="41" xfId="4" applyFont="1" applyFill="1" applyBorder="1" applyAlignment="1">
      <alignment horizontal="right"/>
    </xf>
    <xf numFmtId="166" fontId="14" fillId="3" borderId="40" xfId="4" applyNumberFormat="1" applyFont="1" applyFill="1" applyBorder="1" applyAlignment="1" applyProtection="1">
      <alignment horizontal="center"/>
      <protection locked="0"/>
    </xf>
    <xf numFmtId="166" fontId="11" fillId="2" borderId="0" xfId="4" applyNumberFormat="1" applyFont="1" applyFill="1"/>
    <xf numFmtId="0" fontId="11" fillId="2" borderId="29" xfId="4" applyFont="1" applyFill="1" applyBorder="1" applyAlignment="1">
      <alignment horizontal="right"/>
    </xf>
    <xf numFmtId="1" fontId="11" fillId="2" borderId="0" xfId="4" applyNumberFormat="1" applyFont="1" applyFill="1" applyAlignment="1">
      <alignment horizontal="center"/>
    </xf>
    <xf numFmtId="0" fontId="11" fillId="2" borderId="15" xfId="4" applyFont="1" applyFill="1" applyBorder="1" applyAlignment="1">
      <alignment horizontal="right"/>
    </xf>
    <xf numFmtId="2" fontId="11" fillId="6" borderId="15" xfId="4" applyNumberFormat="1" applyFont="1" applyFill="1" applyBorder="1" applyAlignment="1">
      <alignment horizontal="center"/>
    </xf>
    <xf numFmtId="170" fontId="12" fillId="7" borderId="13" xfId="4" applyNumberFormat="1" applyFont="1" applyFill="1" applyBorder="1" applyAlignment="1">
      <alignment horizontal="center"/>
    </xf>
    <xf numFmtId="170" fontId="11" fillId="2" borderId="0" xfId="4" applyNumberFormat="1" applyFont="1" applyFill="1" applyAlignment="1">
      <alignment horizontal="center"/>
    </xf>
    <xf numFmtId="10" fontId="11" fillId="6" borderId="40" xfId="4" applyNumberFormat="1" applyFont="1" applyFill="1" applyBorder="1" applyAlignment="1">
      <alignment horizontal="center"/>
    </xf>
    <xf numFmtId="0" fontId="11" fillId="2" borderId="43" xfId="4" applyFont="1" applyFill="1" applyBorder="1" applyAlignment="1">
      <alignment horizontal="right"/>
    </xf>
    <xf numFmtId="0" fontId="11" fillId="7" borderId="15" xfId="4" applyFont="1" applyFill="1" applyBorder="1" applyAlignment="1">
      <alignment horizontal="center"/>
    </xf>
    <xf numFmtId="0" fontId="3" fillId="2" borderId="0" xfId="4" applyFont="1" applyFill="1"/>
    <xf numFmtId="0" fontId="12" fillId="2" borderId="0" xfId="4" applyFont="1" applyFill="1" applyAlignment="1">
      <alignment horizontal="left"/>
    </xf>
    <xf numFmtId="0" fontId="11" fillId="2" borderId="0" xfId="4" applyFont="1" applyFill="1" applyAlignment="1">
      <alignment horizontal="left"/>
    </xf>
    <xf numFmtId="172" fontId="14" fillId="3" borderId="0" xfId="4" applyNumberFormat="1" applyFont="1" applyFill="1" applyAlignment="1" applyProtection="1">
      <alignment horizontal="center"/>
      <protection locked="0"/>
    </xf>
    <xf numFmtId="166" fontId="12" fillId="2" borderId="0" xfId="4" applyNumberFormat="1" applyFont="1" applyFill="1" applyAlignment="1" applyProtection="1">
      <alignment horizontal="center"/>
      <protection locked="0"/>
    </xf>
    <xf numFmtId="2" fontId="12" fillId="2" borderId="13" xfId="4" applyNumberFormat="1" applyFont="1" applyFill="1" applyBorder="1" applyAlignment="1">
      <alignment horizontal="center"/>
    </xf>
    <xf numFmtId="0" fontId="12" fillId="2" borderId="13" xfId="4" applyFont="1" applyFill="1" applyBorder="1" applyAlignment="1">
      <alignment horizontal="center"/>
    </xf>
    <xf numFmtId="0" fontId="11" fillId="2" borderId="13" xfId="4" applyFont="1" applyFill="1" applyBorder="1" applyAlignment="1">
      <alignment horizontal="center"/>
    </xf>
    <xf numFmtId="0" fontId="14" fillId="3" borderId="21" xfId="4" applyFont="1" applyFill="1" applyBorder="1" applyAlignment="1" applyProtection="1">
      <alignment horizontal="center"/>
      <protection locked="0"/>
    </xf>
    <xf numFmtId="166" fontId="11" fillId="2" borderId="21" xfId="4" applyNumberFormat="1" applyFont="1" applyFill="1" applyBorder="1" applyAlignment="1">
      <alignment horizontal="center"/>
    </xf>
    <xf numFmtId="173" fontId="11" fillId="2" borderId="13" xfId="4" applyNumberFormat="1" applyFont="1" applyFill="1" applyBorder="1" applyAlignment="1">
      <alignment horizontal="center" vertical="center"/>
    </xf>
    <xf numFmtId="0" fontId="11" fillId="2" borderId="14" xfId="4" applyFont="1" applyFill="1" applyBorder="1" applyAlignment="1">
      <alignment horizontal="center"/>
    </xf>
    <xf numFmtId="166" fontId="11" fillId="2" borderId="23" xfId="4" applyNumberFormat="1" applyFont="1" applyFill="1" applyBorder="1" applyAlignment="1">
      <alignment horizontal="center"/>
    </xf>
    <xf numFmtId="173" fontId="11" fillId="2" borderId="14" xfId="4" applyNumberFormat="1" applyFont="1" applyFill="1" applyBorder="1" applyAlignment="1">
      <alignment horizontal="center" vertical="center"/>
    </xf>
    <xf numFmtId="1" fontId="14" fillId="3" borderId="23" xfId="4" applyNumberFormat="1" applyFont="1" applyFill="1" applyBorder="1" applyAlignment="1" applyProtection="1">
      <alignment horizontal="center"/>
      <protection locked="0"/>
    </xf>
    <xf numFmtId="0" fontId="11" fillId="2" borderId="15" xfId="4" applyFont="1" applyFill="1" applyBorder="1" applyAlignment="1">
      <alignment horizontal="center"/>
    </xf>
    <xf numFmtId="0" fontId="14" fillId="3" borderId="43" xfId="4" applyFont="1" applyFill="1" applyBorder="1" applyAlignment="1" applyProtection="1">
      <alignment horizontal="center"/>
      <protection locked="0"/>
    </xf>
    <xf numFmtId="166" fontId="11" fillId="2" borderId="43" xfId="4" applyNumberFormat="1" applyFont="1" applyFill="1" applyBorder="1" applyAlignment="1">
      <alignment horizontal="center"/>
    </xf>
    <xf numFmtId="173" fontId="11" fillId="2" borderId="15" xfId="4" applyNumberFormat="1" applyFont="1" applyFill="1" applyBorder="1" applyAlignment="1">
      <alignment horizontal="center" vertical="center"/>
    </xf>
    <xf numFmtId="0" fontId="13" fillId="2" borderId="24" xfId="4" applyFont="1" applyFill="1" applyBorder="1" applyAlignment="1">
      <alignment horizontal="center"/>
    </xf>
    <xf numFmtId="2" fontId="13" fillId="2" borderId="44" xfId="4" applyNumberFormat="1" applyFont="1" applyFill="1" applyBorder="1" applyAlignment="1">
      <alignment horizontal="center"/>
    </xf>
    <xf numFmtId="0" fontId="11" fillId="2" borderId="45" xfId="4" applyFont="1" applyFill="1" applyBorder="1" applyAlignment="1">
      <alignment horizontal="right"/>
    </xf>
    <xf numFmtId="2" fontId="14" fillId="7" borderId="32" xfId="4" applyNumberFormat="1" applyFont="1" applyFill="1" applyBorder="1" applyAlignment="1">
      <alignment horizontal="center"/>
    </xf>
    <xf numFmtId="173" fontId="14" fillId="7" borderId="32" xfId="4" applyNumberFormat="1" applyFont="1" applyFill="1" applyBorder="1" applyAlignment="1">
      <alignment horizontal="center"/>
    </xf>
    <xf numFmtId="0" fontId="11" fillId="2" borderId="40" xfId="4" applyFont="1" applyFill="1" applyBorder="1" applyAlignment="1">
      <alignment horizontal="right"/>
    </xf>
    <xf numFmtId="10" fontId="14" fillId="6" borderId="46" xfId="4" applyNumberFormat="1" applyFont="1" applyFill="1" applyBorder="1" applyAlignment="1">
      <alignment horizontal="center"/>
    </xf>
    <xf numFmtId="0" fontId="11" fillId="2" borderId="17" xfId="4" applyFont="1" applyFill="1" applyBorder="1" applyAlignment="1">
      <alignment horizontal="right"/>
    </xf>
    <xf numFmtId="0" fontId="14" fillId="7" borderId="47" xfId="4" applyFont="1" applyFill="1" applyBorder="1" applyAlignment="1">
      <alignment horizontal="center"/>
    </xf>
    <xf numFmtId="174" fontId="14" fillId="2" borderId="0" xfId="4" applyNumberFormat="1" applyFont="1" applyFill="1" applyAlignment="1">
      <alignment horizontal="center"/>
    </xf>
    <xf numFmtId="0" fontId="12" fillId="2" borderId="48" xfId="4" applyFont="1" applyFill="1" applyBorder="1" applyAlignment="1">
      <alignment horizontal="center"/>
    </xf>
    <xf numFmtId="0" fontId="12" fillId="2" borderId="39" xfId="4" applyFont="1" applyFill="1" applyBorder="1" applyAlignment="1">
      <alignment horizontal="center"/>
    </xf>
    <xf numFmtId="0" fontId="12" fillId="2" borderId="10" xfId="4" applyFont="1" applyFill="1" applyBorder="1" applyAlignment="1">
      <alignment horizontal="center"/>
    </xf>
    <xf numFmtId="0" fontId="12" fillId="2" borderId="27" xfId="4" applyFont="1" applyFill="1" applyBorder="1" applyAlignment="1">
      <alignment horizontal="center"/>
    </xf>
    <xf numFmtId="0" fontId="11" fillId="2" borderId="51" xfId="4" applyFont="1" applyFill="1" applyBorder="1" applyAlignment="1">
      <alignment horizontal="center"/>
    </xf>
    <xf numFmtId="0" fontId="11" fillId="2" borderId="7" xfId="4" applyFont="1" applyFill="1" applyBorder="1" applyAlignment="1">
      <alignment horizontal="center"/>
    </xf>
    <xf numFmtId="170" fontId="14" fillId="3" borderId="33" xfId="4" applyNumberFormat="1" applyFont="1" applyFill="1" applyBorder="1" applyAlignment="1" applyProtection="1">
      <alignment horizontal="center"/>
      <protection locked="0"/>
    </xf>
    <xf numFmtId="1" fontId="12" fillId="6" borderId="52" xfId="4" applyNumberFormat="1" applyFont="1" applyFill="1" applyBorder="1" applyAlignment="1">
      <alignment horizontal="center"/>
    </xf>
    <xf numFmtId="1" fontId="12" fillId="6" borderId="53" xfId="4" applyNumberFormat="1" applyFont="1" applyFill="1" applyBorder="1" applyAlignment="1">
      <alignment horizontal="center"/>
    </xf>
    <xf numFmtId="170" fontId="12" fillId="6" borderId="15" xfId="4" applyNumberFormat="1" applyFont="1" applyFill="1" applyBorder="1" applyAlignment="1">
      <alignment horizontal="center"/>
    </xf>
    <xf numFmtId="0" fontId="11" fillId="2" borderId="54" xfId="4" applyFont="1" applyFill="1" applyBorder="1" applyAlignment="1">
      <alignment horizontal="right"/>
    </xf>
    <xf numFmtId="0" fontId="14" fillId="3" borderId="55" xfId="4" applyFont="1" applyFill="1" applyBorder="1" applyAlignment="1" applyProtection="1">
      <alignment horizontal="center"/>
      <protection locked="0"/>
    </xf>
    <xf numFmtId="0" fontId="11" fillId="2" borderId="25" xfId="4" applyFont="1" applyFill="1" applyBorder="1" applyAlignment="1">
      <alignment horizontal="right"/>
    </xf>
    <xf numFmtId="2" fontId="11" fillId="6" borderId="50" xfId="4" applyNumberFormat="1" applyFont="1" applyFill="1" applyBorder="1" applyAlignment="1">
      <alignment horizontal="center"/>
    </xf>
    <xf numFmtId="2" fontId="11" fillId="7" borderId="50" xfId="4" applyNumberFormat="1" applyFont="1" applyFill="1" applyBorder="1" applyAlignment="1">
      <alignment horizontal="center"/>
    </xf>
    <xf numFmtId="166" fontId="11" fillId="6" borderId="50" xfId="4" applyNumberFormat="1" applyFont="1" applyFill="1" applyBorder="1" applyAlignment="1">
      <alignment horizontal="center"/>
    </xf>
    <xf numFmtId="166" fontId="11" fillId="7" borderId="50" xfId="4" applyNumberFormat="1" applyFont="1" applyFill="1" applyBorder="1" applyAlignment="1">
      <alignment horizontal="center"/>
    </xf>
    <xf numFmtId="2" fontId="2" fillId="2" borderId="0" xfId="4" applyNumberFormat="1" applyFont="1" applyFill="1" applyAlignment="1">
      <alignment horizontal="center"/>
    </xf>
    <xf numFmtId="0" fontId="11" fillId="2" borderId="56" xfId="4" applyFont="1" applyFill="1" applyBorder="1" applyAlignment="1">
      <alignment horizontal="right"/>
    </xf>
    <xf numFmtId="2" fontId="11" fillId="7" borderId="27" xfId="4" applyNumberFormat="1" applyFont="1" applyFill="1" applyBorder="1" applyAlignment="1">
      <alignment horizontal="center"/>
    </xf>
    <xf numFmtId="0" fontId="12" fillId="2" borderId="0" xfId="4" applyFont="1" applyFill="1" applyAlignment="1">
      <alignment horizontal="center" wrapText="1"/>
    </xf>
    <xf numFmtId="0" fontId="11" fillId="2" borderId="16" xfId="4" applyFont="1" applyFill="1" applyBorder="1" applyAlignment="1">
      <alignment horizontal="right"/>
    </xf>
    <xf numFmtId="170" fontId="12" fillId="7" borderId="16" xfId="4" applyNumberFormat="1" applyFont="1" applyFill="1" applyBorder="1" applyAlignment="1">
      <alignment horizontal="center"/>
    </xf>
    <xf numFmtId="10" fontId="11" fillId="2" borderId="0" xfId="4" applyNumberFormat="1" applyFont="1" applyFill="1" applyAlignment="1">
      <alignment horizontal="center"/>
    </xf>
    <xf numFmtId="10" fontId="12" fillId="6" borderId="40" xfId="4" applyNumberFormat="1" applyFont="1" applyFill="1" applyBorder="1" applyAlignment="1">
      <alignment horizontal="center"/>
    </xf>
    <xf numFmtId="0" fontId="12" fillId="7" borderId="17" xfId="4" applyFont="1" applyFill="1" applyBorder="1" applyAlignment="1">
      <alignment horizontal="center"/>
    </xf>
    <xf numFmtId="0" fontId="12" fillId="2" borderId="22" xfId="4" applyFont="1" applyFill="1" applyBorder="1" applyAlignment="1">
      <alignment horizontal="center" wrapText="1"/>
    </xf>
    <xf numFmtId="1" fontId="14" fillId="3" borderId="13" xfId="4" applyNumberFormat="1" applyFont="1" applyFill="1" applyBorder="1" applyAlignment="1" applyProtection="1">
      <alignment horizontal="center"/>
      <protection locked="0"/>
    </xf>
    <xf numFmtId="166" fontId="11" fillId="2" borderId="13" xfId="4" applyNumberFormat="1" applyFont="1" applyFill="1" applyBorder="1" applyAlignment="1">
      <alignment horizontal="center"/>
    </xf>
    <xf numFmtId="173" fontId="11" fillId="2" borderId="22" xfId="4" applyNumberFormat="1" applyFont="1" applyFill="1" applyBorder="1" applyAlignment="1">
      <alignment horizontal="center"/>
    </xf>
    <xf numFmtId="1" fontId="14" fillId="3" borderId="14" xfId="4" applyNumberFormat="1" applyFont="1" applyFill="1" applyBorder="1" applyAlignment="1" applyProtection="1">
      <alignment horizontal="center"/>
      <protection locked="0"/>
    </xf>
    <xf numFmtId="166" fontId="11" fillId="2" borderId="14" xfId="4" applyNumberFormat="1" applyFont="1" applyFill="1" applyBorder="1" applyAlignment="1">
      <alignment horizontal="center"/>
    </xf>
    <xf numFmtId="173" fontId="11" fillId="2" borderId="24" xfId="4" applyNumberFormat="1" applyFont="1" applyFill="1" applyBorder="1" applyAlignment="1">
      <alignment horizontal="center"/>
    </xf>
    <xf numFmtId="1" fontId="14" fillId="3" borderId="15" xfId="4" applyNumberFormat="1" applyFont="1" applyFill="1" applyBorder="1" applyAlignment="1" applyProtection="1">
      <alignment horizontal="center"/>
      <protection locked="0"/>
    </xf>
    <xf numFmtId="166" fontId="11" fillId="2" borderId="15" xfId="4" applyNumberFormat="1" applyFont="1" applyFill="1" applyBorder="1" applyAlignment="1">
      <alignment horizontal="center"/>
    </xf>
    <xf numFmtId="173" fontId="11" fillId="2" borderId="44" xfId="4" applyNumberFormat="1" applyFont="1" applyFill="1" applyBorder="1" applyAlignment="1">
      <alignment horizontal="center"/>
    </xf>
    <xf numFmtId="0" fontId="11" fillId="2" borderId="23" xfId="4" applyFont="1" applyFill="1" applyBorder="1" applyAlignment="1">
      <alignment horizontal="center"/>
    </xf>
    <xf numFmtId="170" fontId="11" fillId="2" borderId="16" xfId="4" applyNumberFormat="1" applyFont="1" applyFill="1" applyBorder="1" applyAlignment="1">
      <alignment horizontal="right"/>
    </xf>
    <xf numFmtId="2" fontId="14" fillId="7" borderId="49" xfId="4" applyNumberFormat="1" applyFont="1" applyFill="1" applyBorder="1" applyAlignment="1">
      <alignment horizontal="center"/>
    </xf>
    <xf numFmtId="174" fontId="14" fillId="7" borderId="55" xfId="4" applyNumberFormat="1" applyFont="1" applyFill="1" applyBorder="1" applyAlignment="1">
      <alignment horizontal="center"/>
    </xf>
    <xf numFmtId="0" fontId="11" fillId="2" borderId="23" xfId="4" applyFont="1" applyFill="1" applyBorder="1"/>
    <xf numFmtId="0" fontId="11" fillId="2" borderId="14" xfId="4" applyFont="1" applyFill="1" applyBorder="1" applyAlignment="1">
      <alignment horizontal="right"/>
    </xf>
    <xf numFmtId="10" fontId="14" fillId="6" borderId="50" xfId="4" applyNumberFormat="1" applyFont="1" applyFill="1" applyBorder="1" applyAlignment="1">
      <alignment horizontal="center"/>
    </xf>
    <xf numFmtId="0" fontId="11" fillId="2" borderId="43" xfId="4" applyFont="1" applyFill="1" applyBorder="1"/>
    <xf numFmtId="0" fontId="14" fillId="7" borderId="28" xfId="4" applyFont="1" applyFill="1" applyBorder="1" applyAlignment="1">
      <alignment horizontal="center"/>
    </xf>
    <xf numFmtId="0" fontId="14" fillId="7" borderId="42" xfId="4" applyFont="1" applyFill="1" applyBorder="1" applyAlignment="1">
      <alignment horizontal="center"/>
    </xf>
    <xf numFmtId="0" fontId="11" fillId="2" borderId="13" xfId="4" applyFont="1" applyFill="1" applyBorder="1"/>
    <xf numFmtId="0" fontId="17" fillId="2" borderId="0" xfId="4" applyFont="1" applyFill="1" applyAlignment="1">
      <alignment horizontal="right" vertical="center" wrapText="1"/>
    </xf>
    <xf numFmtId="2" fontId="14" fillId="6" borderId="46" xfId="4" applyNumberFormat="1" applyFont="1" applyFill="1" applyBorder="1" applyAlignment="1">
      <alignment horizontal="center"/>
    </xf>
    <xf numFmtId="174" fontId="14" fillId="6" borderId="46" xfId="4" applyNumberFormat="1" applyFont="1" applyFill="1" applyBorder="1" applyAlignment="1">
      <alignment horizontal="center"/>
    </xf>
    <xf numFmtId="2" fontId="14" fillId="7" borderId="47" xfId="4" applyNumberFormat="1" applyFont="1" applyFill="1" applyBorder="1" applyAlignment="1">
      <alignment horizontal="center"/>
    </xf>
    <xf numFmtId="174" fontId="14" fillId="7" borderId="47" xfId="4" applyNumberFormat="1" applyFont="1" applyFill="1" applyBorder="1" applyAlignment="1">
      <alignment horizontal="center"/>
    </xf>
    <xf numFmtId="175" fontId="25" fillId="2" borderId="0" xfId="4" applyNumberFormat="1" applyFont="1" applyFill="1" applyAlignment="1">
      <alignment horizontal="center"/>
    </xf>
    <xf numFmtId="165" fontId="14" fillId="2" borderId="0" xfId="4" applyNumberFormat="1" applyFont="1" applyFill="1" applyAlignment="1">
      <alignment horizontal="center"/>
    </xf>
    <xf numFmtId="0" fontId="17" fillId="2" borderId="9" xfId="4" applyFont="1" applyFill="1" applyBorder="1" applyAlignment="1">
      <alignment horizontal="left" vertical="center" wrapText="1"/>
    </xf>
    <xf numFmtId="0" fontId="11" fillId="2" borderId="9" xfId="4" applyFont="1" applyFill="1" applyBorder="1"/>
    <xf numFmtId="0" fontId="11" fillId="2" borderId="10" xfId="4" applyFont="1" applyFill="1" applyBorder="1" applyAlignment="1">
      <alignment horizontal="center"/>
    </xf>
    <xf numFmtId="0" fontId="11" fillId="2" borderId="7" xfId="4" applyFont="1" applyFill="1" applyBorder="1"/>
    <xf numFmtId="0" fontId="12" fillId="2" borderId="11" xfId="4" applyFont="1" applyFill="1" applyBorder="1"/>
    <xf numFmtId="0" fontId="11" fillId="2" borderId="11" xfId="4" applyFont="1" applyFill="1" applyBorder="1"/>
    <xf numFmtId="0" fontId="1" fillId="2" borderId="0" xfId="5" applyFont="1" applyFill="1"/>
    <xf numFmtId="0" fontId="2" fillId="2" borderId="0" xfId="5" applyFont="1" applyFill="1"/>
    <xf numFmtId="0" fontId="2" fillId="2" borderId="0" xfId="5" applyFont="1" applyFill="1" applyAlignment="1">
      <alignment horizontal="right"/>
    </xf>
    <xf numFmtId="0" fontId="4" fillId="2" borderId="0" xfId="5" applyFont="1" applyFill="1"/>
    <xf numFmtId="0" fontId="4" fillId="2" borderId="0" xfId="5" applyFont="1" applyFill="1" applyAlignment="1">
      <alignment horizontal="left"/>
    </xf>
    <xf numFmtId="0" fontId="5" fillId="2" borderId="0" xfId="5" applyFont="1" applyFill="1" applyAlignment="1">
      <alignment horizontal="left"/>
    </xf>
    <xf numFmtId="0" fontId="5" fillId="2" borderId="0" xfId="5" applyFont="1" applyFill="1" applyAlignment="1">
      <alignment horizontal="center"/>
    </xf>
    <xf numFmtId="0" fontId="6" fillId="2" borderId="0" xfId="5" applyFont="1" applyFill="1"/>
    <xf numFmtId="0" fontId="5" fillId="2" borderId="0" xfId="5" applyFont="1" applyFill="1"/>
    <xf numFmtId="2" fontId="5" fillId="2" borderId="0" xfId="5" applyNumberFormat="1" applyFont="1" applyFill="1" applyAlignment="1">
      <alignment horizontal="center"/>
    </xf>
    <xf numFmtId="164" fontId="5" fillId="2" borderId="0" xfId="5" applyNumberFormat="1" applyFont="1" applyFill="1" applyAlignment="1">
      <alignment horizontal="center"/>
    </xf>
    <xf numFmtId="22" fontId="6" fillId="2" borderId="0" xfId="5" applyNumberFormat="1" applyFont="1" applyFill="1"/>
    <xf numFmtId="0" fontId="5" fillId="2" borderId="1" xfId="5" applyFont="1" applyFill="1" applyBorder="1" applyAlignment="1">
      <alignment horizontal="center"/>
    </xf>
    <xf numFmtId="0" fontId="5" fillId="2" borderId="2" xfId="5" applyFont="1" applyFill="1" applyBorder="1" applyAlignment="1">
      <alignment horizontal="center"/>
    </xf>
    <xf numFmtId="0" fontId="6" fillId="2" borderId="3" xfId="5" applyFont="1" applyFill="1" applyBorder="1" applyAlignment="1">
      <alignment horizontal="center"/>
    </xf>
    <xf numFmtId="0" fontId="7" fillId="3" borderId="3" xfId="5" applyFont="1" applyFill="1" applyBorder="1" applyAlignment="1" applyProtection="1">
      <alignment horizontal="center"/>
      <protection locked="0"/>
    </xf>
    <xf numFmtId="2" fontId="7" fillId="3" borderId="3" xfId="5" applyNumberFormat="1" applyFont="1" applyFill="1" applyBorder="1" applyAlignment="1" applyProtection="1">
      <alignment horizontal="center"/>
      <protection locked="0"/>
    </xf>
    <xf numFmtId="2" fontId="7" fillId="3" borderId="4" xfId="5" applyNumberFormat="1" applyFont="1" applyFill="1" applyBorder="1" applyAlignment="1" applyProtection="1">
      <alignment horizontal="center"/>
      <protection locked="0"/>
    </xf>
    <xf numFmtId="0" fontId="7" fillId="3" borderId="5" xfId="5" applyFont="1" applyFill="1" applyBorder="1" applyAlignment="1" applyProtection="1">
      <alignment horizontal="center"/>
      <protection locked="0"/>
    </xf>
    <xf numFmtId="2" fontId="7" fillId="3" borderId="5" xfId="5" applyNumberFormat="1" applyFont="1" applyFill="1" applyBorder="1" applyAlignment="1" applyProtection="1">
      <alignment horizontal="center"/>
      <protection locked="0"/>
    </xf>
    <xf numFmtId="0" fontId="6" fillId="2" borderId="4" xfId="5" applyFont="1" applyFill="1" applyBorder="1"/>
    <xf numFmtId="1" fontId="5" fillId="4" borderId="2" xfId="5" applyNumberFormat="1" applyFont="1" applyFill="1" applyBorder="1" applyAlignment="1">
      <alignment horizontal="center"/>
    </xf>
    <xf numFmtId="1" fontId="5" fillId="4" borderId="1" xfId="5" applyNumberFormat="1" applyFont="1" applyFill="1" applyBorder="1" applyAlignment="1">
      <alignment horizontal="center"/>
    </xf>
    <xf numFmtId="2" fontId="5" fillId="4" borderId="1" xfId="5" applyNumberFormat="1" applyFont="1" applyFill="1" applyBorder="1" applyAlignment="1">
      <alignment horizontal="center"/>
    </xf>
    <xf numFmtId="0" fontId="6" fillId="2" borderId="3" xfId="5" applyFont="1" applyFill="1" applyBorder="1"/>
    <xf numFmtId="10" fontId="5" fillId="5" borderId="1" xfId="5" applyNumberFormat="1" applyFont="1" applyFill="1" applyBorder="1" applyAlignment="1">
      <alignment horizontal="center"/>
    </xf>
    <xf numFmtId="165" fontId="5" fillId="2" borderId="0" xfId="5" applyNumberFormat="1" applyFont="1" applyFill="1" applyAlignment="1">
      <alignment horizontal="center"/>
    </xf>
    <xf numFmtId="0" fontId="6" fillId="2" borderId="6" xfId="5" applyFont="1" applyFill="1" applyBorder="1"/>
    <xf numFmtId="0" fontId="6" fillId="2" borderId="5" xfId="5" applyFont="1" applyFill="1" applyBorder="1"/>
    <xf numFmtId="0" fontId="5" fillId="4" borderId="1" xfId="5" applyFont="1" applyFill="1" applyBorder="1" applyAlignment="1">
      <alignment horizontal="center"/>
    </xf>
    <xf numFmtId="0" fontId="5" fillId="2" borderId="7" xfId="5" applyFont="1" applyFill="1" applyBorder="1" applyAlignment="1">
      <alignment horizontal="center"/>
    </xf>
    <xf numFmtId="0" fontId="6" fillId="2" borderId="7" xfId="5" applyFont="1" applyFill="1" applyBorder="1"/>
    <xf numFmtId="0" fontId="6" fillId="2" borderId="8" xfId="5" applyFont="1" applyFill="1" applyBorder="1"/>
    <xf numFmtId="0" fontId="6" fillId="2" borderId="0" xfId="5" applyFont="1" applyFill="1" applyAlignment="1" applyProtection="1">
      <alignment horizontal="left"/>
      <protection locked="0"/>
    </xf>
    <xf numFmtId="0" fontId="6" fillId="2" borderId="0" xfId="5" applyFont="1" applyFill="1" applyProtection="1">
      <protection locked="0"/>
    </xf>
    <xf numFmtId="0" fontId="2" fillId="2" borderId="9" xfId="5" applyFont="1" applyFill="1" applyBorder="1"/>
    <xf numFmtId="0" fontId="2" fillId="2" borderId="0" xfId="5" applyFont="1" applyFill="1" applyAlignment="1">
      <alignment horizontal="center"/>
    </xf>
    <xf numFmtId="10" fontId="2" fillId="2" borderId="9" xfId="5" applyNumberFormat="1" applyFont="1" applyFill="1" applyBorder="1"/>
    <xf numFmtId="0" fontId="22" fillId="2" borderId="0" xfId="5" applyFill="1"/>
    <xf numFmtId="0" fontId="1" fillId="2" borderId="10" xfId="5" applyFont="1" applyFill="1" applyBorder="1" applyAlignment="1">
      <alignment horizontal="center"/>
    </xf>
    <xf numFmtId="0" fontId="2" fillId="2" borderId="10" xfId="5" applyFont="1" applyFill="1" applyBorder="1" applyAlignment="1">
      <alignment horizontal="center"/>
    </xf>
    <xf numFmtId="0" fontId="1" fillId="2" borderId="0" xfId="5" applyFont="1" applyFill="1" applyAlignment="1">
      <alignment horizontal="right"/>
    </xf>
    <xf numFmtId="0" fontId="2" fillId="2" borderId="7" xfId="5" applyFont="1" applyFill="1" applyBorder="1"/>
    <xf numFmtId="0" fontId="1" fillId="2" borderId="11" xfId="5" applyFont="1" applyFill="1" applyBorder="1"/>
    <xf numFmtId="0" fontId="2" fillId="2" borderId="11" xfId="5" applyFont="1" applyFill="1" applyBorder="1"/>
    <xf numFmtId="0" fontId="1" fillId="2" borderId="0" xfId="6" applyFont="1" applyFill="1"/>
    <xf numFmtId="0" fontId="2" fillId="2" borderId="0" xfId="6" applyFont="1" applyFill="1"/>
    <xf numFmtId="0" fontId="2" fillId="2" borderId="0" xfId="6" applyFont="1" applyFill="1" applyAlignment="1">
      <alignment horizontal="right"/>
    </xf>
    <xf numFmtId="0" fontId="4" fillId="2" borderId="0" xfId="6" applyFont="1" applyFill="1"/>
    <xf numFmtId="0" fontId="4" fillId="2" borderId="0" xfId="6" applyFont="1" applyFill="1" applyAlignment="1">
      <alignment horizontal="left"/>
    </xf>
    <xf numFmtId="0" fontId="5" fillId="2" borderId="0" xfId="6" applyFont="1" applyFill="1" applyAlignment="1">
      <alignment horizontal="left"/>
    </xf>
    <xf numFmtId="0" fontId="5" fillId="2" borderId="0" xfId="6" applyFont="1" applyFill="1" applyAlignment="1">
      <alignment horizontal="center"/>
    </xf>
    <xf numFmtId="0" fontId="6" fillId="2" borderId="0" xfId="6" applyFont="1" applyFill="1"/>
    <xf numFmtId="0" fontId="5" fillId="2" borderId="0" xfId="6" applyFont="1" applyFill="1"/>
    <xf numFmtId="2" fontId="5" fillId="2" borderId="0" xfId="6" applyNumberFormat="1" applyFont="1" applyFill="1" applyAlignment="1">
      <alignment horizontal="center"/>
    </xf>
    <xf numFmtId="164" fontId="5" fillId="2" borderId="0" xfId="6" applyNumberFormat="1" applyFont="1" applyFill="1" applyAlignment="1">
      <alignment horizontal="center"/>
    </xf>
    <xf numFmtId="22" fontId="6" fillId="2" borderId="0" xfId="6" applyNumberFormat="1" applyFont="1" applyFill="1"/>
    <xf numFmtId="0" fontId="5" fillId="2" borderId="1" xfId="6" applyFont="1" applyFill="1" applyBorder="1" applyAlignment="1">
      <alignment horizontal="center"/>
    </xf>
    <xf numFmtId="0" fontId="5" fillId="2" borderId="2" xfId="6" applyFont="1" applyFill="1" applyBorder="1" applyAlignment="1">
      <alignment horizontal="center"/>
    </xf>
    <xf numFmtId="0" fontId="6" fillId="2" borderId="3" xfId="6" applyFont="1" applyFill="1" applyBorder="1" applyAlignment="1">
      <alignment horizontal="center"/>
    </xf>
    <xf numFmtId="0" fontId="7" fillId="3" borderId="3" xfId="6" applyFont="1" applyFill="1" applyBorder="1" applyAlignment="1" applyProtection="1">
      <alignment horizontal="center"/>
      <protection locked="0"/>
    </xf>
    <xf numFmtId="2" fontId="7" fillId="3" borderId="3" xfId="6" applyNumberFormat="1" applyFont="1" applyFill="1" applyBorder="1" applyAlignment="1" applyProtection="1">
      <alignment horizontal="center"/>
      <protection locked="0"/>
    </xf>
    <xf numFmtId="2" fontId="7" fillId="3" borderId="4" xfId="6" applyNumberFormat="1" applyFont="1" applyFill="1" applyBorder="1" applyAlignment="1" applyProtection="1">
      <alignment horizontal="center"/>
      <protection locked="0"/>
    </xf>
    <xf numFmtId="0" fontId="7" fillId="3" borderId="5" xfId="6" applyFont="1" applyFill="1" applyBorder="1" applyAlignment="1" applyProtection="1">
      <alignment horizontal="center"/>
      <protection locked="0"/>
    </xf>
    <xf numFmtId="2" fontId="7" fillId="3" borderId="5" xfId="6" applyNumberFormat="1" applyFont="1" applyFill="1" applyBorder="1" applyAlignment="1" applyProtection="1">
      <alignment horizontal="center"/>
      <protection locked="0"/>
    </xf>
    <xf numFmtId="0" fontId="6" fillId="2" borderId="4" xfId="6" applyFont="1" applyFill="1" applyBorder="1"/>
    <xf numFmtId="1" fontId="5" fillId="4" borderId="2" xfId="6" applyNumberFormat="1" applyFont="1" applyFill="1" applyBorder="1" applyAlignment="1">
      <alignment horizontal="center"/>
    </xf>
    <xf numFmtId="1" fontId="5" fillId="4" borderId="1" xfId="6" applyNumberFormat="1" applyFont="1" applyFill="1" applyBorder="1" applyAlignment="1">
      <alignment horizontal="center"/>
    </xf>
    <xf numFmtId="2" fontId="5" fillId="4" borderId="1" xfId="6" applyNumberFormat="1" applyFont="1" applyFill="1" applyBorder="1" applyAlignment="1">
      <alignment horizontal="center"/>
    </xf>
    <xf numFmtId="0" fontId="6" fillId="2" borderId="3" xfId="6" applyFont="1" applyFill="1" applyBorder="1"/>
    <xf numFmtId="10" fontId="5" fillId="5" borderId="1" xfId="6" applyNumberFormat="1" applyFont="1" applyFill="1" applyBorder="1" applyAlignment="1">
      <alignment horizontal="center"/>
    </xf>
    <xf numFmtId="165" fontId="5" fillId="2" borderId="0" xfId="6" applyNumberFormat="1" applyFont="1" applyFill="1" applyAlignment="1">
      <alignment horizontal="center"/>
    </xf>
    <xf numFmtId="0" fontId="6" fillId="2" borderId="6" xfId="6" applyFont="1" applyFill="1" applyBorder="1"/>
    <xf numFmtId="0" fontId="6" fillId="2" borderId="5" xfId="6" applyFont="1" applyFill="1" applyBorder="1"/>
    <xf numFmtId="0" fontId="5" fillId="4" borderId="1" xfId="6" applyFont="1" applyFill="1" applyBorder="1" applyAlignment="1">
      <alignment horizontal="center"/>
    </xf>
    <xf numFmtId="0" fontId="5" fillId="2" borderId="7" xfId="6" applyFont="1" applyFill="1" applyBorder="1" applyAlignment="1">
      <alignment horizontal="center"/>
    </xf>
    <xf numFmtId="0" fontId="6" fillId="2" borderId="7" xfId="6" applyFont="1" applyFill="1" applyBorder="1"/>
    <xf numFmtId="0" fontId="6" fillId="2" borderId="8" xfId="6" applyFont="1" applyFill="1" applyBorder="1"/>
    <xf numFmtId="0" fontId="6" fillId="2" borderId="0" xfId="6" applyFont="1" applyFill="1" applyAlignment="1" applyProtection="1">
      <alignment horizontal="left"/>
      <protection locked="0"/>
    </xf>
    <xf numFmtId="0" fontId="6" fillId="2" borderId="0" xfId="6" applyFont="1" applyFill="1" applyProtection="1">
      <protection locked="0"/>
    </xf>
    <xf numFmtId="0" fontId="2" fillId="2" borderId="9" xfId="6" applyFont="1" applyFill="1" applyBorder="1"/>
    <xf numFmtId="0" fontId="2" fillId="2" borderId="0" xfId="6" applyFont="1" applyFill="1" applyAlignment="1">
      <alignment horizontal="center"/>
    </xf>
    <xf numFmtId="10" fontId="2" fillId="2" borderId="9" xfId="6" applyNumberFormat="1" applyFont="1" applyFill="1" applyBorder="1"/>
    <xf numFmtId="0" fontId="22" fillId="2" borderId="0" xfId="6" applyFill="1"/>
    <xf numFmtId="0" fontId="1" fillId="2" borderId="10" xfId="6" applyFont="1" applyFill="1" applyBorder="1" applyAlignment="1">
      <alignment horizontal="center"/>
    </xf>
    <xf numFmtId="0" fontId="2" fillId="2" borderId="10" xfId="6" applyFont="1" applyFill="1" applyBorder="1" applyAlignment="1">
      <alignment horizontal="center"/>
    </xf>
    <xf numFmtId="0" fontId="1" fillId="2" borderId="0" xfId="6" applyFont="1" applyFill="1" applyAlignment="1">
      <alignment horizontal="right"/>
    </xf>
    <xf numFmtId="0" fontId="2" fillId="2" borderId="7" xfId="6" applyFont="1" applyFill="1" applyBorder="1"/>
    <xf numFmtId="0" fontId="1" fillId="2" borderId="11" xfId="6" applyFont="1" applyFill="1" applyBorder="1"/>
    <xf numFmtId="0" fontId="2" fillId="2" borderId="11" xfId="6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7" fillId="2" borderId="18" xfId="2" applyFont="1" applyFill="1" applyBorder="1" applyAlignment="1">
      <alignment horizontal="left" vertical="center" wrapText="1"/>
    </xf>
    <xf numFmtId="0" fontId="17" fillId="2" borderId="19" xfId="2" applyFont="1" applyFill="1" applyBorder="1" applyAlignment="1">
      <alignment horizontal="left" vertical="center" wrapText="1"/>
    </xf>
    <xf numFmtId="0" fontId="17" fillId="2" borderId="20" xfId="2" applyFont="1" applyFill="1" applyBorder="1" applyAlignment="1">
      <alignment horizontal="left" vertical="center" wrapText="1"/>
    </xf>
    <xf numFmtId="0" fontId="19" fillId="2" borderId="0" xfId="2" applyFont="1" applyFill="1" applyAlignment="1">
      <alignment horizontal="center" vertical="center"/>
    </xf>
    <xf numFmtId="0" fontId="20" fillId="2" borderId="0" xfId="2" applyFont="1" applyFill="1" applyAlignment="1">
      <alignment horizontal="center" vertical="center"/>
    </xf>
    <xf numFmtId="0" fontId="17" fillId="2" borderId="18" xfId="2" applyFont="1" applyFill="1" applyBorder="1" applyAlignment="1">
      <alignment horizontal="center"/>
    </xf>
    <xf numFmtId="0" fontId="17" fillId="2" borderId="19" xfId="2" applyFont="1" applyFill="1" applyBorder="1" applyAlignment="1">
      <alignment horizontal="center"/>
    </xf>
    <xf numFmtId="0" fontId="17" fillId="2" borderId="20" xfId="2" applyFont="1" applyFill="1" applyBorder="1" applyAlignment="1">
      <alignment horizontal="center"/>
    </xf>
    <xf numFmtId="0" fontId="23" fillId="2" borderId="10" xfId="2" applyFont="1" applyFill="1" applyBorder="1" applyAlignment="1">
      <alignment horizontal="center" vertical="center"/>
    </xf>
    <xf numFmtId="0" fontId="14" fillId="3" borderId="0" xfId="2" applyFont="1" applyFill="1" applyAlignment="1" applyProtection="1">
      <alignment horizontal="left" wrapText="1"/>
      <protection locked="0"/>
    </xf>
    <xf numFmtId="0" fontId="13" fillId="3" borderId="0" xfId="2" applyFont="1" applyFill="1" applyAlignment="1" applyProtection="1">
      <alignment horizontal="left" wrapText="1"/>
      <protection locked="0"/>
    </xf>
    <xf numFmtId="0" fontId="13" fillId="3" borderId="0" xfId="2" applyFont="1" applyFill="1" applyAlignment="1" applyProtection="1">
      <alignment horizontal="left"/>
      <protection locked="0"/>
    </xf>
    <xf numFmtId="0" fontId="17" fillId="2" borderId="18" xfId="2" applyFont="1" applyFill="1" applyBorder="1" applyAlignment="1">
      <alignment horizontal="justify" vertical="center" wrapText="1"/>
    </xf>
    <xf numFmtId="0" fontId="17" fillId="2" borderId="19" xfId="2" applyFont="1" applyFill="1" applyBorder="1" applyAlignment="1">
      <alignment horizontal="justify" vertical="center" wrapText="1"/>
    </xf>
    <xf numFmtId="0" fontId="17" fillId="2" borderId="20" xfId="2" applyFont="1" applyFill="1" applyBorder="1" applyAlignment="1">
      <alignment horizontal="justify" vertical="center" wrapText="1"/>
    </xf>
    <xf numFmtId="0" fontId="12" fillId="2" borderId="0" xfId="2" applyFont="1" applyFill="1" applyAlignment="1">
      <alignment horizontal="center"/>
    </xf>
    <xf numFmtId="0" fontId="12" fillId="2" borderId="48" xfId="2" applyFont="1" applyFill="1" applyBorder="1" applyAlignment="1">
      <alignment horizontal="center"/>
    </xf>
    <xf numFmtId="0" fontId="12" fillId="2" borderId="39" xfId="2" applyFont="1" applyFill="1" applyBorder="1" applyAlignment="1">
      <alignment horizontal="center"/>
    </xf>
    <xf numFmtId="0" fontId="12" fillId="2" borderId="49" xfId="2" applyFont="1" applyFill="1" applyBorder="1" applyAlignment="1">
      <alignment horizontal="center"/>
    </xf>
    <xf numFmtId="10" fontId="24" fillId="2" borderId="14" xfId="2" applyNumberFormat="1" applyFont="1" applyFill="1" applyBorder="1" applyAlignment="1">
      <alignment horizontal="center" vertical="center"/>
    </xf>
    <xf numFmtId="0" fontId="17" fillId="2" borderId="21" xfId="2" applyFont="1" applyFill="1" applyBorder="1" applyAlignment="1">
      <alignment horizontal="left" vertical="center" wrapText="1"/>
    </xf>
    <xf numFmtId="0" fontId="17" fillId="2" borderId="22" xfId="2" applyFont="1" applyFill="1" applyBorder="1" applyAlignment="1">
      <alignment horizontal="left" vertical="center" wrapText="1"/>
    </xf>
    <xf numFmtId="0" fontId="17" fillId="2" borderId="43" xfId="2" applyFont="1" applyFill="1" applyBorder="1" applyAlignment="1">
      <alignment horizontal="left" vertical="center" wrapText="1"/>
    </xf>
    <xf numFmtId="0" fontId="17" fillId="2" borderId="44" xfId="2" applyFont="1" applyFill="1" applyBorder="1" applyAlignment="1">
      <alignment horizontal="left" vertical="center" wrapText="1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4" fillId="3" borderId="13" xfId="2" applyNumberFormat="1" applyFont="1" applyFill="1" applyBorder="1" applyAlignment="1" applyProtection="1">
      <alignment horizontal="center" vertical="center"/>
      <protection locked="0"/>
    </xf>
    <xf numFmtId="2" fontId="14" fillId="3" borderId="14" xfId="2" applyNumberFormat="1" applyFont="1" applyFill="1" applyBorder="1" applyAlignment="1" applyProtection="1">
      <alignment horizontal="center" vertical="center"/>
      <protection locked="0"/>
    </xf>
    <xf numFmtId="2" fontId="14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7" fillId="2" borderId="21" xfId="2" applyFont="1" applyFill="1" applyBorder="1" applyAlignment="1">
      <alignment horizontal="center" vertical="center" wrapText="1"/>
    </xf>
    <xf numFmtId="0" fontId="17" fillId="2" borderId="22" xfId="2" applyFont="1" applyFill="1" applyBorder="1" applyAlignment="1">
      <alignment horizontal="center" vertical="center" wrapText="1"/>
    </xf>
    <xf numFmtId="0" fontId="17" fillId="2" borderId="43" xfId="2" applyFont="1" applyFill="1" applyBorder="1" applyAlignment="1">
      <alignment horizontal="center" vertical="center" wrapText="1"/>
    </xf>
    <xf numFmtId="0" fontId="17" fillId="2" borderId="44" xfId="2" applyFont="1" applyFill="1" applyBorder="1" applyAlignment="1">
      <alignment horizontal="center" vertical="center" wrapText="1"/>
    </xf>
    <xf numFmtId="0" fontId="12" fillId="2" borderId="10" xfId="2" applyFont="1" applyFill="1" applyBorder="1" applyAlignment="1">
      <alignment horizontal="center"/>
    </xf>
    <xf numFmtId="0" fontId="14" fillId="3" borderId="0" xfId="2" applyFont="1" applyFill="1" applyAlignment="1" applyProtection="1">
      <alignment horizontal="left"/>
      <protection locked="0"/>
    </xf>
    <xf numFmtId="0" fontId="17" fillId="2" borderId="10" xfId="2" applyFont="1" applyFill="1" applyBorder="1" applyAlignment="1">
      <alignment horizontal="left" vertical="center" wrapText="1"/>
    </xf>
    <xf numFmtId="0" fontId="17" fillId="2" borderId="9" xfId="2" applyFont="1" applyFill="1" applyBorder="1" applyAlignment="1">
      <alignment horizontal="left" vertical="center" wrapText="1"/>
    </xf>
    <xf numFmtId="0" fontId="12" fillId="2" borderId="48" xfId="2" applyFont="1" applyFill="1" applyBorder="1" applyAlignment="1">
      <alignment horizontal="center" vertical="center"/>
    </xf>
    <xf numFmtId="0" fontId="12" fillId="2" borderId="49" xfId="2" applyFont="1" applyFill="1" applyBorder="1" applyAlignment="1">
      <alignment horizontal="center" vertical="center"/>
    </xf>
    <xf numFmtId="0" fontId="17" fillId="2" borderId="18" xfId="3" applyFont="1" applyFill="1" applyBorder="1" applyAlignment="1">
      <alignment horizontal="left" vertical="center" wrapText="1"/>
    </xf>
    <xf numFmtId="0" fontId="17" fillId="2" borderId="19" xfId="3" applyFont="1" applyFill="1" applyBorder="1" applyAlignment="1">
      <alignment horizontal="left" vertical="center" wrapText="1"/>
    </xf>
    <xf numFmtId="0" fontId="17" fillId="2" borderId="20" xfId="3" applyFont="1" applyFill="1" applyBorder="1" applyAlignment="1">
      <alignment horizontal="left" vertical="center" wrapText="1"/>
    </xf>
    <xf numFmtId="0" fontId="19" fillId="2" borderId="0" xfId="3" applyFont="1" applyFill="1" applyAlignment="1">
      <alignment horizontal="center" vertical="center"/>
    </xf>
    <xf numFmtId="0" fontId="20" fillId="2" borderId="0" xfId="3" applyFont="1" applyFill="1" applyAlignment="1">
      <alignment horizontal="center" vertical="center"/>
    </xf>
    <xf numFmtId="0" fontId="17" fillId="2" borderId="18" xfId="3" applyFont="1" applyFill="1" applyBorder="1" applyAlignment="1">
      <alignment horizontal="center"/>
    </xf>
    <xf numFmtId="0" fontId="17" fillId="2" borderId="19" xfId="3" applyFont="1" applyFill="1" applyBorder="1" applyAlignment="1">
      <alignment horizontal="center"/>
    </xf>
    <xf numFmtId="0" fontId="17" fillId="2" borderId="20" xfId="3" applyFont="1" applyFill="1" applyBorder="1" applyAlignment="1">
      <alignment horizontal="center"/>
    </xf>
    <xf numFmtId="0" fontId="23" fillId="2" borderId="10" xfId="3" applyFont="1" applyFill="1" applyBorder="1" applyAlignment="1">
      <alignment horizontal="center" vertical="center"/>
    </xf>
    <xf numFmtId="0" fontId="14" fillId="3" borderId="0" xfId="3" applyFont="1" applyFill="1" applyAlignment="1" applyProtection="1">
      <alignment horizontal="left" wrapText="1"/>
      <protection locked="0"/>
    </xf>
    <xf numFmtId="0" fontId="13" fillId="3" borderId="0" xfId="3" applyFont="1" applyFill="1" applyAlignment="1" applyProtection="1">
      <alignment horizontal="left" wrapText="1"/>
      <protection locked="0"/>
    </xf>
    <xf numFmtId="0" fontId="13" fillId="3" borderId="0" xfId="3" applyFont="1" applyFill="1" applyAlignment="1" applyProtection="1">
      <alignment horizontal="left"/>
      <protection locked="0"/>
    </xf>
    <xf numFmtId="0" fontId="17" fillId="2" borderId="18" xfId="3" applyFont="1" applyFill="1" applyBorder="1" applyAlignment="1">
      <alignment horizontal="justify" vertical="center" wrapText="1"/>
    </xf>
    <xf numFmtId="0" fontId="17" fillId="2" borderId="19" xfId="3" applyFont="1" applyFill="1" applyBorder="1" applyAlignment="1">
      <alignment horizontal="justify" vertical="center" wrapText="1"/>
    </xf>
    <xf numFmtId="0" fontId="17" fillId="2" borderId="20" xfId="3" applyFont="1" applyFill="1" applyBorder="1" applyAlignment="1">
      <alignment horizontal="justify" vertical="center" wrapText="1"/>
    </xf>
    <xf numFmtId="0" fontId="12" fillId="2" borderId="0" xfId="3" applyFont="1" applyFill="1" applyAlignment="1">
      <alignment horizontal="center"/>
    </xf>
    <xf numFmtId="0" fontId="12" fillId="2" borderId="48" xfId="3" applyFont="1" applyFill="1" applyBorder="1" applyAlignment="1">
      <alignment horizontal="center"/>
    </xf>
    <xf numFmtId="0" fontId="12" fillId="2" borderId="39" xfId="3" applyFont="1" applyFill="1" applyBorder="1" applyAlignment="1">
      <alignment horizontal="center"/>
    </xf>
    <xf numFmtId="0" fontId="12" fillId="2" borderId="49" xfId="3" applyFont="1" applyFill="1" applyBorder="1" applyAlignment="1">
      <alignment horizontal="center"/>
    </xf>
    <xf numFmtId="10" fontId="24" fillId="2" borderId="14" xfId="3" applyNumberFormat="1" applyFont="1" applyFill="1" applyBorder="1" applyAlignment="1">
      <alignment horizontal="center" vertical="center"/>
    </xf>
    <xf numFmtId="0" fontId="17" fillId="2" borderId="21" xfId="3" applyFont="1" applyFill="1" applyBorder="1" applyAlignment="1">
      <alignment horizontal="left" vertical="center" wrapText="1"/>
    </xf>
    <xf numFmtId="0" fontId="17" fillId="2" borderId="22" xfId="3" applyFont="1" applyFill="1" applyBorder="1" applyAlignment="1">
      <alignment horizontal="left" vertical="center" wrapText="1"/>
    </xf>
    <xf numFmtId="0" fontId="17" fillId="2" borderId="43" xfId="3" applyFont="1" applyFill="1" applyBorder="1" applyAlignment="1">
      <alignment horizontal="left" vertical="center" wrapText="1"/>
    </xf>
    <xf numFmtId="0" fontId="17" fillId="2" borderId="44" xfId="3" applyFont="1" applyFill="1" applyBorder="1" applyAlignment="1">
      <alignment horizontal="left" vertical="center" wrapText="1"/>
    </xf>
    <xf numFmtId="0" fontId="12" fillId="2" borderId="10" xfId="3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 vertical="center"/>
    </xf>
    <xf numFmtId="0" fontId="12" fillId="2" borderId="9" xfId="3" applyFont="1" applyFill="1" applyBorder="1" applyAlignment="1">
      <alignment horizontal="center" vertical="center"/>
    </xf>
    <xf numFmtId="2" fontId="14" fillId="3" borderId="13" xfId="3" applyNumberFormat="1" applyFont="1" applyFill="1" applyBorder="1" applyAlignment="1" applyProtection="1">
      <alignment horizontal="center" vertical="center"/>
      <protection locked="0"/>
    </xf>
    <xf numFmtId="2" fontId="14" fillId="3" borderId="14" xfId="3" applyNumberFormat="1" applyFont="1" applyFill="1" applyBorder="1" applyAlignment="1" applyProtection="1">
      <alignment horizontal="center" vertical="center"/>
      <protection locked="0"/>
    </xf>
    <xf numFmtId="2" fontId="14" fillId="3" borderId="15" xfId="3" applyNumberFormat="1" applyFont="1" applyFill="1" applyBorder="1" applyAlignment="1" applyProtection="1">
      <alignment horizontal="center" vertical="center"/>
      <protection locked="0"/>
    </xf>
    <xf numFmtId="0" fontId="12" fillId="2" borderId="43" xfId="3" applyFont="1" applyFill="1" applyBorder="1" applyAlignment="1">
      <alignment horizontal="center" vertical="center"/>
    </xf>
    <xf numFmtId="0" fontId="17" fillId="2" borderId="21" xfId="3" applyFont="1" applyFill="1" applyBorder="1" applyAlignment="1">
      <alignment horizontal="center" vertical="center" wrapText="1"/>
    </xf>
    <xf numFmtId="0" fontId="17" fillId="2" borderId="22" xfId="3" applyFont="1" applyFill="1" applyBorder="1" applyAlignment="1">
      <alignment horizontal="center" vertical="center" wrapText="1"/>
    </xf>
    <xf numFmtId="0" fontId="17" fillId="2" borderId="43" xfId="3" applyFont="1" applyFill="1" applyBorder="1" applyAlignment="1">
      <alignment horizontal="center" vertical="center" wrapText="1"/>
    </xf>
    <xf numFmtId="0" fontId="17" fillId="2" borderId="44" xfId="3" applyFont="1" applyFill="1" applyBorder="1" applyAlignment="1">
      <alignment horizontal="center" vertical="center" wrapText="1"/>
    </xf>
    <xf numFmtId="0" fontId="12" fillId="2" borderId="10" xfId="3" applyFont="1" applyFill="1" applyBorder="1" applyAlignment="1">
      <alignment horizontal="center"/>
    </xf>
    <xf numFmtId="0" fontId="14" fillId="3" borderId="0" xfId="3" applyFont="1" applyFill="1" applyAlignment="1" applyProtection="1">
      <alignment horizontal="left"/>
      <protection locked="0"/>
    </xf>
    <xf numFmtId="0" fontId="17" fillId="2" borderId="10" xfId="3" applyFont="1" applyFill="1" applyBorder="1" applyAlignment="1">
      <alignment horizontal="left" vertical="center" wrapText="1"/>
    </xf>
    <xf numFmtId="0" fontId="17" fillId="2" borderId="9" xfId="3" applyFont="1" applyFill="1" applyBorder="1" applyAlignment="1">
      <alignment horizontal="left" vertical="center" wrapText="1"/>
    </xf>
    <xf numFmtId="0" fontId="12" fillId="2" borderId="48" xfId="3" applyFont="1" applyFill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7" fillId="2" borderId="18" xfId="4" applyFont="1" applyFill="1" applyBorder="1" applyAlignment="1">
      <alignment horizontal="left" vertical="center" wrapText="1"/>
    </xf>
    <xf numFmtId="0" fontId="17" fillId="2" borderId="19" xfId="4" applyFont="1" applyFill="1" applyBorder="1" applyAlignment="1">
      <alignment horizontal="left" vertical="center" wrapText="1"/>
    </xf>
    <xf numFmtId="0" fontId="17" fillId="2" borderId="20" xfId="4" applyFont="1" applyFill="1" applyBorder="1" applyAlignment="1">
      <alignment horizontal="left" vertical="center" wrapText="1"/>
    </xf>
    <xf numFmtId="0" fontId="19" fillId="2" borderId="0" xfId="4" applyFont="1" applyFill="1" applyAlignment="1">
      <alignment horizontal="center" vertical="center"/>
    </xf>
    <xf numFmtId="0" fontId="20" fillId="2" borderId="0" xfId="4" applyFont="1" applyFill="1" applyAlignment="1">
      <alignment horizontal="center" vertical="center"/>
    </xf>
    <xf numFmtId="0" fontId="17" fillId="2" borderId="18" xfId="4" applyFont="1" applyFill="1" applyBorder="1" applyAlignment="1">
      <alignment horizontal="center"/>
    </xf>
    <xf numFmtId="0" fontId="17" fillId="2" borderId="19" xfId="4" applyFont="1" applyFill="1" applyBorder="1" applyAlignment="1">
      <alignment horizontal="center"/>
    </xf>
    <xf numFmtId="0" fontId="17" fillId="2" borderId="20" xfId="4" applyFont="1" applyFill="1" applyBorder="1" applyAlignment="1">
      <alignment horizontal="center"/>
    </xf>
    <xf numFmtId="0" fontId="23" fillId="2" borderId="10" xfId="4" applyFont="1" applyFill="1" applyBorder="1" applyAlignment="1">
      <alignment horizontal="center" vertical="center"/>
    </xf>
    <xf numFmtId="0" fontId="14" fillId="3" borderId="0" xfId="4" applyFont="1" applyFill="1" applyAlignment="1" applyProtection="1">
      <alignment horizontal="left" wrapText="1"/>
      <protection locked="0"/>
    </xf>
    <xf numFmtId="0" fontId="13" fillId="3" borderId="0" xfId="4" applyFont="1" applyFill="1" applyAlignment="1" applyProtection="1">
      <alignment horizontal="left" wrapText="1"/>
      <protection locked="0"/>
    </xf>
    <xf numFmtId="0" fontId="13" fillId="3" borderId="0" xfId="4" applyFont="1" applyFill="1" applyAlignment="1" applyProtection="1">
      <alignment horizontal="left"/>
      <protection locked="0"/>
    </xf>
    <xf numFmtId="0" fontId="17" fillId="2" borderId="18" xfId="4" applyFont="1" applyFill="1" applyBorder="1" applyAlignment="1">
      <alignment horizontal="justify" vertical="center" wrapText="1"/>
    </xf>
    <xf numFmtId="0" fontId="17" fillId="2" borderId="19" xfId="4" applyFont="1" applyFill="1" applyBorder="1" applyAlignment="1">
      <alignment horizontal="justify" vertical="center" wrapText="1"/>
    </xf>
    <xf numFmtId="0" fontId="17" fillId="2" borderId="20" xfId="4" applyFont="1" applyFill="1" applyBorder="1" applyAlignment="1">
      <alignment horizontal="justify" vertical="center" wrapText="1"/>
    </xf>
    <xf numFmtId="0" fontId="12" fillId="2" borderId="0" xfId="4" applyFont="1" applyFill="1" applyAlignment="1">
      <alignment horizontal="center"/>
    </xf>
    <xf numFmtId="0" fontId="12" fillId="2" borderId="48" xfId="4" applyFont="1" applyFill="1" applyBorder="1" applyAlignment="1">
      <alignment horizontal="center"/>
    </xf>
    <xf numFmtId="0" fontId="12" fillId="2" borderId="39" xfId="4" applyFont="1" applyFill="1" applyBorder="1" applyAlignment="1">
      <alignment horizontal="center"/>
    </xf>
    <xf numFmtId="0" fontId="12" fillId="2" borderId="49" xfId="4" applyFont="1" applyFill="1" applyBorder="1" applyAlignment="1">
      <alignment horizontal="center"/>
    </xf>
    <xf numFmtId="10" fontId="24" fillId="2" borderId="14" xfId="4" applyNumberFormat="1" applyFont="1" applyFill="1" applyBorder="1" applyAlignment="1">
      <alignment horizontal="center" vertical="center"/>
    </xf>
    <xf numFmtId="0" fontId="17" fillId="2" borderId="21" xfId="4" applyFont="1" applyFill="1" applyBorder="1" applyAlignment="1">
      <alignment horizontal="left" vertical="center" wrapText="1"/>
    </xf>
    <xf numFmtId="0" fontId="17" fillId="2" borderId="22" xfId="4" applyFont="1" applyFill="1" applyBorder="1" applyAlignment="1">
      <alignment horizontal="left" vertical="center" wrapText="1"/>
    </xf>
    <xf numFmtId="0" fontId="17" fillId="2" borderId="43" xfId="4" applyFont="1" applyFill="1" applyBorder="1" applyAlignment="1">
      <alignment horizontal="left" vertical="center" wrapText="1"/>
    </xf>
    <xf numFmtId="0" fontId="17" fillId="2" borderId="44" xfId="4" applyFont="1" applyFill="1" applyBorder="1" applyAlignment="1">
      <alignment horizontal="left" vertical="center" wrapText="1"/>
    </xf>
    <xf numFmtId="0" fontId="12" fillId="2" borderId="10" xfId="4" applyFont="1" applyFill="1" applyBorder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2" fillId="2" borderId="9" xfId="4" applyFont="1" applyFill="1" applyBorder="1" applyAlignment="1">
      <alignment horizontal="center" vertical="center"/>
    </xf>
    <xf numFmtId="2" fontId="14" fillId="3" borderId="13" xfId="4" applyNumberFormat="1" applyFont="1" applyFill="1" applyBorder="1" applyAlignment="1" applyProtection="1">
      <alignment horizontal="center" vertical="center"/>
      <protection locked="0"/>
    </xf>
    <xf numFmtId="2" fontId="14" fillId="3" borderId="14" xfId="4" applyNumberFormat="1" applyFont="1" applyFill="1" applyBorder="1" applyAlignment="1" applyProtection="1">
      <alignment horizontal="center" vertical="center"/>
      <protection locked="0"/>
    </xf>
    <xf numFmtId="2" fontId="14" fillId="3" borderId="15" xfId="4" applyNumberFormat="1" applyFont="1" applyFill="1" applyBorder="1" applyAlignment="1" applyProtection="1">
      <alignment horizontal="center" vertical="center"/>
      <protection locked="0"/>
    </xf>
    <xf numFmtId="0" fontId="12" fillId="2" borderId="43" xfId="4" applyFont="1" applyFill="1" applyBorder="1" applyAlignment="1">
      <alignment horizontal="center" vertical="center"/>
    </xf>
    <xf numFmtId="0" fontId="17" fillId="2" borderId="21" xfId="4" applyFont="1" applyFill="1" applyBorder="1" applyAlignment="1">
      <alignment horizontal="center" vertical="center" wrapText="1"/>
    </xf>
    <xf numFmtId="0" fontId="17" fillId="2" borderId="22" xfId="4" applyFont="1" applyFill="1" applyBorder="1" applyAlignment="1">
      <alignment horizontal="center" vertical="center" wrapText="1"/>
    </xf>
    <xf numFmtId="0" fontId="17" fillId="2" borderId="43" xfId="4" applyFont="1" applyFill="1" applyBorder="1" applyAlignment="1">
      <alignment horizontal="center" vertical="center" wrapText="1"/>
    </xf>
    <xf numFmtId="0" fontId="17" fillId="2" borderId="44" xfId="4" applyFont="1" applyFill="1" applyBorder="1" applyAlignment="1">
      <alignment horizontal="center" vertical="center" wrapText="1"/>
    </xf>
    <xf numFmtId="0" fontId="12" fillId="2" borderId="10" xfId="4" applyFont="1" applyFill="1" applyBorder="1" applyAlignment="1">
      <alignment horizontal="center"/>
    </xf>
    <xf numFmtId="0" fontId="14" fillId="3" borderId="0" xfId="4" applyFont="1" applyFill="1" applyAlignment="1" applyProtection="1">
      <alignment horizontal="left"/>
      <protection locked="0"/>
    </xf>
    <xf numFmtId="0" fontId="17" fillId="2" borderId="10" xfId="4" applyFont="1" applyFill="1" applyBorder="1" applyAlignment="1">
      <alignment horizontal="left" vertical="center" wrapText="1"/>
    </xf>
    <xf numFmtId="0" fontId="17" fillId="2" borderId="9" xfId="4" applyFont="1" applyFill="1" applyBorder="1" applyAlignment="1">
      <alignment horizontal="left" vertical="center" wrapText="1"/>
    </xf>
    <xf numFmtId="0" fontId="12" fillId="2" borderId="48" xfId="4" applyFont="1" applyFill="1" applyBorder="1" applyAlignment="1">
      <alignment horizontal="center" vertical="center"/>
    </xf>
    <xf numFmtId="0" fontId="12" fillId="2" borderId="49" xfId="4" applyFont="1" applyFill="1" applyBorder="1" applyAlignment="1">
      <alignment horizontal="center" vertical="center"/>
    </xf>
    <xf numFmtId="0" fontId="3" fillId="2" borderId="0" xfId="5" applyFont="1" applyFill="1" applyAlignment="1">
      <alignment horizontal="center"/>
    </xf>
    <xf numFmtId="0" fontId="1" fillId="2" borderId="10" xfId="5" applyFont="1" applyFill="1" applyBorder="1" applyAlignment="1">
      <alignment horizontal="center"/>
    </xf>
    <xf numFmtId="0" fontId="3" fillId="2" borderId="0" xfId="6" applyFont="1" applyFill="1" applyAlignment="1">
      <alignment horizontal="center"/>
    </xf>
    <xf numFmtId="0" fontId="1" fillId="2" borderId="10" xfId="6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2" fontId="14" fillId="3" borderId="16" xfId="3" applyNumberFormat="1" applyFont="1" applyFill="1" applyBorder="1" applyAlignment="1" applyProtection="1">
      <alignment horizontal="center"/>
      <protection locked="0"/>
    </xf>
  </cellXfs>
  <cellStyles count="7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</cellStyles>
  <dxfs count="48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0" zoomScale="75" zoomScaleNormal="75" workbookViewId="0">
      <selection activeCell="C38" sqref="C38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6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681" t="s">
        <v>0</v>
      </c>
      <c r="B15" s="681"/>
      <c r="C15" s="681"/>
      <c r="D15" s="681"/>
      <c r="E15" s="681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100</v>
      </c>
      <c r="D17" s="54"/>
      <c r="E17" s="55"/>
    </row>
    <row r="18" spans="1:5" ht="16.5" customHeight="1" x14ac:dyDescent="0.3">
      <c r="A18" s="56" t="s">
        <v>4</v>
      </c>
      <c r="B18" s="49" t="s">
        <v>101</v>
      </c>
      <c r="C18" s="55"/>
      <c r="D18" s="55"/>
      <c r="E18" s="55"/>
    </row>
    <row r="19" spans="1:5" ht="16.5" customHeight="1" x14ac:dyDescent="0.3">
      <c r="A19" s="56" t="s">
        <v>6</v>
      </c>
      <c r="B19" s="57">
        <v>97.21</v>
      </c>
      <c r="C19" s="55"/>
      <c r="D19" s="55"/>
      <c r="E19" s="55"/>
    </row>
    <row r="20" spans="1:5" ht="16.5" customHeight="1" x14ac:dyDescent="0.3">
      <c r="A20" s="53" t="s">
        <v>8</v>
      </c>
      <c r="B20" s="57">
        <v>24.65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B20/100</f>
        <v>0.2465</v>
      </c>
      <c r="C21" s="55"/>
      <c r="D21" s="55"/>
      <c r="E21" s="55"/>
    </row>
    <row r="22" spans="1:5" ht="15.75" customHeight="1" x14ac:dyDescent="0.25">
      <c r="A22" s="55"/>
      <c r="B22" s="59">
        <v>43102.346747685187</v>
      </c>
      <c r="C22" s="55"/>
      <c r="D22" s="55"/>
      <c r="E22" s="55"/>
    </row>
    <row r="23" spans="1:5" ht="16.5" customHeight="1" x14ac:dyDescent="0.3">
      <c r="A23" s="60" t="s">
        <v>13</v>
      </c>
      <c r="B23" s="61" t="s">
        <v>14</v>
      </c>
      <c r="C23" s="60" t="s">
        <v>15</v>
      </c>
      <c r="D23" s="60" t="s">
        <v>16</v>
      </c>
      <c r="E23" s="60" t="s">
        <v>17</v>
      </c>
    </row>
    <row r="24" spans="1:5" ht="16.5" customHeight="1" x14ac:dyDescent="0.3">
      <c r="A24" s="62">
        <v>1</v>
      </c>
      <c r="B24" s="63">
        <v>6183610</v>
      </c>
      <c r="C24" s="63">
        <v>251199</v>
      </c>
      <c r="D24" s="64">
        <v>1.5</v>
      </c>
      <c r="E24" s="65">
        <v>25.2</v>
      </c>
    </row>
    <row r="25" spans="1:5" ht="16.5" customHeight="1" x14ac:dyDescent="0.3">
      <c r="A25" s="62">
        <v>2</v>
      </c>
      <c r="B25" s="63">
        <v>6113193</v>
      </c>
      <c r="C25" s="63">
        <v>264393.40000000002</v>
      </c>
      <c r="D25" s="64">
        <v>1.4</v>
      </c>
      <c r="E25" s="64">
        <v>25.2</v>
      </c>
    </row>
    <row r="26" spans="1:5" ht="16.5" customHeight="1" x14ac:dyDescent="0.3">
      <c r="A26" s="62">
        <v>3</v>
      </c>
      <c r="B26" s="63">
        <v>6051005</v>
      </c>
      <c r="C26" s="63">
        <v>275238.8</v>
      </c>
      <c r="D26" s="64">
        <v>1.4</v>
      </c>
      <c r="E26" s="64">
        <v>25.2</v>
      </c>
    </row>
    <row r="27" spans="1:5" ht="16.5" customHeight="1" x14ac:dyDescent="0.3">
      <c r="A27" s="62">
        <v>4</v>
      </c>
      <c r="B27" s="63">
        <v>6029985</v>
      </c>
      <c r="C27" s="63">
        <v>398037.2</v>
      </c>
      <c r="D27" s="64">
        <v>1.2</v>
      </c>
      <c r="E27" s="64">
        <v>25.2</v>
      </c>
    </row>
    <row r="28" spans="1:5" ht="16.5" customHeight="1" x14ac:dyDescent="0.3">
      <c r="A28" s="62">
        <v>5</v>
      </c>
      <c r="B28" s="63">
        <v>5987647</v>
      </c>
      <c r="C28" s="63">
        <v>396433.9</v>
      </c>
      <c r="D28" s="64">
        <v>1.2</v>
      </c>
      <c r="E28" s="64">
        <v>25.2</v>
      </c>
    </row>
    <row r="29" spans="1:5" ht="16.5" customHeight="1" x14ac:dyDescent="0.3">
      <c r="A29" s="62">
        <v>6</v>
      </c>
      <c r="B29" s="66">
        <v>6064150</v>
      </c>
      <c r="C29" s="66">
        <v>399205.1</v>
      </c>
      <c r="D29" s="67">
        <v>1.1000000000000001</v>
      </c>
      <c r="E29" s="67">
        <v>25.2</v>
      </c>
    </row>
    <row r="30" spans="1:5" ht="16.5" customHeight="1" x14ac:dyDescent="0.3">
      <c r="A30" s="68" t="s">
        <v>18</v>
      </c>
      <c r="B30" s="69">
        <f>AVERAGE(B24:B29)</f>
        <v>6071598.333333333</v>
      </c>
      <c r="C30" s="70">
        <f>AVERAGE(C24:C29)</f>
        <v>330751.23333333334</v>
      </c>
      <c r="D30" s="71">
        <f>AVERAGE(D24:D29)</f>
        <v>1.3</v>
      </c>
      <c r="E30" s="71">
        <f>AVERAGE(E24:E29)</f>
        <v>25.2</v>
      </c>
    </row>
    <row r="31" spans="1:5" ht="16.5" customHeight="1" x14ac:dyDescent="0.3">
      <c r="A31" s="72" t="s">
        <v>19</v>
      </c>
      <c r="B31" s="73">
        <f>(STDEV(B24:B29)/B30)</f>
        <v>1.1299945343663952E-2</v>
      </c>
      <c r="C31" s="74"/>
      <c r="D31" s="74"/>
      <c r="E31" s="75"/>
    </row>
    <row r="32" spans="1:5" s="49" customFormat="1" ht="16.5" customHeight="1" x14ac:dyDescent="0.3">
      <c r="A32" s="76" t="s">
        <v>20</v>
      </c>
      <c r="B32" s="77">
        <f>COUNT(B24:B29)</f>
        <v>6</v>
      </c>
      <c r="C32" s="78"/>
      <c r="D32" s="79"/>
      <c r="E32" s="80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1" t="s">
        <v>22</v>
      </c>
      <c r="C34" s="82"/>
      <c r="D34" s="82"/>
      <c r="E34" s="82"/>
    </row>
    <row r="35" spans="1:5" ht="16.5" customHeight="1" x14ac:dyDescent="0.3">
      <c r="A35" s="56"/>
      <c r="B35" s="81" t="s">
        <v>140</v>
      </c>
      <c r="C35" s="82"/>
      <c r="D35" s="82"/>
      <c r="E35" s="82"/>
    </row>
    <row r="36" spans="1:5" ht="16.5" customHeight="1" x14ac:dyDescent="0.3">
      <c r="A36" s="56"/>
      <c r="B36" s="81" t="s">
        <v>24</v>
      </c>
      <c r="C36" s="82"/>
      <c r="D36" s="82"/>
      <c r="E36" s="82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 t="s">
        <v>101</v>
      </c>
      <c r="C39" s="55"/>
      <c r="D39" s="55"/>
      <c r="E39" s="55"/>
    </row>
    <row r="40" spans="1:5" ht="16.5" customHeight="1" x14ac:dyDescent="0.3">
      <c r="A40" s="56" t="s">
        <v>6</v>
      </c>
      <c r="B40" s="57">
        <v>97.21</v>
      </c>
      <c r="C40" s="55"/>
      <c r="D40" s="55"/>
      <c r="E40" s="55"/>
    </row>
    <row r="41" spans="1:5" ht="16.5" customHeight="1" x14ac:dyDescent="0.3">
      <c r="A41" s="53" t="s">
        <v>8</v>
      </c>
      <c r="B41" s="57">
        <v>28.06</v>
      </c>
      <c r="C41" s="55"/>
      <c r="D41" s="55"/>
      <c r="E41" s="55"/>
    </row>
    <row r="42" spans="1:5" ht="16.5" customHeight="1" x14ac:dyDescent="0.3">
      <c r="A42" s="53" t="s">
        <v>10</v>
      </c>
      <c r="B42" s="58">
        <f>B41/50</f>
        <v>0.56119999999999992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60" t="s">
        <v>13</v>
      </c>
      <c r="B44" s="61" t="s">
        <v>14</v>
      </c>
      <c r="C44" s="60" t="s">
        <v>15</v>
      </c>
      <c r="D44" s="60" t="s">
        <v>16</v>
      </c>
      <c r="E44" s="60" t="s">
        <v>17</v>
      </c>
    </row>
    <row r="45" spans="1:5" ht="16.5" customHeight="1" x14ac:dyDescent="0.3">
      <c r="A45" s="62">
        <v>1</v>
      </c>
      <c r="B45" s="63"/>
      <c r="C45" s="63">
        <v>11563</v>
      </c>
      <c r="D45" s="64">
        <v>1.1000000000000001</v>
      </c>
      <c r="E45" s="65">
        <v>13.65</v>
      </c>
    </row>
    <row r="46" spans="1:5" ht="16.5" customHeight="1" x14ac:dyDescent="0.3">
      <c r="A46" s="62">
        <v>2</v>
      </c>
      <c r="B46" s="63">
        <v>3219796</v>
      </c>
      <c r="C46" s="63">
        <v>11505</v>
      </c>
      <c r="D46" s="64">
        <v>1.1000000000000001</v>
      </c>
      <c r="E46" s="64">
        <v>13.63</v>
      </c>
    </row>
    <row r="47" spans="1:5" ht="16.5" customHeight="1" x14ac:dyDescent="0.3">
      <c r="A47" s="62">
        <v>3</v>
      </c>
      <c r="B47" s="63">
        <v>3222099</v>
      </c>
      <c r="C47" s="63">
        <v>11697</v>
      </c>
      <c r="D47" s="64">
        <v>1.1000000000000001</v>
      </c>
      <c r="E47" s="64">
        <v>13.61</v>
      </c>
    </row>
    <row r="48" spans="1:5" ht="16.5" customHeight="1" x14ac:dyDescent="0.3">
      <c r="A48" s="62">
        <v>4</v>
      </c>
      <c r="B48" s="63">
        <v>3219287</v>
      </c>
      <c r="C48" s="63">
        <v>11618</v>
      </c>
      <c r="D48" s="64">
        <v>1.1000000000000001</v>
      </c>
      <c r="E48" s="64">
        <v>13.61</v>
      </c>
    </row>
    <row r="49" spans="1:7" ht="16.5" customHeight="1" x14ac:dyDescent="0.3">
      <c r="A49" s="62">
        <v>5</v>
      </c>
      <c r="B49" s="63">
        <v>3225186</v>
      </c>
      <c r="C49" s="63">
        <v>11400</v>
      </c>
      <c r="D49" s="64">
        <v>1.1100000000000001</v>
      </c>
      <c r="E49" s="64">
        <v>13.58</v>
      </c>
    </row>
    <row r="50" spans="1:7" ht="16.5" customHeight="1" x14ac:dyDescent="0.3">
      <c r="A50" s="62">
        <v>6</v>
      </c>
      <c r="B50" s="66">
        <v>3224829</v>
      </c>
      <c r="C50" s="66">
        <v>11551</v>
      </c>
      <c r="D50" s="67">
        <v>1.0900000000000001</v>
      </c>
      <c r="E50" s="67">
        <v>13.59</v>
      </c>
    </row>
    <row r="51" spans="1:7" ht="16.5" customHeight="1" x14ac:dyDescent="0.3">
      <c r="A51" s="68" t="s">
        <v>18</v>
      </c>
      <c r="B51" s="69">
        <f>AVERAGE(B45:B50)</f>
        <v>3222239.4</v>
      </c>
      <c r="C51" s="70">
        <f>AVERAGE(C45:C50)</f>
        <v>11555.666666666666</v>
      </c>
      <c r="D51" s="71">
        <f>AVERAGE(D45:D50)</f>
        <v>1.1000000000000001</v>
      </c>
      <c r="E51" s="71">
        <f>AVERAGE(E45:E50)</f>
        <v>13.611666666666666</v>
      </c>
    </row>
    <row r="52" spans="1:7" ht="16.5" customHeight="1" x14ac:dyDescent="0.3">
      <c r="A52" s="72" t="s">
        <v>19</v>
      </c>
      <c r="B52" s="73">
        <f>(STDEV(B45:B50)/B51)</f>
        <v>8.5125527484397731E-4</v>
      </c>
      <c r="C52" s="74"/>
      <c r="D52" s="74"/>
      <c r="E52" s="75"/>
    </row>
    <row r="53" spans="1:7" s="49" customFormat="1" ht="16.5" customHeight="1" x14ac:dyDescent="0.3">
      <c r="A53" s="76" t="s">
        <v>20</v>
      </c>
      <c r="B53" s="77">
        <f>COUNT(B45:B50)</f>
        <v>5</v>
      </c>
      <c r="C53" s="78"/>
      <c r="D53" s="79"/>
      <c r="E53" s="80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1" t="s">
        <v>22</v>
      </c>
      <c r="C55" s="82"/>
      <c r="D55" s="82"/>
      <c r="E55" s="82"/>
    </row>
    <row r="56" spans="1:7" ht="16.5" customHeight="1" x14ac:dyDescent="0.3">
      <c r="A56" s="56"/>
      <c r="B56" s="81" t="s">
        <v>23</v>
      </c>
      <c r="C56" s="82"/>
      <c r="D56" s="82"/>
      <c r="E56" s="82"/>
    </row>
    <row r="57" spans="1:7" ht="16.5" customHeight="1" x14ac:dyDescent="0.3">
      <c r="A57" s="56"/>
      <c r="B57" s="81" t="s">
        <v>24</v>
      </c>
      <c r="C57" s="82"/>
      <c r="D57" s="82"/>
      <c r="E57" s="82"/>
    </row>
    <row r="58" spans="1:7" ht="14.25" customHeight="1" thickBot="1" x14ac:dyDescent="0.3">
      <c r="A58" s="83"/>
      <c r="B58" s="84"/>
      <c r="D58" s="85"/>
      <c r="F58" s="86"/>
      <c r="G58" s="86"/>
    </row>
    <row r="59" spans="1:7" ht="15" customHeight="1" x14ac:dyDescent="0.3">
      <c r="B59" s="682" t="s">
        <v>26</v>
      </c>
      <c r="C59" s="682"/>
      <c r="E59" s="87" t="s">
        <v>27</v>
      </c>
      <c r="F59" s="88"/>
      <c r="G59" s="87" t="s">
        <v>28</v>
      </c>
    </row>
    <row r="60" spans="1:7" ht="15" customHeight="1" x14ac:dyDescent="0.3">
      <c r="A60" s="89" t="s">
        <v>29</v>
      </c>
      <c r="B60" s="90"/>
      <c r="C60" s="90"/>
      <c r="E60" s="90"/>
      <c r="G60" s="90"/>
    </row>
    <row r="61" spans="1:7" ht="15" customHeight="1" x14ac:dyDescent="0.3">
      <c r="A61" s="89" t="s">
        <v>30</v>
      </c>
      <c r="B61" s="91"/>
      <c r="C61" s="91"/>
      <c r="E61" s="91"/>
      <c r="G61" s="9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10" zoomScaleNormal="40" zoomScaleSheetLayoutView="10" zoomScalePageLayoutView="41" workbookViewId="0">
      <selection activeCell="F60" sqref="F60:F62"/>
    </sheetView>
  </sheetViews>
  <sheetFormatPr defaultColWidth="9.140625" defaultRowHeight="13.5" x14ac:dyDescent="0.25"/>
  <cols>
    <col min="1" max="1" width="55.42578125" style="93" customWidth="1"/>
    <col min="2" max="2" width="33.7109375" style="93" customWidth="1"/>
    <col min="3" max="3" width="42.28515625" style="93" customWidth="1"/>
    <col min="4" max="4" width="30.5703125" style="93" customWidth="1"/>
    <col min="5" max="5" width="39.85546875" style="93" customWidth="1"/>
    <col min="6" max="6" width="30.7109375" style="93" customWidth="1"/>
    <col min="7" max="7" width="39.85546875" style="93" customWidth="1"/>
    <col min="8" max="8" width="30" style="93" customWidth="1"/>
    <col min="9" max="9" width="30.28515625" style="93" hidden="1" customWidth="1"/>
    <col min="10" max="10" width="30.42578125" style="93" customWidth="1"/>
    <col min="11" max="11" width="21.28515625" style="93" customWidth="1"/>
    <col min="12" max="12" width="9.140625" style="93"/>
    <col min="13" max="16384" width="9.140625" style="95"/>
  </cols>
  <sheetData>
    <row r="1" spans="1:9" ht="18.75" customHeight="1" x14ac:dyDescent="0.25">
      <c r="A1" s="686" t="s">
        <v>45</v>
      </c>
      <c r="B1" s="686"/>
      <c r="C1" s="686"/>
      <c r="D1" s="686"/>
      <c r="E1" s="686"/>
      <c r="F1" s="686"/>
      <c r="G1" s="686"/>
      <c r="H1" s="686"/>
      <c r="I1" s="686"/>
    </row>
    <row r="2" spans="1:9" ht="18.75" customHeight="1" x14ac:dyDescent="0.25">
      <c r="A2" s="686"/>
      <c r="B2" s="686"/>
      <c r="C2" s="686"/>
      <c r="D2" s="686"/>
      <c r="E2" s="686"/>
      <c r="F2" s="686"/>
      <c r="G2" s="686"/>
      <c r="H2" s="686"/>
      <c r="I2" s="686"/>
    </row>
    <row r="3" spans="1:9" ht="18.75" customHeight="1" x14ac:dyDescent="0.25">
      <c r="A3" s="686"/>
      <c r="B3" s="686"/>
      <c r="C3" s="686"/>
      <c r="D3" s="686"/>
      <c r="E3" s="686"/>
      <c r="F3" s="686"/>
      <c r="G3" s="686"/>
      <c r="H3" s="686"/>
      <c r="I3" s="686"/>
    </row>
    <row r="4" spans="1:9" ht="18.75" customHeight="1" x14ac:dyDescent="0.25">
      <c r="A4" s="686"/>
      <c r="B4" s="686"/>
      <c r="C4" s="686"/>
      <c r="D4" s="686"/>
      <c r="E4" s="686"/>
      <c r="F4" s="686"/>
      <c r="G4" s="686"/>
      <c r="H4" s="686"/>
      <c r="I4" s="686"/>
    </row>
    <row r="5" spans="1:9" ht="18.75" customHeight="1" x14ac:dyDescent="0.25">
      <c r="A5" s="686"/>
      <c r="B5" s="686"/>
      <c r="C5" s="686"/>
      <c r="D5" s="686"/>
      <c r="E5" s="686"/>
      <c r="F5" s="686"/>
      <c r="G5" s="686"/>
      <c r="H5" s="686"/>
      <c r="I5" s="686"/>
    </row>
    <row r="6" spans="1:9" ht="18.75" customHeight="1" x14ac:dyDescent="0.25">
      <c r="A6" s="686"/>
      <c r="B6" s="686"/>
      <c r="C6" s="686"/>
      <c r="D6" s="686"/>
      <c r="E6" s="686"/>
      <c r="F6" s="686"/>
      <c r="G6" s="686"/>
      <c r="H6" s="686"/>
      <c r="I6" s="686"/>
    </row>
    <row r="7" spans="1:9" ht="18.75" customHeight="1" x14ac:dyDescent="0.25">
      <c r="A7" s="686"/>
      <c r="B7" s="686"/>
      <c r="C7" s="686"/>
      <c r="D7" s="686"/>
      <c r="E7" s="686"/>
      <c r="F7" s="686"/>
      <c r="G7" s="686"/>
      <c r="H7" s="686"/>
      <c r="I7" s="686"/>
    </row>
    <row r="8" spans="1:9" x14ac:dyDescent="0.25">
      <c r="A8" s="687" t="s">
        <v>46</v>
      </c>
      <c r="B8" s="687"/>
      <c r="C8" s="687"/>
      <c r="D8" s="687"/>
      <c r="E8" s="687"/>
      <c r="F8" s="687"/>
      <c r="G8" s="687"/>
      <c r="H8" s="687"/>
      <c r="I8" s="687"/>
    </row>
    <row r="9" spans="1:9" x14ac:dyDescent="0.25">
      <c r="A9" s="687"/>
      <c r="B9" s="687"/>
      <c r="C9" s="687"/>
      <c r="D9" s="687"/>
      <c r="E9" s="687"/>
      <c r="F9" s="687"/>
      <c r="G9" s="687"/>
      <c r="H9" s="687"/>
      <c r="I9" s="687"/>
    </row>
    <row r="10" spans="1:9" x14ac:dyDescent="0.25">
      <c r="A10" s="687"/>
      <c r="B10" s="687"/>
      <c r="C10" s="687"/>
      <c r="D10" s="687"/>
      <c r="E10" s="687"/>
      <c r="F10" s="687"/>
      <c r="G10" s="687"/>
      <c r="H10" s="687"/>
      <c r="I10" s="687"/>
    </row>
    <row r="11" spans="1:9" x14ac:dyDescent="0.25">
      <c r="A11" s="687"/>
      <c r="B11" s="687"/>
      <c r="C11" s="687"/>
      <c r="D11" s="687"/>
      <c r="E11" s="687"/>
      <c r="F11" s="687"/>
      <c r="G11" s="687"/>
      <c r="H11" s="687"/>
      <c r="I11" s="687"/>
    </row>
    <row r="12" spans="1:9" x14ac:dyDescent="0.25">
      <c r="A12" s="687"/>
      <c r="B12" s="687"/>
      <c r="C12" s="687"/>
      <c r="D12" s="687"/>
      <c r="E12" s="687"/>
      <c r="F12" s="687"/>
      <c r="G12" s="687"/>
      <c r="H12" s="687"/>
      <c r="I12" s="687"/>
    </row>
    <row r="13" spans="1:9" x14ac:dyDescent="0.25">
      <c r="A13" s="687"/>
      <c r="B13" s="687"/>
      <c r="C13" s="687"/>
      <c r="D13" s="687"/>
      <c r="E13" s="687"/>
      <c r="F13" s="687"/>
      <c r="G13" s="687"/>
      <c r="H13" s="687"/>
      <c r="I13" s="687"/>
    </row>
    <row r="14" spans="1:9" x14ac:dyDescent="0.25">
      <c r="A14" s="687"/>
      <c r="B14" s="687"/>
      <c r="C14" s="687"/>
      <c r="D14" s="687"/>
      <c r="E14" s="687"/>
      <c r="F14" s="687"/>
      <c r="G14" s="687"/>
      <c r="H14" s="687"/>
      <c r="I14" s="687"/>
    </row>
    <row r="15" spans="1:9" ht="19.5" customHeight="1" thickBot="1" x14ac:dyDescent="0.35">
      <c r="A15" s="94"/>
    </row>
    <row r="16" spans="1:9" ht="19.5" customHeight="1" thickBot="1" x14ac:dyDescent="0.35">
      <c r="A16" s="688" t="s">
        <v>31</v>
      </c>
      <c r="B16" s="689"/>
      <c r="C16" s="689"/>
      <c r="D16" s="689"/>
      <c r="E16" s="689"/>
      <c r="F16" s="689"/>
      <c r="G16" s="689"/>
      <c r="H16" s="690"/>
    </row>
    <row r="17" spans="1:14" ht="20.25" customHeight="1" x14ac:dyDescent="0.25">
      <c r="A17" s="691" t="s">
        <v>47</v>
      </c>
      <c r="B17" s="691"/>
      <c r="C17" s="691"/>
      <c r="D17" s="691"/>
      <c r="E17" s="691"/>
      <c r="F17" s="691"/>
      <c r="G17" s="691"/>
      <c r="H17" s="691"/>
    </row>
    <row r="18" spans="1:14" ht="26.25" customHeight="1" x14ac:dyDescent="0.4">
      <c r="A18" s="96" t="s">
        <v>33</v>
      </c>
      <c r="B18" s="692" t="s">
        <v>100</v>
      </c>
      <c r="C18" s="692"/>
      <c r="D18" s="97"/>
      <c r="E18" s="98"/>
      <c r="F18" s="99"/>
      <c r="G18" s="99"/>
      <c r="H18" s="99"/>
    </row>
    <row r="19" spans="1:14" ht="26.25" customHeight="1" x14ac:dyDescent="0.4">
      <c r="A19" s="96" t="s">
        <v>34</v>
      </c>
      <c r="B19" s="100" t="s">
        <v>7</v>
      </c>
      <c r="C19" s="99">
        <v>1</v>
      </c>
      <c r="D19" s="99"/>
      <c r="E19" s="99"/>
      <c r="F19" s="99"/>
      <c r="G19" s="99"/>
      <c r="H19" s="99"/>
    </row>
    <row r="20" spans="1:14" ht="26.25" customHeight="1" x14ac:dyDescent="0.4">
      <c r="A20" s="96" t="s">
        <v>35</v>
      </c>
      <c r="B20" s="693" t="s">
        <v>102</v>
      </c>
      <c r="C20" s="693"/>
      <c r="D20" s="99"/>
      <c r="E20" s="99"/>
      <c r="F20" s="99"/>
      <c r="G20" s="99"/>
      <c r="H20" s="99"/>
    </row>
    <row r="21" spans="1:14" ht="26.25" customHeight="1" x14ac:dyDescent="0.4">
      <c r="A21" s="96" t="s">
        <v>36</v>
      </c>
      <c r="B21" s="693" t="s">
        <v>103</v>
      </c>
      <c r="C21" s="693"/>
      <c r="D21" s="693"/>
      <c r="E21" s="693"/>
      <c r="F21" s="693"/>
      <c r="G21" s="693"/>
      <c r="H21" s="693"/>
      <c r="I21" s="101"/>
    </row>
    <row r="22" spans="1:14" ht="26.25" customHeight="1" x14ac:dyDescent="0.4">
      <c r="A22" s="96" t="s">
        <v>37</v>
      </c>
      <c r="B22" s="102" t="s">
        <v>104</v>
      </c>
      <c r="C22" s="99"/>
      <c r="D22" s="99"/>
      <c r="E22" s="99"/>
      <c r="F22" s="99"/>
      <c r="G22" s="99"/>
      <c r="H22" s="99"/>
    </row>
    <row r="23" spans="1:14" ht="26.25" customHeight="1" x14ac:dyDescent="0.4">
      <c r="A23" s="96" t="s">
        <v>38</v>
      </c>
      <c r="B23" s="102">
        <v>43132.346759259257</v>
      </c>
      <c r="C23" s="99"/>
      <c r="D23" s="99"/>
      <c r="E23" s="99"/>
      <c r="F23" s="99"/>
      <c r="G23" s="99"/>
      <c r="H23" s="99"/>
    </row>
    <row r="24" spans="1:14" ht="18.75" x14ac:dyDescent="0.3">
      <c r="A24" s="96"/>
      <c r="B24" s="103"/>
    </row>
    <row r="25" spans="1:14" ht="18.75" x14ac:dyDescent="0.3">
      <c r="A25" s="104" t="s">
        <v>1</v>
      </c>
      <c r="B25" s="103"/>
    </row>
    <row r="26" spans="1:14" ht="26.25" customHeight="1" x14ac:dyDescent="0.4">
      <c r="A26" s="105" t="s">
        <v>4</v>
      </c>
      <c r="B26" s="692" t="s">
        <v>102</v>
      </c>
      <c r="C26" s="692"/>
    </row>
    <row r="27" spans="1:14" ht="26.25" customHeight="1" x14ac:dyDescent="0.4">
      <c r="A27" s="106" t="s">
        <v>48</v>
      </c>
      <c r="B27" s="694" t="s">
        <v>105</v>
      </c>
      <c r="C27" s="694"/>
    </row>
    <row r="28" spans="1:14" ht="27" customHeight="1" thickBot="1" x14ac:dyDescent="0.45">
      <c r="A28" s="106" t="s">
        <v>6</v>
      </c>
      <c r="B28" s="107">
        <v>99.34</v>
      </c>
    </row>
    <row r="29" spans="1:14" s="109" customFormat="1" ht="27" customHeight="1" thickBot="1" x14ac:dyDescent="0.45">
      <c r="A29" s="106" t="s">
        <v>49</v>
      </c>
      <c r="B29" s="108">
        <v>0</v>
      </c>
      <c r="C29" s="695" t="s">
        <v>106</v>
      </c>
      <c r="D29" s="696"/>
      <c r="E29" s="696"/>
      <c r="F29" s="696"/>
      <c r="G29" s="697"/>
      <c r="I29" s="110"/>
      <c r="J29" s="110"/>
      <c r="K29" s="110"/>
      <c r="L29" s="110"/>
    </row>
    <row r="30" spans="1:14" s="109" customFormat="1" ht="19.5" customHeight="1" thickBot="1" x14ac:dyDescent="0.35">
      <c r="A30" s="106" t="s">
        <v>50</v>
      </c>
      <c r="B30" s="111">
        <f>B28-B29</f>
        <v>99.34</v>
      </c>
      <c r="C30" s="112"/>
      <c r="D30" s="112"/>
      <c r="E30" s="112"/>
      <c r="F30" s="112"/>
      <c r="G30" s="113"/>
      <c r="I30" s="110"/>
      <c r="J30" s="110"/>
      <c r="K30" s="110"/>
      <c r="L30" s="110"/>
    </row>
    <row r="31" spans="1:14" s="109" customFormat="1" ht="27" customHeight="1" thickBot="1" x14ac:dyDescent="0.45">
      <c r="A31" s="106" t="s">
        <v>51</v>
      </c>
      <c r="B31" s="114">
        <v>1</v>
      </c>
      <c r="C31" s="683" t="s">
        <v>52</v>
      </c>
      <c r="D31" s="684"/>
      <c r="E31" s="684"/>
      <c r="F31" s="684"/>
      <c r="G31" s="684"/>
      <c r="H31" s="685"/>
      <c r="I31" s="110"/>
      <c r="J31" s="110"/>
      <c r="K31" s="110"/>
      <c r="L31" s="110"/>
    </row>
    <row r="32" spans="1:14" s="109" customFormat="1" ht="27" customHeight="1" thickBot="1" x14ac:dyDescent="0.45">
      <c r="A32" s="106" t="s">
        <v>53</v>
      </c>
      <c r="B32" s="114">
        <v>1</v>
      </c>
      <c r="C32" s="683" t="s">
        <v>54</v>
      </c>
      <c r="D32" s="684"/>
      <c r="E32" s="684"/>
      <c r="F32" s="684"/>
      <c r="G32" s="684"/>
      <c r="H32" s="685"/>
      <c r="I32" s="110"/>
      <c r="J32" s="110"/>
      <c r="K32" s="110"/>
      <c r="L32" s="115"/>
      <c r="M32" s="115"/>
      <c r="N32" s="116"/>
    </row>
    <row r="33" spans="1:14" s="109" customFormat="1" ht="17.25" customHeight="1" x14ac:dyDescent="0.3">
      <c r="A33" s="106"/>
      <c r="B33" s="117"/>
      <c r="C33" s="118"/>
      <c r="D33" s="118"/>
      <c r="E33" s="118"/>
      <c r="F33" s="118"/>
      <c r="G33" s="118"/>
      <c r="H33" s="118"/>
      <c r="I33" s="110"/>
      <c r="J33" s="110"/>
      <c r="K33" s="110"/>
      <c r="L33" s="115"/>
      <c r="M33" s="115"/>
      <c r="N33" s="116"/>
    </row>
    <row r="34" spans="1:14" s="109" customFormat="1" ht="18.75" x14ac:dyDescent="0.3">
      <c r="A34" s="106" t="s">
        <v>55</v>
      </c>
      <c r="B34" s="119">
        <f>B31/B32</f>
        <v>1</v>
      </c>
      <c r="C34" s="94" t="s">
        <v>56</v>
      </c>
      <c r="D34" s="94"/>
      <c r="E34" s="94"/>
      <c r="F34" s="94"/>
      <c r="G34" s="94"/>
      <c r="I34" s="110"/>
      <c r="J34" s="110"/>
      <c r="K34" s="110"/>
      <c r="L34" s="115"/>
      <c r="M34" s="115"/>
      <c r="N34" s="116"/>
    </row>
    <row r="35" spans="1:14" s="109" customFormat="1" ht="19.5" customHeight="1" thickBot="1" x14ac:dyDescent="0.35">
      <c r="A35" s="106"/>
      <c r="B35" s="111"/>
      <c r="G35" s="94"/>
      <c r="I35" s="110"/>
      <c r="J35" s="110"/>
      <c r="K35" s="110"/>
      <c r="L35" s="115"/>
      <c r="M35" s="115"/>
      <c r="N35" s="116"/>
    </row>
    <row r="36" spans="1:14" s="109" customFormat="1" ht="27" customHeight="1" thickBot="1" x14ac:dyDescent="0.45">
      <c r="A36" s="120" t="s">
        <v>107</v>
      </c>
      <c r="B36" s="121">
        <v>100</v>
      </c>
      <c r="C36" s="94"/>
      <c r="D36" s="699" t="s">
        <v>57</v>
      </c>
      <c r="E36" s="700"/>
      <c r="F36" s="699" t="s">
        <v>58</v>
      </c>
      <c r="G36" s="701"/>
      <c r="J36" s="110"/>
      <c r="K36" s="110"/>
      <c r="L36" s="115"/>
      <c r="M36" s="115"/>
      <c r="N36" s="116"/>
    </row>
    <row r="37" spans="1:14" s="109" customFormat="1" ht="27" customHeight="1" thickBot="1" x14ac:dyDescent="0.45">
      <c r="A37" s="122" t="s">
        <v>59</v>
      </c>
      <c r="B37" s="123">
        <v>1</v>
      </c>
      <c r="C37" s="124" t="s">
        <v>82</v>
      </c>
      <c r="D37" s="125" t="s">
        <v>60</v>
      </c>
      <c r="E37" s="126" t="s">
        <v>61</v>
      </c>
      <c r="F37" s="125" t="s">
        <v>60</v>
      </c>
      <c r="G37" s="127" t="s">
        <v>61</v>
      </c>
      <c r="I37" s="128" t="s">
        <v>108</v>
      </c>
      <c r="J37" s="110"/>
      <c r="K37" s="110"/>
      <c r="L37" s="115"/>
      <c r="M37" s="115"/>
      <c r="N37" s="116"/>
    </row>
    <row r="38" spans="1:14" s="109" customFormat="1" ht="26.25" customHeight="1" x14ac:dyDescent="0.4">
      <c r="A38" s="122" t="s">
        <v>62</v>
      </c>
      <c r="B38" s="123">
        <v>1</v>
      </c>
      <c r="C38" s="129">
        <v>1</v>
      </c>
      <c r="D38" s="130">
        <v>21090346</v>
      </c>
      <c r="E38" s="131">
        <f>IF(ISBLANK(D38),"-",$D$48/$D$45*D38)</f>
        <v>22545628.760438357</v>
      </c>
      <c r="F38" s="130">
        <v>23467188</v>
      </c>
      <c r="G38" s="132">
        <f>IF(ISBLANK(F38),"-",$D$48/$F$45*F38)</f>
        <v>22805889.425315689</v>
      </c>
      <c r="I38" s="133"/>
      <c r="J38" s="110"/>
      <c r="K38" s="110"/>
      <c r="L38" s="115"/>
      <c r="M38" s="115"/>
      <c r="N38" s="116"/>
    </row>
    <row r="39" spans="1:14" s="109" customFormat="1" ht="26.25" customHeight="1" x14ac:dyDescent="0.4">
      <c r="A39" s="122" t="s">
        <v>63</v>
      </c>
      <c r="B39" s="123">
        <v>1</v>
      </c>
      <c r="C39" s="134">
        <v>2</v>
      </c>
      <c r="D39" s="135">
        <v>21265959</v>
      </c>
      <c r="E39" s="136">
        <f>IF(ISBLANK(D39),"-",$D$48/$D$45*D39)</f>
        <v>22733359.464501102</v>
      </c>
      <c r="F39" s="135">
        <v>23568977</v>
      </c>
      <c r="G39" s="137">
        <f>IF(ISBLANK(F39),"-",$D$48/$F$45*F39)</f>
        <v>22904810.040717646</v>
      </c>
      <c r="I39" s="702">
        <f>ABS((F43/D43*D42)-F42)/D42</f>
        <v>6.7266597385424497E-3</v>
      </c>
      <c r="J39" s="110"/>
      <c r="K39" s="110"/>
      <c r="L39" s="115"/>
      <c r="M39" s="115"/>
      <c r="N39" s="116"/>
    </row>
    <row r="40" spans="1:14" ht="26.25" customHeight="1" x14ac:dyDescent="0.4">
      <c r="A40" s="122" t="s">
        <v>64</v>
      </c>
      <c r="B40" s="123">
        <v>1</v>
      </c>
      <c r="C40" s="134">
        <v>3</v>
      </c>
      <c r="D40" s="135">
        <v>21320381</v>
      </c>
      <c r="E40" s="136">
        <f>IF(ISBLANK(D40),"-",$D$48/$D$45*D40)</f>
        <v>22791536.70864876</v>
      </c>
      <c r="F40" s="135">
        <v>23436521</v>
      </c>
      <c r="G40" s="137">
        <f>IF(ISBLANK(F40),"-",$D$48/$F$45*F40)</f>
        <v>22776086.612511437</v>
      </c>
      <c r="I40" s="702"/>
      <c r="L40" s="115"/>
      <c r="M40" s="115"/>
      <c r="N40" s="94"/>
    </row>
    <row r="41" spans="1:14" ht="27" customHeight="1" thickBot="1" x14ac:dyDescent="0.45">
      <c r="A41" s="122" t="s">
        <v>65</v>
      </c>
      <c r="B41" s="123">
        <v>1</v>
      </c>
      <c r="C41" s="138">
        <v>4</v>
      </c>
      <c r="D41" s="139"/>
      <c r="E41" s="140" t="str">
        <f>IF(ISBLANK(D41),"-",$D$48/$D$45*D41)</f>
        <v>-</v>
      </c>
      <c r="F41" s="139"/>
      <c r="G41" s="141" t="str">
        <f>IF(ISBLANK(F41),"-",$D$48/$F$45*F41)</f>
        <v>-</v>
      </c>
      <c r="I41" s="142"/>
      <c r="L41" s="115"/>
      <c r="M41" s="115"/>
      <c r="N41" s="94"/>
    </row>
    <row r="42" spans="1:14" ht="27" customHeight="1" thickBot="1" x14ac:dyDescent="0.45">
      <c r="A42" s="122" t="s">
        <v>66</v>
      </c>
      <c r="B42" s="123">
        <v>1</v>
      </c>
      <c r="C42" s="143" t="s">
        <v>67</v>
      </c>
      <c r="D42" s="144">
        <f>AVERAGE(D38:D41)</f>
        <v>21225562</v>
      </c>
      <c r="E42" s="145">
        <f>AVERAGE(E38:E41)</f>
        <v>22690174.977862742</v>
      </c>
      <c r="F42" s="144">
        <f>AVERAGE(F38:F41)</f>
        <v>23490895.333333332</v>
      </c>
      <c r="G42" s="146">
        <f>AVERAGE(G38:G41)</f>
        <v>22828928.692848261</v>
      </c>
      <c r="H42" s="147"/>
    </row>
    <row r="43" spans="1:14" ht="26.25" customHeight="1" x14ac:dyDescent="0.4">
      <c r="A43" s="122" t="s">
        <v>68</v>
      </c>
      <c r="B43" s="123">
        <v>1</v>
      </c>
      <c r="C43" s="148" t="s">
        <v>109</v>
      </c>
      <c r="D43" s="149">
        <v>11.3</v>
      </c>
      <c r="E43" s="94"/>
      <c r="F43" s="149">
        <v>12.43</v>
      </c>
      <c r="H43" s="147"/>
    </row>
    <row r="44" spans="1:14" ht="26.25" customHeight="1" x14ac:dyDescent="0.4">
      <c r="A44" s="122" t="s">
        <v>70</v>
      </c>
      <c r="B44" s="123">
        <v>1</v>
      </c>
      <c r="C44" s="150" t="s">
        <v>110</v>
      </c>
      <c r="D44" s="151">
        <f>D43*$B$34</f>
        <v>11.3</v>
      </c>
      <c r="E44" s="152"/>
      <c r="F44" s="151">
        <f>F43*$B$34</f>
        <v>12.43</v>
      </c>
      <c r="H44" s="147"/>
    </row>
    <row r="45" spans="1:14" ht="19.5" customHeight="1" thickBot="1" x14ac:dyDescent="0.35">
      <c r="A45" s="122" t="s">
        <v>72</v>
      </c>
      <c r="B45" s="134">
        <f>(B44/B43)*(B42/B41)*(B40/B39)*(B38/B37)*B36</f>
        <v>100</v>
      </c>
      <c r="C45" s="150" t="s">
        <v>73</v>
      </c>
      <c r="D45" s="153">
        <f>D44*$B$30/100</f>
        <v>11.225420000000002</v>
      </c>
      <c r="E45" s="154"/>
      <c r="F45" s="153">
        <f>F44*$B$30/100</f>
        <v>12.347962000000001</v>
      </c>
      <c r="H45" s="147"/>
    </row>
    <row r="46" spans="1:14" ht="19.5" customHeight="1" thickBot="1" x14ac:dyDescent="0.35">
      <c r="A46" s="703" t="s">
        <v>74</v>
      </c>
      <c r="B46" s="704"/>
      <c r="C46" s="150" t="s">
        <v>75</v>
      </c>
      <c r="D46" s="155">
        <f>D45/$B$45</f>
        <v>0.11225420000000001</v>
      </c>
      <c r="E46" s="156"/>
      <c r="F46" s="157">
        <f>F45/$B$45</f>
        <v>0.12347962000000001</v>
      </c>
      <c r="H46" s="147"/>
    </row>
    <row r="47" spans="1:14" ht="27" customHeight="1" thickBot="1" x14ac:dyDescent="0.45">
      <c r="A47" s="705"/>
      <c r="B47" s="706"/>
      <c r="C47" s="158" t="s">
        <v>111</v>
      </c>
      <c r="D47" s="159">
        <v>0.12</v>
      </c>
      <c r="E47" s="160"/>
      <c r="F47" s="156"/>
      <c r="H47" s="147"/>
    </row>
    <row r="48" spans="1:14" ht="18.75" x14ac:dyDescent="0.3">
      <c r="C48" s="161" t="s">
        <v>76</v>
      </c>
      <c r="D48" s="153">
        <f>D47*$B$45</f>
        <v>12</v>
      </c>
      <c r="F48" s="162"/>
      <c r="H48" s="147"/>
    </row>
    <row r="49" spans="1:12" ht="19.5" customHeight="1" thickBot="1" x14ac:dyDescent="0.35">
      <c r="C49" s="163" t="s">
        <v>112</v>
      </c>
      <c r="D49" s="164">
        <f>D48/B34</f>
        <v>12</v>
      </c>
      <c r="F49" s="162"/>
      <c r="H49" s="147"/>
    </row>
    <row r="50" spans="1:12" ht="18.75" x14ac:dyDescent="0.3">
      <c r="C50" s="120" t="s">
        <v>77</v>
      </c>
      <c r="D50" s="165">
        <f>AVERAGE(E38:E41,G38:G41)</f>
        <v>22759551.835355502</v>
      </c>
      <c r="F50" s="166"/>
      <c r="H50" s="147"/>
    </row>
    <row r="51" spans="1:12" ht="18.75" x14ac:dyDescent="0.3">
      <c r="C51" s="122" t="s">
        <v>78</v>
      </c>
      <c r="D51" s="167">
        <f>STDEV(E38:E41,G38:G41)/D50</f>
        <v>5.2354986522818898E-3</v>
      </c>
      <c r="F51" s="166"/>
      <c r="H51" s="147"/>
    </row>
    <row r="52" spans="1:12" ht="19.5" customHeight="1" thickBot="1" x14ac:dyDescent="0.35">
      <c r="C52" s="168" t="s">
        <v>20</v>
      </c>
      <c r="D52" s="169">
        <f>COUNT(E38:E41,G38:G41)</f>
        <v>6</v>
      </c>
      <c r="F52" s="166"/>
    </row>
    <row r="54" spans="1:12" ht="18.75" x14ac:dyDescent="0.3">
      <c r="A54" s="170" t="s">
        <v>1</v>
      </c>
      <c r="B54" s="171" t="s">
        <v>113</v>
      </c>
    </row>
    <row r="55" spans="1:12" ht="18.75" x14ac:dyDescent="0.3">
      <c r="A55" s="94" t="s">
        <v>81</v>
      </c>
      <c r="B55" s="172" t="str">
        <f>B21</f>
        <v>Each film-coated tablet contains Efavirenz 600 mg, Lamivudine USP 300 mg, Tenofovir Disoproxil Fumarate 300 mg equivalent to 245 mg Tenofovir disoproxil.</v>
      </c>
    </row>
    <row r="56" spans="1:12" ht="26.25" customHeight="1" x14ac:dyDescent="0.4">
      <c r="A56" s="172" t="s">
        <v>79</v>
      </c>
      <c r="B56" s="173">
        <v>300</v>
      </c>
      <c r="C56" s="94" t="str">
        <f>B20</f>
        <v>LAMIVUDINE</v>
      </c>
      <c r="H56" s="152"/>
    </row>
    <row r="57" spans="1:12" ht="18.75" x14ac:dyDescent="0.3">
      <c r="A57" s="172" t="s">
        <v>80</v>
      </c>
      <c r="B57" s="174">
        <f>Uniformity!C46</f>
        <v>1720.1239999999998</v>
      </c>
      <c r="H57" s="152"/>
    </row>
    <row r="58" spans="1:12" ht="19.5" customHeight="1" thickBot="1" x14ac:dyDescent="0.35">
      <c r="H58" s="152"/>
    </row>
    <row r="59" spans="1:12" s="109" customFormat="1" ht="27" customHeight="1" thickBot="1" x14ac:dyDescent="0.45">
      <c r="A59" s="120" t="s">
        <v>114</v>
      </c>
      <c r="B59" s="121">
        <v>200</v>
      </c>
      <c r="C59" s="94"/>
      <c r="D59" s="175" t="s">
        <v>115</v>
      </c>
      <c r="E59" s="176" t="s">
        <v>82</v>
      </c>
      <c r="F59" s="176" t="s">
        <v>60</v>
      </c>
      <c r="G59" s="176" t="s">
        <v>116</v>
      </c>
      <c r="H59" s="124" t="s">
        <v>83</v>
      </c>
      <c r="L59" s="110"/>
    </row>
    <row r="60" spans="1:12" s="109" customFormat="1" ht="26.25" customHeight="1" x14ac:dyDescent="0.4">
      <c r="A60" s="122" t="s">
        <v>117</v>
      </c>
      <c r="B60" s="123">
        <v>4</v>
      </c>
      <c r="C60" s="707" t="s">
        <v>85</v>
      </c>
      <c r="D60" s="710">
        <v>1674.57</v>
      </c>
      <c r="E60" s="177">
        <v>1</v>
      </c>
      <c r="F60" s="178"/>
      <c r="G60" s="179" t="str">
        <f>IF(ISBLANK(F60),"-",(F60/$D$50*$D$47*$B$68)*($B$57/$D$60))</f>
        <v>-</v>
      </c>
      <c r="H60" s="180" t="str">
        <f t="shared" ref="H60:H71" si="0">IF(ISBLANK(F60),"-",(G60/$B$56)*100)</f>
        <v>-</v>
      </c>
      <c r="L60" s="110"/>
    </row>
    <row r="61" spans="1:12" s="109" customFormat="1" ht="26.25" customHeight="1" x14ac:dyDescent="0.4">
      <c r="A61" s="122" t="s">
        <v>86</v>
      </c>
      <c r="B61" s="123">
        <v>50</v>
      </c>
      <c r="C61" s="708"/>
      <c r="D61" s="711"/>
      <c r="E61" s="181">
        <v>2</v>
      </c>
      <c r="F61" s="135"/>
      <c r="G61" s="182" t="str">
        <f>IF(ISBLANK(F61),"-",(F61/$D$50*$D$47*$B$68)*($B$57/$D$60))</f>
        <v>-</v>
      </c>
      <c r="H61" s="183" t="str">
        <f t="shared" si="0"/>
        <v>-</v>
      </c>
      <c r="L61" s="110"/>
    </row>
    <row r="62" spans="1:12" s="109" customFormat="1" ht="26.25" customHeight="1" x14ac:dyDescent="0.4">
      <c r="A62" s="122" t="s">
        <v>87</v>
      </c>
      <c r="B62" s="123">
        <v>1</v>
      </c>
      <c r="C62" s="708"/>
      <c r="D62" s="711"/>
      <c r="E62" s="181">
        <v>3</v>
      </c>
      <c r="F62" s="184"/>
      <c r="G62" s="182" t="str">
        <f>IF(ISBLANK(F62),"-",(F62/$D$50*$D$47*$B$68)*($B$57/$D$60))</f>
        <v>-</v>
      </c>
      <c r="H62" s="183" t="str">
        <f t="shared" si="0"/>
        <v>-</v>
      </c>
      <c r="L62" s="110"/>
    </row>
    <row r="63" spans="1:12" ht="27" customHeight="1" thickBot="1" x14ac:dyDescent="0.45">
      <c r="A63" s="122" t="s">
        <v>88</v>
      </c>
      <c r="B63" s="123">
        <v>1</v>
      </c>
      <c r="C63" s="709"/>
      <c r="D63" s="712"/>
      <c r="E63" s="185">
        <v>4</v>
      </c>
      <c r="F63" s="186"/>
      <c r="G63" s="182" t="str">
        <f>IF(ISBLANK(F63),"-",(F63/$D$50*$D$47*$B$68)*($B$57/$D$60))</f>
        <v>-</v>
      </c>
      <c r="H63" s="183" t="str">
        <f t="shared" si="0"/>
        <v>-</v>
      </c>
    </row>
    <row r="64" spans="1:12" ht="26.25" customHeight="1" x14ac:dyDescent="0.4">
      <c r="A64" s="122" t="s">
        <v>89</v>
      </c>
      <c r="B64" s="123">
        <v>1</v>
      </c>
      <c r="C64" s="707" t="s">
        <v>90</v>
      </c>
      <c r="D64" s="710">
        <v>1698.17</v>
      </c>
      <c r="E64" s="177">
        <v>1</v>
      </c>
      <c r="F64" s="178">
        <v>20583764</v>
      </c>
      <c r="G64" s="179">
        <f>IF(ISBLANK(F64),"-",(F64/$D$50*$D$47*$B$68)*($B$57/$D$64))</f>
        <v>274.82797233122824</v>
      </c>
      <c r="H64" s="180">
        <f t="shared" si="0"/>
        <v>91.609324110409418</v>
      </c>
    </row>
    <row r="65" spans="1:8" ht="26.25" customHeight="1" x14ac:dyDescent="0.4">
      <c r="A65" s="122" t="s">
        <v>91</v>
      </c>
      <c r="B65" s="123">
        <v>1</v>
      </c>
      <c r="C65" s="708"/>
      <c r="D65" s="711"/>
      <c r="E65" s="181">
        <v>2</v>
      </c>
      <c r="F65" s="135">
        <v>20770353</v>
      </c>
      <c r="G65" s="182">
        <f>IF(ISBLANK(F65),"-",(F65/$D$50*$D$47*$B$68)*($B$57/$D$64))</f>
        <v>277.31925023984155</v>
      </c>
      <c r="H65" s="183">
        <f t="shared" si="0"/>
        <v>92.439750079947174</v>
      </c>
    </row>
    <row r="66" spans="1:8" ht="26.25" customHeight="1" x14ac:dyDescent="0.4">
      <c r="A66" s="122" t="s">
        <v>92</v>
      </c>
      <c r="B66" s="123">
        <v>1</v>
      </c>
      <c r="C66" s="708"/>
      <c r="D66" s="711"/>
      <c r="E66" s="181">
        <v>3</v>
      </c>
      <c r="F66" s="135">
        <v>20975510</v>
      </c>
      <c r="G66" s="182">
        <f>IF(ISBLANK(F66),"-",(F66/$D$50*$D$47*$B$68)*($B$57/$D$64))</f>
        <v>280.05844227097634</v>
      </c>
      <c r="H66" s="183">
        <f t="shared" si="0"/>
        <v>93.352814090325438</v>
      </c>
    </row>
    <row r="67" spans="1:8" ht="27" customHeight="1" thickBot="1" x14ac:dyDescent="0.45">
      <c r="A67" s="122" t="s">
        <v>93</v>
      </c>
      <c r="B67" s="123">
        <v>1</v>
      </c>
      <c r="C67" s="709"/>
      <c r="D67" s="712"/>
      <c r="E67" s="185">
        <v>4</v>
      </c>
      <c r="F67" s="186"/>
      <c r="G67" s="187" t="str">
        <f>IF(ISBLANK(F67),"-",(F67/$D$50*$D$47*$B$68)*($B$57/$D$64))</f>
        <v>-</v>
      </c>
      <c r="H67" s="188" t="str">
        <f t="shared" si="0"/>
        <v>-</v>
      </c>
    </row>
    <row r="68" spans="1:8" ht="26.25" customHeight="1" x14ac:dyDescent="0.4">
      <c r="A68" s="122" t="s">
        <v>94</v>
      </c>
      <c r="B68" s="189">
        <f>(B67/B66)*(B65/B64)*(B63/B62)*(B61/B60)*B59</f>
        <v>2500</v>
      </c>
      <c r="C68" s="707" t="s">
        <v>95</v>
      </c>
      <c r="D68" s="710">
        <v>1709.04</v>
      </c>
      <c r="E68" s="177">
        <v>1</v>
      </c>
      <c r="F68" s="178">
        <v>20777594</v>
      </c>
      <c r="G68" s="179">
        <f>IF(ISBLANK(F68),"-",(F68/$D$50*$D$47*$B$68)*($B$57/$D$68))</f>
        <v>275.65148242084939</v>
      </c>
      <c r="H68" s="183">
        <f t="shared" si="0"/>
        <v>91.883827473616464</v>
      </c>
    </row>
    <row r="69" spans="1:8" ht="27" customHeight="1" thickBot="1" x14ac:dyDescent="0.45">
      <c r="A69" s="168" t="s">
        <v>96</v>
      </c>
      <c r="B69" s="190">
        <f>(D47*B68)/B56*B57</f>
        <v>1720.1239999999998</v>
      </c>
      <c r="C69" s="708"/>
      <c r="D69" s="711"/>
      <c r="E69" s="181">
        <v>2</v>
      </c>
      <c r="F69" s="135">
        <v>20890642</v>
      </c>
      <c r="G69" s="182">
        <f>IF(ISBLANK(F69),"-",(F69/$D$50*$D$47*$B$68)*($B$57/$D$68))</f>
        <v>277.15126380962386</v>
      </c>
      <c r="H69" s="183">
        <f t="shared" si="0"/>
        <v>92.383754603207962</v>
      </c>
    </row>
    <row r="70" spans="1:8" ht="26.25" customHeight="1" thickBot="1" x14ac:dyDescent="0.45">
      <c r="A70" s="714" t="s">
        <v>74</v>
      </c>
      <c r="B70" s="715"/>
      <c r="C70" s="708"/>
      <c r="D70" s="711"/>
      <c r="E70" s="181">
        <v>3</v>
      </c>
      <c r="F70" s="186">
        <v>20979600</v>
      </c>
      <c r="G70" s="182">
        <f>IF(ISBLANK(F70),"-",(F70/$D$50*$D$47*$B$68)*($B$57/$D$68))</f>
        <v>278.33144879991647</v>
      </c>
      <c r="H70" s="183">
        <f t="shared" si="0"/>
        <v>92.777149599972148</v>
      </c>
    </row>
    <row r="71" spans="1:8" ht="27" customHeight="1" thickBot="1" x14ac:dyDescent="0.45">
      <c r="A71" s="716"/>
      <c r="B71" s="717"/>
      <c r="C71" s="713"/>
      <c r="D71" s="712"/>
      <c r="E71" s="185">
        <v>4</v>
      </c>
      <c r="F71" s="186"/>
      <c r="G71" s="187" t="str">
        <f>IF(ISBLANK(F71),"-",(F71/$D$50*$D$47*$B$68)*($B$57/$D$68))</f>
        <v>-</v>
      </c>
      <c r="H71" s="188" t="str">
        <f t="shared" si="0"/>
        <v>-</v>
      </c>
    </row>
    <row r="72" spans="1:8" ht="26.25" customHeight="1" x14ac:dyDescent="0.4">
      <c r="A72" s="152"/>
      <c r="B72" s="152"/>
      <c r="C72" s="152"/>
      <c r="D72" s="152"/>
      <c r="E72" s="152"/>
      <c r="F72" s="191" t="s">
        <v>67</v>
      </c>
      <c r="G72" s="192">
        <f>AVERAGE(G60:G71)</f>
        <v>277.22330997873928</v>
      </c>
      <c r="H72" s="193">
        <f>AVERAGE(H60:H71)</f>
        <v>92.407769992913089</v>
      </c>
    </row>
    <row r="73" spans="1:8" ht="26.25" customHeight="1" x14ac:dyDescent="0.4">
      <c r="C73" s="152"/>
      <c r="D73" s="152"/>
      <c r="E73" s="152"/>
      <c r="F73" s="194" t="s">
        <v>78</v>
      </c>
      <c r="G73" s="195">
        <f>STDEV(G60:G71)/G72</f>
        <v>6.7462604169241736E-3</v>
      </c>
      <c r="H73" s="195">
        <f>STDEV(H60:H71)/H72</f>
        <v>6.7462604169241155E-3</v>
      </c>
    </row>
    <row r="74" spans="1:8" ht="27" customHeight="1" thickBot="1" x14ac:dyDescent="0.45">
      <c r="A74" s="152"/>
      <c r="B74" s="152"/>
      <c r="C74" s="152"/>
      <c r="D74" s="152"/>
      <c r="E74" s="154"/>
      <c r="F74" s="196" t="s">
        <v>20</v>
      </c>
      <c r="G74" s="197">
        <f>COUNT(G60:G71)</f>
        <v>6</v>
      </c>
      <c r="H74" s="197">
        <f>COUNT(H60:H71)</f>
        <v>6</v>
      </c>
    </row>
    <row r="76" spans="1:8" ht="26.25" customHeight="1" x14ac:dyDescent="0.4">
      <c r="A76" s="105" t="s">
        <v>97</v>
      </c>
      <c r="B76" s="106" t="s">
        <v>98</v>
      </c>
      <c r="C76" s="698" t="str">
        <f>B26</f>
        <v>LAMIVUDINE</v>
      </c>
      <c r="D76" s="698"/>
      <c r="E76" s="94" t="s">
        <v>99</v>
      </c>
      <c r="F76" s="94"/>
      <c r="G76" s="198">
        <f>H72</f>
        <v>92.407769992913089</v>
      </c>
      <c r="H76" s="111"/>
    </row>
    <row r="77" spans="1:8" ht="18.75" x14ac:dyDescent="0.3">
      <c r="A77" s="104" t="s">
        <v>118</v>
      </c>
      <c r="B77" s="104" t="s">
        <v>119</v>
      </c>
    </row>
    <row r="78" spans="1:8" ht="18.75" x14ac:dyDescent="0.3">
      <c r="A78" s="104"/>
      <c r="B78" s="104"/>
    </row>
    <row r="79" spans="1:8" ht="26.25" customHeight="1" x14ac:dyDescent="0.4">
      <c r="A79" s="105" t="s">
        <v>4</v>
      </c>
      <c r="B79" s="719" t="str">
        <f>B26</f>
        <v>LAMIVUDINE</v>
      </c>
      <c r="C79" s="719"/>
    </row>
    <row r="80" spans="1:8" ht="26.25" customHeight="1" x14ac:dyDescent="0.4">
      <c r="A80" s="106" t="s">
        <v>48</v>
      </c>
      <c r="B80" s="719" t="str">
        <f>B27</f>
        <v>L3-10</v>
      </c>
      <c r="C80" s="719"/>
    </row>
    <row r="81" spans="1:12" ht="27" customHeight="1" thickBot="1" x14ac:dyDescent="0.45">
      <c r="A81" s="106" t="s">
        <v>6</v>
      </c>
      <c r="B81" s="107">
        <f>B28</f>
        <v>99.34</v>
      </c>
    </row>
    <row r="82" spans="1:12" s="109" customFormat="1" ht="27" customHeight="1" thickBot="1" x14ac:dyDescent="0.45">
      <c r="A82" s="106" t="s">
        <v>49</v>
      </c>
      <c r="B82" s="108">
        <v>0</v>
      </c>
      <c r="C82" s="695" t="s">
        <v>106</v>
      </c>
      <c r="D82" s="696"/>
      <c r="E82" s="696"/>
      <c r="F82" s="696"/>
      <c r="G82" s="697"/>
      <c r="I82" s="110"/>
      <c r="J82" s="110"/>
      <c r="K82" s="110"/>
      <c r="L82" s="110"/>
    </row>
    <row r="83" spans="1:12" s="109" customFormat="1" ht="19.5" customHeight="1" thickBot="1" x14ac:dyDescent="0.35">
      <c r="A83" s="106" t="s">
        <v>50</v>
      </c>
      <c r="B83" s="111">
        <f>B81-B82</f>
        <v>99.34</v>
      </c>
      <c r="C83" s="112"/>
      <c r="D83" s="112"/>
      <c r="E83" s="112"/>
      <c r="F83" s="112"/>
      <c r="G83" s="113"/>
      <c r="I83" s="110"/>
      <c r="J83" s="110"/>
      <c r="K83" s="110"/>
      <c r="L83" s="110"/>
    </row>
    <row r="84" spans="1:12" s="109" customFormat="1" ht="27" customHeight="1" thickBot="1" x14ac:dyDescent="0.45">
      <c r="A84" s="106" t="s">
        <v>51</v>
      </c>
      <c r="B84" s="114">
        <v>1</v>
      </c>
      <c r="C84" s="683" t="s">
        <v>120</v>
      </c>
      <c r="D84" s="684"/>
      <c r="E84" s="684"/>
      <c r="F84" s="684"/>
      <c r="G84" s="684"/>
      <c r="H84" s="685"/>
      <c r="I84" s="110"/>
      <c r="J84" s="110"/>
      <c r="K84" s="110"/>
      <c r="L84" s="110"/>
    </row>
    <row r="85" spans="1:12" s="109" customFormat="1" ht="27" customHeight="1" thickBot="1" x14ac:dyDescent="0.45">
      <c r="A85" s="106" t="s">
        <v>53</v>
      </c>
      <c r="B85" s="114">
        <v>1</v>
      </c>
      <c r="C85" s="683" t="s">
        <v>121</v>
      </c>
      <c r="D85" s="684"/>
      <c r="E85" s="684"/>
      <c r="F85" s="684"/>
      <c r="G85" s="684"/>
      <c r="H85" s="685"/>
      <c r="I85" s="110"/>
      <c r="J85" s="110"/>
      <c r="K85" s="110"/>
      <c r="L85" s="110"/>
    </row>
    <row r="86" spans="1:12" s="109" customFormat="1" ht="18.75" x14ac:dyDescent="0.3">
      <c r="A86" s="106"/>
      <c r="B86" s="117"/>
      <c r="C86" s="118"/>
      <c r="D86" s="118"/>
      <c r="E86" s="118"/>
      <c r="F86" s="118"/>
      <c r="G86" s="118"/>
      <c r="H86" s="118"/>
      <c r="I86" s="110"/>
      <c r="J86" s="110"/>
      <c r="K86" s="110"/>
      <c r="L86" s="110"/>
    </row>
    <row r="87" spans="1:12" s="109" customFormat="1" ht="18.75" x14ac:dyDescent="0.3">
      <c r="A87" s="106" t="s">
        <v>55</v>
      </c>
      <c r="B87" s="119">
        <f>B84/B85</f>
        <v>1</v>
      </c>
      <c r="C87" s="94" t="s">
        <v>56</v>
      </c>
      <c r="D87" s="94"/>
      <c r="E87" s="94"/>
      <c r="F87" s="94"/>
      <c r="G87" s="94"/>
      <c r="I87" s="110"/>
      <c r="J87" s="110"/>
      <c r="K87" s="110"/>
      <c r="L87" s="110"/>
    </row>
    <row r="88" spans="1:12" ht="19.5" customHeight="1" thickBot="1" x14ac:dyDescent="0.35">
      <c r="A88" s="104"/>
      <c r="B88" s="104"/>
    </row>
    <row r="89" spans="1:12" ht="27" customHeight="1" thickBot="1" x14ac:dyDescent="0.45">
      <c r="A89" s="120" t="s">
        <v>107</v>
      </c>
      <c r="B89" s="121">
        <v>50</v>
      </c>
      <c r="D89" s="199" t="s">
        <v>57</v>
      </c>
      <c r="E89" s="200"/>
      <c r="F89" s="699" t="s">
        <v>58</v>
      </c>
      <c r="G89" s="701"/>
    </row>
    <row r="90" spans="1:12" ht="27" customHeight="1" thickBot="1" x14ac:dyDescent="0.45">
      <c r="A90" s="122" t="s">
        <v>59</v>
      </c>
      <c r="B90" s="123">
        <v>1</v>
      </c>
      <c r="C90" s="201" t="s">
        <v>82</v>
      </c>
      <c r="D90" s="125" t="s">
        <v>60</v>
      </c>
      <c r="E90" s="126" t="s">
        <v>61</v>
      </c>
      <c r="F90" s="125" t="s">
        <v>60</v>
      </c>
      <c r="G90" s="202" t="s">
        <v>61</v>
      </c>
      <c r="I90" s="128" t="s">
        <v>108</v>
      </c>
    </row>
    <row r="91" spans="1:12" ht="26.25" customHeight="1" x14ac:dyDescent="0.4">
      <c r="A91" s="122" t="s">
        <v>62</v>
      </c>
      <c r="B91" s="123">
        <v>1</v>
      </c>
      <c r="C91" s="203">
        <v>1</v>
      </c>
      <c r="D91" s="130">
        <v>5934142</v>
      </c>
      <c r="E91" s="131">
        <f>IF(ISBLANK(D91),"-",$D$101/$D$98*D91)</f>
        <v>5261509.8759268597</v>
      </c>
      <c r="F91" s="130">
        <v>4897655</v>
      </c>
      <c r="G91" s="132">
        <f>IF(ISBLANK(F91),"-",$D$101/$F$98*F91)</f>
        <v>5271055.89693115</v>
      </c>
      <c r="I91" s="133"/>
    </row>
    <row r="92" spans="1:12" ht="26.25" customHeight="1" x14ac:dyDescent="0.4">
      <c r="A92" s="122" t="s">
        <v>63</v>
      </c>
      <c r="B92" s="123">
        <v>1</v>
      </c>
      <c r="C92" s="152">
        <v>2</v>
      </c>
      <c r="D92" s="135">
        <v>5933106</v>
      </c>
      <c r="E92" s="136">
        <f>IF(ISBLANK(D92),"-",$D$101/$D$98*D92)</f>
        <v>5260591.3060255228</v>
      </c>
      <c r="F92" s="135">
        <v>4902838</v>
      </c>
      <c r="G92" s="137">
        <f>IF(ISBLANK(F92),"-",$D$101/$F$98*F92)</f>
        <v>5276634.0527452677</v>
      </c>
      <c r="I92" s="702">
        <f>ABS((F96/D96*D95)-F95)/D95</f>
        <v>1.9708254808276345E-3</v>
      </c>
    </row>
    <row r="93" spans="1:12" ht="26.25" customHeight="1" x14ac:dyDescent="0.4">
      <c r="A93" s="122" t="s">
        <v>64</v>
      </c>
      <c r="B93" s="123">
        <v>1</v>
      </c>
      <c r="C93" s="152">
        <v>3</v>
      </c>
      <c r="D93" s="135">
        <v>5935328</v>
      </c>
      <c r="E93" s="136">
        <f>IF(ISBLANK(D93),"-",$D$101/$D$98*D93)</f>
        <v>5262561.4434007844</v>
      </c>
      <c r="F93" s="135">
        <v>4901072</v>
      </c>
      <c r="G93" s="137">
        <f>IF(ISBLANK(F93),"-",$D$101/$F$98*F93)</f>
        <v>5274733.411578428</v>
      </c>
      <c r="I93" s="702"/>
    </row>
    <row r="94" spans="1:12" ht="27" customHeight="1" thickBot="1" x14ac:dyDescent="0.45">
      <c r="A94" s="122" t="s">
        <v>65</v>
      </c>
      <c r="B94" s="123">
        <v>1</v>
      </c>
      <c r="C94" s="204">
        <v>4</v>
      </c>
      <c r="D94" s="139"/>
      <c r="E94" s="140" t="str">
        <f>IF(ISBLANK(D94),"-",$D$101/$D$98*D94)</f>
        <v>-</v>
      </c>
      <c r="F94" s="205"/>
      <c r="G94" s="141" t="str">
        <f>IF(ISBLANK(F94),"-",$D$101/$F$98*F94)</f>
        <v>-</v>
      </c>
      <c r="I94" s="142"/>
    </row>
    <row r="95" spans="1:12" ht="27" customHeight="1" thickBot="1" x14ac:dyDescent="0.45">
      <c r="A95" s="122" t="s">
        <v>66</v>
      </c>
      <c r="B95" s="123">
        <v>1</v>
      </c>
      <c r="C95" s="106" t="s">
        <v>67</v>
      </c>
      <c r="D95" s="206">
        <f>AVERAGE(D91:D94)</f>
        <v>5934192</v>
      </c>
      <c r="E95" s="145">
        <f>AVERAGE(E91:E94)</f>
        <v>5261554.2084510559</v>
      </c>
      <c r="F95" s="207">
        <f>AVERAGE(F91:F94)</f>
        <v>4900521.666666667</v>
      </c>
      <c r="G95" s="208">
        <f>AVERAGE(G91:G94)</f>
        <v>5274141.1204182813</v>
      </c>
    </row>
    <row r="96" spans="1:12" ht="26.25" customHeight="1" x14ac:dyDescent="0.4">
      <c r="A96" s="122" t="s">
        <v>68</v>
      </c>
      <c r="B96" s="107">
        <v>1</v>
      </c>
      <c r="C96" s="209" t="s">
        <v>69</v>
      </c>
      <c r="D96" s="210">
        <v>17.03</v>
      </c>
      <c r="E96" s="94"/>
      <c r="F96" s="149">
        <v>14.03</v>
      </c>
    </row>
    <row r="97" spans="1:10" ht="26.25" customHeight="1" x14ac:dyDescent="0.4">
      <c r="A97" s="122" t="s">
        <v>70</v>
      </c>
      <c r="B97" s="107">
        <v>1</v>
      </c>
      <c r="C97" s="211" t="s">
        <v>71</v>
      </c>
      <c r="D97" s="212">
        <f>D96*$B$87</f>
        <v>17.03</v>
      </c>
      <c r="E97" s="152"/>
      <c r="F97" s="151">
        <f>F96*$B$87</f>
        <v>14.03</v>
      </c>
    </row>
    <row r="98" spans="1:10" ht="19.5" customHeight="1" thickBot="1" x14ac:dyDescent="0.35">
      <c r="A98" s="122" t="s">
        <v>72</v>
      </c>
      <c r="B98" s="152">
        <f>(B97/B96)*(B95/B94)*(B93/B92)*(B91/B90)*B89</f>
        <v>50</v>
      </c>
      <c r="C98" s="211" t="s">
        <v>122</v>
      </c>
      <c r="D98" s="213">
        <f>D97*$B$83/100</f>
        <v>16.917602000000002</v>
      </c>
      <c r="E98" s="154"/>
      <c r="F98" s="153">
        <f>F97*$B$83/100</f>
        <v>13.937401999999999</v>
      </c>
    </row>
    <row r="99" spans="1:10" ht="19.5" customHeight="1" thickBot="1" x14ac:dyDescent="0.35">
      <c r="A99" s="703" t="s">
        <v>74</v>
      </c>
      <c r="B99" s="720"/>
      <c r="C99" s="211" t="s">
        <v>123</v>
      </c>
      <c r="D99" s="214">
        <f>D98/$B$98</f>
        <v>0.33835204000000002</v>
      </c>
      <c r="E99" s="154"/>
      <c r="F99" s="157">
        <f>F98/$B$98</f>
        <v>0.27874803999999997</v>
      </c>
      <c r="H99" s="147"/>
    </row>
    <row r="100" spans="1:10" ht="19.5" customHeight="1" thickBot="1" x14ac:dyDescent="0.35">
      <c r="A100" s="705"/>
      <c r="B100" s="721"/>
      <c r="C100" s="211" t="s">
        <v>111</v>
      </c>
      <c r="D100" s="215">
        <f>$B$56/$B$116</f>
        <v>0.3</v>
      </c>
      <c r="F100" s="162"/>
      <c r="G100" s="216"/>
      <c r="H100" s="147"/>
    </row>
    <row r="101" spans="1:10" ht="18.75" x14ac:dyDescent="0.3">
      <c r="C101" s="211" t="s">
        <v>76</v>
      </c>
      <c r="D101" s="212">
        <f>D100*$B$98</f>
        <v>15</v>
      </c>
      <c r="F101" s="162"/>
      <c r="H101" s="147"/>
    </row>
    <row r="102" spans="1:10" ht="19.5" customHeight="1" thickBot="1" x14ac:dyDescent="0.35">
      <c r="C102" s="217" t="s">
        <v>112</v>
      </c>
      <c r="D102" s="218">
        <f>D101/B34</f>
        <v>15</v>
      </c>
      <c r="F102" s="166"/>
      <c r="H102" s="147"/>
      <c r="J102" s="219"/>
    </row>
    <row r="103" spans="1:10" ht="18.75" x14ac:dyDescent="0.3">
      <c r="C103" s="220" t="s">
        <v>124</v>
      </c>
      <c r="D103" s="221">
        <f>AVERAGE(E91:E94,G91:G94)</f>
        <v>5267847.6644346686</v>
      </c>
      <c r="F103" s="166"/>
      <c r="G103" s="216"/>
      <c r="H103" s="147"/>
      <c r="J103" s="222"/>
    </row>
    <row r="104" spans="1:10" ht="18.75" x14ac:dyDescent="0.3">
      <c r="C104" s="194" t="s">
        <v>78</v>
      </c>
      <c r="D104" s="223">
        <f>STDEV(E91:E94,G91:G94)/D103</f>
        <v>1.3574520501539759E-3</v>
      </c>
      <c r="F104" s="166"/>
      <c r="H104" s="147"/>
      <c r="J104" s="222"/>
    </row>
    <row r="105" spans="1:10" ht="19.5" customHeight="1" thickBot="1" x14ac:dyDescent="0.35">
      <c r="C105" s="196" t="s">
        <v>20</v>
      </c>
      <c r="D105" s="224">
        <f>COUNT(E91:E94,G91:G94)</f>
        <v>6</v>
      </c>
      <c r="F105" s="166"/>
      <c r="H105" s="147"/>
      <c r="J105" s="222"/>
    </row>
    <row r="106" spans="1:10" ht="19.5" customHeight="1" thickBot="1" x14ac:dyDescent="0.35">
      <c r="A106" s="170"/>
      <c r="B106" s="170"/>
      <c r="C106" s="170"/>
      <c r="D106" s="170"/>
      <c r="E106" s="170"/>
    </row>
    <row r="107" spans="1:10" ht="27" customHeight="1" thickBot="1" x14ac:dyDescent="0.45">
      <c r="A107" s="120" t="s">
        <v>125</v>
      </c>
      <c r="B107" s="121">
        <v>1000</v>
      </c>
      <c r="C107" s="176" t="s">
        <v>126</v>
      </c>
      <c r="D107" s="176" t="s">
        <v>60</v>
      </c>
      <c r="E107" s="176" t="s">
        <v>127</v>
      </c>
      <c r="F107" s="225" t="s">
        <v>128</v>
      </c>
    </row>
    <row r="108" spans="1:10" ht="26.25" customHeight="1" x14ac:dyDescent="0.4">
      <c r="A108" s="122" t="s">
        <v>84</v>
      </c>
      <c r="B108" s="123">
        <v>1</v>
      </c>
      <c r="C108" s="177">
        <v>1</v>
      </c>
      <c r="D108" s="226">
        <v>5141188</v>
      </c>
      <c r="E108" s="227">
        <f t="shared" ref="E108:E113" si="1">IF(ISBLANK(D108),"-",D108/$D$103*$D$100*$B$116)</f>
        <v>292.78682647052619</v>
      </c>
      <c r="F108" s="228">
        <f t="shared" ref="F108:F113" si="2">IF(ISBLANK(D108), "-", (E108/$B$56)*100)</f>
        <v>97.595608823508726</v>
      </c>
    </row>
    <row r="109" spans="1:10" ht="26.25" customHeight="1" x14ac:dyDescent="0.4">
      <c r="A109" s="122" t="s">
        <v>86</v>
      </c>
      <c r="B109" s="123">
        <v>1</v>
      </c>
      <c r="C109" s="181">
        <v>2</v>
      </c>
      <c r="D109" s="229">
        <v>5142035</v>
      </c>
      <c r="E109" s="230">
        <f t="shared" si="1"/>
        <v>292.83506248952034</v>
      </c>
      <c r="F109" s="231">
        <f t="shared" si="2"/>
        <v>97.611687496506789</v>
      </c>
    </row>
    <row r="110" spans="1:10" ht="26.25" customHeight="1" x14ac:dyDescent="0.4">
      <c r="A110" s="122" t="s">
        <v>87</v>
      </c>
      <c r="B110" s="123">
        <v>1</v>
      </c>
      <c r="C110" s="181">
        <v>3</v>
      </c>
      <c r="D110" s="229">
        <v>5138892</v>
      </c>
      <c r="E110" s="230">
        <f t="shared" si="1"/>
        <v>292.65607098102134</v>
      </c>
      <c r="F110" s="231">
        <f t="shared" si="2"/>
        <v>97.552023660340453</v>
      </c>
    </row>
    <row r="111" spans="1:10" ht="26.25" customHeight="1" x14ac:dyDescent="0.4">
      <c r="A111" s="122" t="s">
        <v>88</v>
      </c>
      <c r="B111" s="123">
        <v>1</v>
      </c>
      <c r="C111" s="181">
        <v>4</v>
      </c>
      <c r="D111" s="229">
        <v>5143334</v>
      </c>
      <c r="E111" s="230">
        <f t="shared" si="1"/>
        <v>292.90903957177937</v>
      </c>
      <c r="F111" s="231">
        <f t="shared" si="2"/>
        <v>97.636346523926449</v>
      </c>
    </row>
    <row r="112" spans="1:10" ht="26.25" customHeight="1" x14ac:dyDescent="0.4">
      <c r="A112" s="122" t="s">
        <v>89</v>
      </c>
      <c r="B112" s="123">
        <v>1</v>
      </c>
      <c r="C112" s="181">
        <v>5</v>
      </c>
      <c r="D112" s="229">
        <v>5143228</v>
      </c>
      <c r="E112" s="230">
        <f t="shared" si="1"/>
        <v>292.9030029507482</v>
      </c>
      <c r="F112" s="231">
        <f t="shared" si="2"/>
        <v>97.634334316916068</v>
      </c>
    </row>
    <row r="113" spans="1:10" ht="27" customHeight="1" thickBot="1" x14ac:dyDescent="0.45">
      <c r="A113" s="122" t="s">
        <v>91</v>
      </c>
      <c r="B113" s="123">
        <v>1</v>
      </c>
      <c r="C113" s="185">
        <v>6</v>
      </c>
      <c r="D113" s="232">
        <v>5129152</v>
      </c>
      <c r="E113" s="233">
        <f t="shared" si="1"/>
        <v>292.10138523721605</v>
      </c>
      <c r="F113" s="234">
        <f t="shared" si="2"/>
        <v>97.36712841240535</v>
      </c>
    </row>
    <row r="114" spans="1:10" ht="27" customHeight="1" thickBot="1" x14ac:dyDescent="0.45">
      <c r="A114" s="122" t="s">
        <v>92</v>
      </c>
      <c r="B114" s="123">
        <v>1</v>
      </c>
      <c r="C114" s="235"/>
      <c r="D114" s="152"/>
      <c r="E114" s="94"/>
      <c r="F114" s="231"/>
    </row>
    <row r="115" spans="1:10" ht="26.25" customHeight="1" x14ac:dyDescent="0.4">
      <c r="A115" s="122" t="s">
        <v>93</v>
      </c>
      <c r="B115" s="123">
        <v>1</v>
      </c>
      <c r="C115" s="235"/>
      <c r="D115" s="236" t="s">
        <v>67</v>
      </c>
      <c r="E115" s="237">
        <f>AVERAGE(E108:E113)</f>
        <v>292.69856461680189</v>
      </c>
      <c r="F115" s="238">
        <f>AVERAGE(F108:F113)</f>
        <v>97.566188205600653</v>
      </c>
    </row>
    <row r="116" spans="1:10" ht="27" customHeight="1" thickBot="1" x14ac:dyDescent="0.45">
      <c r="A116" s="122" t="s">
        <v>94</v>
      </c>
      <c r="B116" s="134">
        <f>(B115/B114)*(B113/B112)*(B111/B110)*(B109/B108)*B107</f>
        <v>1000</v>
      </c>
      <c r="C116" s="239"/>
      <c r="D116" s="240" t="s">
        <v>78</v>
      </c>
      <c r="E116" s="195">
        <f>STDEV(E108:E113)/E115</f>
        <v>1.0485272538214099E-3</v>
      </c>
      <c r="F116" s="241">
        <f>STDEV(F108:F113)/F115</f>
        <v>1.0485272538214008E-3</v>
      </c>
      <c r="I116" s="94"/>
    </row>
    <row r="117" spans="1:10" ht="27" customHeight="1" thickBot="1" x14ac:dyDescent="0.45">
      <c r="A117" s="703" t="s">
        <v>74</v>
      </c>
      <c r="B117" s="704"/>
      <c r="C117" s="242"/>
      <c r="D117" s="196" t="s">
        <v>20</v>
      </c>
      <c r="E117" s="243">
        <f>COUNT(E108:E113)</f>
        <v>6</v>
      </c>
      <c r="F117" s="244">
        <f>COUNT(F108:F113)</f>
        <v>6</v>
      </c>
      <c r="I117" s="94"/>
      <c r="J117" s="222"/>
    </row>
    <row r="118" spans="1:10" ht="26.25" customHeight="1" thickBot="1" x14ac:dyDescent="0.35">
      <c r="A118" s="705"/>
      <c r="B118" s="706"/>
      <c r="C118" s="94"/>
      <c r="D118" s="245"/>
      <c r="E118" s="722" t="s">
        <v>129</v>
      </c>
      <c r="F118" s="723"/>
      <c r="G118" s="94"/>
      <c r="H118" s="94"/>
      <c r="I118" s="94"/>
    </row>
    <row r="119" spans="1:10" ht="25.5" customHeight="1" x14ac:dyDescent="0.4">
      <c r="A119" s="246"/>
      <c r="B119" s="118"/>
      <c r="C119" s="94"/>
      <c r="D119" s="240" t="s">
        <v>130</v>
      </c>
      <c r="E119" s="247">
        <f>MIN(E108:E113)</f>
        <v>292.10138523721605</v>
      </c>
      <c r="F119" s="248">
        <f>MIN(F108:F113)</f>
        <v>97.36712841240535</v>
      </c>
      <c r="G119" s="94"/>
      <c r="H119" s="94"/>
      <c r="I119" s="94"/>
    </row>
    <row r="120" spans="1:10" ht="24" customHeight="1" thickBot="1" x14ac:dyDescent="0.45">
      <c r="A120" s="246"/>
      <c r="B120" s="118"/>
      <c r="C120" s="94"/>
      <c r="D120" s="163" t="s">
        <v>131</v>
      </c>
      <c r="E120" s="249">
        <f>MAX(E108:E113)</f>
        <v>292.90903957177937</v>
      </c>
      <c r="F120" s="250">
        <f>MAX(F108:F113)</f>
        <v>97.636346523926449</v>
      </c>
      <c r="G120" s="94"/>
      <c r="H120" s="94"/>
      <c r="I120" s="94"/>
    </row>
    <row r="121" spans="1:10" ht="27" customHeight="1" x14ac:dyDescent="0.3">
      <c r="A121" s="246"/>
      <c r="B121" s="118"/>
      <c r="C121" s="94"/>
      <c r="D121" s="94"/>
      <c r="E121" s="94"/>
      <c r="F121" s="152"/>
      <c r="G121" s="94"/>
      <c r="H121" s="94"/>
      <c r="I121" s="94"/>
    </row>
    <row r="122" spans="1:10" ht="25.5" customHeight="1" x14ac:dyDescent="0.3">
      <c r="A122" s="246"/>
      <c r="B122" s="118"/>
      <c r="C122" s="94"/>
      <c r="D122" s="94"/>
      <c r="E122" s="94"/>
      <c r="F122" s="152"/>
      <c r="G122" s="94"/>
      <c r="H122" s="94"/>
      <c r="I122" s="94"/>
    </row>
    <row r="123" spans="1:10" ht="18.75" x14ac:dyDescent="0.3">
      <c r="A123" s="246"/>
      <c r="B123" s="118"/>
      <c r="C123" s="94"/>
      <c r="D123" s="94"/>
      <c r="E123" s="94"/>
      <c r="F123" s="152"/>
      <c r="G123" s="94"/>
      <c r="H123" s="94"/>
      <c r="I123" s="94"/>
    </row>
    <row r="124" spans="1:10" ht="45.75" customHeight="1" x14ac:dyDescent="0.65">
      <c r="A124" s="105" t="s">
        <v>97</v>
      </c>
      <c r="B124" s="106" t="s">
        <v>132</v>
      </c>
      <c r="C124" s="698" t="str">
        <f>B26</f>
        <v>LAMIVUDINE</v>
      </c>
      <c r="D124" s="698"/>
      <c r="E124" s="94" t="s">
        <v>133</v>
      </c>
      <c r="F124" s="94"/>
      <c r="G124" s="251">
        <f>F115</f>
        <v>97.566188205600653</v>
      </c>
      <c r="H124" s="94"/>
      <c r="I124" s="94"/>
    </row>
    <row r="125" spans="1:10" ht="45.75" customHeight="1" x14ac:dyDescent="0.65">
      <c r="A125" s="105"/>
      <c r="B125" s="106" t="s">
        <v>134</v>
      </c>
      <c r="C125" s="106" t="s">
        <v>135</v>
      </c>
      <c r="D125" s="251">
        <f>MIN(F108:F113)</f>
        <v>97.36712841240535</v>
      </c>
      <c r="E125" s="106" t="s">
        <v>136</v>
      </c>
      <c r="F125" s="251">
        <f>MAX(F108:F113)</f>
        <v>97.636346523926449</v>
      </c>
      <c r="G125" s="252"/>
      <c r="H125" s="94"/>
      <c r="I125" s="94"/>
    </row>
    <row r="126" spans="1:10" ht="19.5" customHeight="1" thickBot="1" x14ac:dyDescent="0.35">
      <c r="A126" s="253"/>
      <c r="B126" s="253"/>
      <c r="C126" s="254"/>
      <c r="D126" s="254"/>
      <c r="E126" s="254"/>
      <c r="F126" s="254"/>
      <c r="G126" s="254"/>
      <c r="H126" s="254"/>
    </row>
    <row r="127" spans="1:10" ht="18.75" x14ac:dyDescent="0.3">
      <c r="B127" s="718" t="s">
        <v>26</v>
      </c>
      <c r="C127" s="718"/>
      <c r="E127" s="201" t="s">
        <v>27</v>
      </c>
      <c r="F127" s="255"/>
      <c r="G127" s="718" t="s">
        <v>28</v>
      </c>
      <c r="H127" s="718"/>
    </row>
    <row r="128" spans="1:10" ht="69.95" customHeight="1" x14ac:dyDescent="0.3">
      <c r="A128" s="105" t="s">
        <v>29</v>
      </c>
      <c r="B128" s="256"/>
      <c r="C128" s="256"/>
      <c r="E128" s="256"/>
      <c r="F128" s="94"/>
      <c r="G128" s="256"/>
      <c r="H128" s="256"/>
    </row>
    <row r="129" spans="1:9" ht="69.95" customHeight="1" x14ac:dyDescent="0.3">
      <c r="A129" s="105" t="s">
        <v>30</v>
      </c>
      <c r="B129" s="257"/>
      <c r="C129" s="257"/>
      <c r="E129" s="257"/>
      <c r="F129" s="94"/>
      <c r="G129" s="258"/>
      <c r="H129" s="258"/>
    </row>
    <row r="130" spans="1:9" ht="18.75" x14ac:dyDescent="0.3">
      <c r="A130" s="152"/>
      <c r="B130" s="152"/>
      <c r="C130" s="152"/>
      <c r="D130" s="152"/>
      <c r="E130" s="152"/>
      <c r="F130" s="154"/>
      <c r="G130" s="152"/>
      <c r="H130" s="152"/>
      <c r="I130" s="94"/>
    </row>
    <row r="131" spans="1:9" ht="18.75" x14ac:dyDescent="0.3">
      <c r="A131" s="152"/>
      <c r="B131" s="152"/>
      <c r="C131" s="152"/>
      <c r="D131" s="152"/>
      <c r="E131" s="152"/>
      <c r="F131" s="154"/>
      <c r="G131" s="152"/>
      <c r="H131" s="152"/>
      <c r="I131" s="94"/>
    </row>
    <row r="132" spans="1:9" ht="18.75" x14ac:dyDescent="0.3">
      <c r="A132" s="152"/>
      <c r="B132" s="152"/>
      <c r="C132" s="152"/>
      <c r="D132" s="152"/>
      <c r="E132" s="152"/>
      <c r="F132" s="154"/>
      <c r="G132" s="152"/>
      <c r="H132" s="152"/>
      <c r="I132" s="94"/>
    </row>
    <row r="133" spans="1:9" ht="18.75" x14ac:dyDescent="0.3">
      <c r="A133" s="152"/>
      <c r="B133" s="152"/>
      <c r="C133" s="152"/>
      <c r="D133" s="152"/>
      <c r="E133" s="152"/>
      <c r="F133" s="154"/>
      <c r="G133" s="152"/>
      <c r="H133" s="152"/>
      <c r="I133" s="94"/>
    </row>
    <row r="134" spans="1:9" ht="18.75" x14ac:dyDescent="0.3">
      <c r="A134" s="152"/>
      <c r="B134" s="152"/>
      <c r="C134" s="152"/>
      <c r="D134" s="152"/>
      <c r="E134" s="152"/>
      <c r="F134" s="154"/>
      <c r="G134" s="152"/>
      <c r="H134" s="152"/>
      <c r="I134" s="94"/>
    </row>
    <row r="135" spans="1:9" ht="18.75" x14ac:dyDescent="0.3">
      <c r="A135" s="152"/>
      <c r="B135" s="152"/>
      <c r="C135" s="152"/>
      <c r="D135" s="152"/>
      <c r="E135" s="152"/>
      <c r="F135" s="154"/>
      <c r="G135" s="152"/>
      <c r="H135" s="152"/>
      <c r="I135" s="94"/>
    </row>
    <row r="136" spans="1:9" ht="18.75" x14ac:dyDescent="0.3">
      <c r="A136" s="152"/>
      <c r="B136" s="152"/>
      <c r="C136" s="152"/>
      <c r="D136" s="152"/>
      <c r="E136" s="152"/>
      <c r="F136" s="154"/>
      <c r="G136" s="152"/>
      <c r="H136" s="152"/>
      <c r="I136" s="94"/>
    </row>
    <row r="137" spans="1:9" ht="18.75" x14ac:dyDescent="0.3">
      <c r="A137" s="152"/>
      <c r="B137" s="152"/>
      <c r="C137" s="152"/>
      <c r="D137" s="152"/>
      <c r="E137" s="152"/>
      <c r="F137" s="154"/>
      <c r="G137" s="152"/>
      <c r="H137" s="152"/>
      <c r="I137" s="94"/>
    </row>
    <row r="138" spans="1:9" ht="18.75" x14ac:dyDescent="0.3">
      <c r="A138" s="152"/>
      <c r="B138" s="152"/>
      <c r="C138" s="152"/>
      <c r="D138" s="152"/>
      <c r="E138" s="152"/>
      <c r="F138" s="154"/>
      <c r="G138" s="152"/>
      <c r="H138" s="152"/>
      <c r="I138" s="94"/>
    </row>
    <row r="250" spans="1:1" x14ac:dyDescent="0.25">
      <c r="A250" s="93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47" priority="1" operator="greaterThan">
      <formula>0.02</formula>
    </cfRule>
  </conditionalFormatting>
  <conditionalFormatting sqref="D51">
    <cfRule type="cellIs" dxfId="46" priority="2" operator="greaterThan">
      <formula>0.02</formula>
    </cfRule>
  </conditionalFormatting>
  <conditionalFormatting sqref="G73">
    <cfRule type="cellIs" dxfId="45" priority="3" operator="greaterThan">
      <formula>0.02</formula>
    </cfRule>
  </conditionalFormatting>
  <conditionalFormatting sqref="H73">
    <cfRule type="cellIs" dxfId="44" priority="4" operator="greaterThan">
      <formula>0.02</formula>
    </cfRule>
  </conditionalFormatting>
  <conditionalFormatting sqref="D104">
    <cfRule type="cellIs" dxfId="43" priority="5" operator="greaterThan">
      <formula>0.02</formula>
    </cfRule>
  </conditionalFormatting>
  <conditionalFormatting sqref="I39">
    <cfRule type="cellIs" dxfId="42" priority="6" operator="lessThanOrEqual">
      <formula>0.02</formula>
    </cfRule>
  </conditionalFormatting>
  <conditionalFormatting sqref="I39">
    <cfRule type="cellIs" dxfId="41" priority="7" operator="greaterThan">
      <formula>0.02</formula>
    </cfRule>
  </conditionalFormatting>
  <conditionalFormatting sqref="I92">
    <cfRule type="cellIs" dxfId="40" priority="8" operator="lessThanOrEqual">
      <formula>0.02</formula>
    </cfRule>
  </conditionalFormatting>
  <conditionalFormatting sqref="I92">
    <cfRule type="cellIs" dxfId="39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" zoomScale="10" zoomScaleNormal="40" zoomScaleSheetLayoutView="10" zoomScalePageLayoutView="25" workbookViewId="0">
      <selection activeCell="F91" sqref="F91:F94"/>
    </sheetView>
  </sheetViews>
  <sheetFormatPr defaultColWidth="9.140625" defaultRowHeight="13.5" x14ac:dyDescent="0.25"/>
  <cols>
    <col min="1" max="1" width="55.42578125" style="259" customWidth="1"/>
    <col min="2" max="2" width="33.7109375" style="259" customWidth="1"/>
    <col min="3" max="3" width="42.28515625" style="259" customWidth="1"/>
    <col min="4" max="4" width="30.5703125" style="259" customWidth="1"/>
    <col min="5" max="5" width="39.85546875" style="259" customWidth="1"/>
    <col min="6" max="6" width="30.7109375" style="259" customWidth="1"/>
    <col min="7" max="7" width="39.85546875" style="259" customWidth="1"/>
    <col min="8" max="8" width="30" style="259" customWidth="1"/>
    <col min="9" max="9" width="30.28515625" style="259" hidden="1" customWidth="1"/>
    <col min="10" max="10" width="30.42578125" style="259" customWidth="1"/>
    <col min="11" max="11" width="21.28515625" style="259" customWidth="1"/>
    <col min="12" max="12" width="9.140625" style="259"/>
    <col min="13" max="16384" width="9.140625" style="261"/>
  </cols>
  <sheetData>
    <row r="1" spans="1:9" ht="18.75" customHeight="1" x14ac:dyDescent="0.25">
      <c r="A1" s="727" t="s">
        <v>45</v>
      </c>
      <c r="B1" s="727"/>
      <c r="C1" s="727"/>
      <c r="D1" s="727"/>
      <c r="E1" s="727"/>
      <c r="F1" s="727"/>
      <c r="G1" s="727"/>
      <c r="H1" s="727"/>
      <c r="I1" s="727"/>
    </row>
    <row r="2" spans="1:9" ht="18.75" customHeight="1" x14ac:dyDescent="0.25">
      <c r="A2" s="727"/>
      <c r="B2" s="727"/>
      <c r="C2" s="727"/>
      <c r="D2" s="727"/>
      <c r="E2" s="727"/>
      <c r="F2" s="727"/>
      <c r="G2" s="727"/>
      <c r="H2" s="727"/>
      <c r="I2" s="727"/>
    </row>
    <row r="3" spans="1:9" ht="18.75" customHeight="1" x14ac:dyDescent="0.25">
      <c r="A3" s="727"/>
      <c r="B3" s="727"/>
      <c r="C3" s="727"/>
      <c r="D3" s="727"/>
      <c r="E3" s="727"/>
      <c r="F3" s="727"/>
      <c r="G3" s="727"/>
      <c r="H3" s="727"/>
      <c r="I3" s="727"/>
    </row>
    <row r="4" spans="1:9" ht="18.75" customHeight="1" x14ac:dyDescent="0.25">
      <c r="A4" s="727"/>
      <c r="B4" s="727"/>
      <c r="C4" s="727"/>
      <c r="D4" s="727"/>
      <c r="E4" s="727"/>
      <c r="F4" s="727"/>
      <c r="G4" s="727"/>
      <c r="H4" s="727"/>
      <c r="I4" s="727"/>
    </row>
    <row r="5" spans="1:9" ht="18.75" customHeight="1" x14ac:dyDescent="0.25">
      <c r="A5" s="727"/>
      <c r="B5" s="727"/>
      <c r="C5" s="727"/>
      <c r="D5" s="727"/>
      <c r="E5" s="727"/>
      <c r="F5" s="727"/>
      <c r="G5" s="727"/>
      <c r="H5" s="727"/>
      <c r="I5" s="727"/>
    </row>
    <row r="6" spans="1:9" ht="18.75" customHeight="1" x14ac:dyDescent="0.25">
      <c r="A6" s="727"/>
      <c r="B6" s="727"/>
      <c r="C6" s="727"/>
      <c r="D6" s="727"/>
      <c r="E6" s="727"/>
      <c r="F6" s="727"/>
      <c r="G6" s="727"/>
      <c r="H6" s="727"/>
      <c r="I6" s="727"/>
    </row>
    <row r="7" spans="1:9" ht="18.75" customHeight="1" x14ac:dyDescent="0.25">
      <c r="A7" s="727"/>
      <c r="B7" s="727"/>
      <c r="C7" s="727"/>
      <c r="D7" s="727"/>
      <c r="E7" s="727"/>
      <c r="F7" s="727"/>
      <c r="G7" s="727"/>
      <c r="H7" s="727"/>
      <c r="I7" s="727"/>
    </row>
    <row r="8" spans="1:9" x14ac:dyDescent="0.25">
      <c r="A8" s="728" t="s">
        <v>46</v>
      </c>
      <c r="B8" s="728"/>
      <c r="C8" s="728"/>
      <c r="D8" s="728"/>
      <c r="E8" s="728"/>
      <c r="F8" s="728"/>
      <c r="G8" s="728"/>
      <c r="H8" s="728"/>
      <c r="I8" s="728"/>
    </row>
    <row r="9" spans="1:9" x14ac:dyDescent="0.25">
      <c r="A9" s="728"/>
      <c r="B9" s="728"/>
      <c r="C9" s="728"/>
      <c r="D9" s="728"/>
      <c r="E9" s="728"/>
      <c r="F9" s="728"/>
      <c r="G9" s="728"/>
      <c r="H9" s="728"/>
      <c r="I9" s="728"/>
    </row>
    <row r="10" spans="1:9" x14ac:dyDescent="0.25">
      <c r="A10" s="728"/>
      <c r="B10" s="728"/>
      <c r="C10" s="728"/>
      <c r="D10" s="728"/>
      <c r="E10" s="728"/>
      <c r="F10" s="728"/>
      <c r="G10" s="728"/>
      <c r="H10" s="728"/>
      <c r="I10" s="728"/>
    </row>
    <row r="11" spans="1:9" x14ac:dyDescent="0.25">
      <c r="A11" s="728"/>
      <c r="B11" s="728"/>
      <c r="C11" s="728"/>
      <c r="D11" s="728"/>
      <c r="E11" s="728"/>
      <c r="F11" s="728"/>
      <c r="G11" s="728"/>
      <c r="H11" s="728"/>
      <c r="I11" s="728"/>
    </row>
    <row r="12" spans="1:9" x14ac:dyDescent="0.25">
      <c r="A12" s="728"/>
      <c r="B12" s="728"/>
      <c r="C12" s="728"/>
      <c r="D12" s="728"/>
      <c r="E12" s="728"/>
      <c r="F12" s="728"/>
      <c r="G12" s="728"/>
      <c r="H12" s="728"/>
      <c r="I12" s="728"/>
    </row>
    <row r="13" spans="1:9" x14ac:dyDescent="0.25">
      <c r="A13" s="728"/>
      <c r="B13" s="728"/>
      <c r="C13" s="728"/>
      <c r="D13" s="728"/>
      <c r="E13" s="728"/>
      <c r="F13" s="728"/>
      <c r="G13" s="728"/>
      <c r="H13" s="728"/>
      <c r="I13" s="728"/>
    </row>
    <row r="14" spans="1:9" x14ac:dyDescent="0.25">
      <c r="A14" s="728"/>
      <c r="B14" s="728"/>
      <c r="C14" s="728"/>
      <c r="D14" s="728"/>
      <c r="E14" s="728"/>
      <c r="F14" s="728"/>
      <c r="G14" s="728"/>
      <c r="H14" s="728"/>
      <c r="I14" s="728"/>
    </row>
    <row r="15" spans="1:9" ht="19.5" customHeight="1" thickBot="1" x14ac:dyDescent="0.35">
      <c r="A15" s="260"/>
    </row>
    <row r="16" spans="1:9" ht="19.5" customHeight="1" thickBot="1" x14ac:dyDescent="0.35">
      <c r="A16" s="729" t="s">
        <v>31</v>
      </c>
      <c r="B16" s="730"/>
      <c r="C16" s="730"/>
      <c r="D16" s="730"/>
      <c r="E16" s="730"/>
      <c r="F16" s="730"/>
      <c r="G16" s="730"/>
      <c r="H16" s="731"/>
    </row>
    <row r="17" spans="1:14" ht="20.25" customHeight="1" x14ac:dyDescent="0.25">
      <c r="A17" s="732" t="s">
        <v>47</v>
      </c>
      <c r="B17" s="732"/>
      <c r="C17" s="732"/>
      <c r="D17" s="732"/>
      <c r="E17" s="732"/>
      <c r="F17" s="732"/>
      <c r="G17" s="732"/>
      <c r="H17" s="732"/>
    </row>
    <row r="18" spans="1:14" ht="26.25" customHeight="1" x14ac:dyDescent="0.4">
      <c r="A18" s="262" t="s">
        <v>33</v>
      </c>
      <c r="B18" s="733" t="s">
        <v>100</v>
      </c>
      <c r="C18" s="733"/>
      <c r="D18" s="263"/>
      <c r="E18" s="264"/>
      <c r="F18" s="265"/>
      <c r="G18" s="265"/>
      <c r="H18" s="265"/>
    </row>
    <row r="19" spans="1:14" ht="26.25" customHeight="1" x14ac:dyDescent="0.4">
      <c r="A19" s="262" t="s">
        <v>34</v>
      </c>
      <c r="B19" s="266" t="s">
        <v>7</v>
      </c>
      <c r="C19" s="265">
        <v>1</v>
      </c>
      <c r="D19" s="265"/>
      <c r="E19" s="265"/>
      <c r="F19" s="265"/>
      <c r="G19" s="265"/>
      <c r="H19" s="265"/>
    </row>
    <row r="20" spans="1:14" ht="26.25" customHeight="1" x14ac:dyDescent="0.4">
      <c r="A20" s="262" t="s">
        <v>35</v>
      </c>
      <c r="B20" s="734" t="s">
        <v>141</v>
      </c>
      <c r="C20" s="734"/>
      <c r="D20" s="265"/>
      <c r="E20" s="265"/>
      <c r="F20" s="265"/>
      <c r="G20" s="265"/>
      <c r="H20" s="265"/>
    </row>
    <row r="21" spans="1:14" ht="26.25" customHeight="1" x14ac:dyDescent="0.4">
      <c r="A21" s="262" t="s">
        <v>36</v>
      </c>
      <c r="B21" s="734" t="s">
        <v>103</v>
      </c>
      <c r="C21" s="734"/>
      <c r="D21" s="734"/>
      <c r="E21" s="734"/>
      <c r="F21" s="734"/>
      <c r="G21" s="734"/>
      <c r="H21" s="734"/>
      <c r="I21" s="267"/>
    </row>
    <row r="22" spans="1:14" ht="26.25" customHeight="1" x14ac:dyDescent="0.4">
      <c r="A22" s="262" t="s">
        <v>37</v>
      </c>
      <c r="B22" s="268" t="s">
        <v>104</v>
      </c>
      <c r="C22" s="265"/>
      <c r="D22" s="265"/>
      <c r="E22" s="265"/>
      <c r="F22" s="265"/>
      <c r="G22" s="265"/>
      <c r="H22" s="265"/>
    </row>
    <row r="23" spans="1:14" ht="26.25" customHeight="1" x14ac:dyDescent="0.4">
      <c r="A23" s="262" t="s">
        <v>38</v>
      </c>
      <c r="B23" s="268">
        <v>43132.346759259257</v>
      </c>
      <c r="C23" s="265"/>
      <c r="D23" s="265"/>
      <c r="E23" s="265"/>
      <c r="F23" s="265"/>
      <c r="G23" s="265"/>
      <c r="H23" s="265"/>
    </row>
    <row r="24" spans="1:14" ht="18.75" x14ac:dyDescent="0.3">
      <c r="A24" s="262"/>
      <c r="B24" s="269"/>
    </row>
    <row r="25" spans="1:14" ht="18.75" x14ac:dyDescent="0.3">
      <c r="A25" s="270" t="s">
        <v>1</v>
      </c>
      <c r="B25" s="269"/>
    </row>
    <row r="26" spans="1:14" ht="26.25" customHeight="1" x14ac:dyDescent="0.4">
      <c r="A26" s="271" t="s">
        <v>4</v>
      </c>
      <c r="B26" s="733" t="s">
        <v>137</v>
      </c>
      <c r="C26" s="733"/>
    </row>
    <row r="27" spans="1:14" ht="26.25" customHeight="1" x14ac:dyDescent="0.4">
      <c r="A27" s="272" t="s">
        <v>48</v>
      </c>
      <c r="B27" s="735" t="s">
        <v>138</v>
      </c>
      <c r="C27" s="735"/>
    </row>
    <row r="28" spans="1:14" ht="27" customHeight="1" thickBot="1" x14ac:dyDescent="0.45">
      <c r="A28" s="272" t="s">
        <v>6</v>
      </c>
      <c r="B28" s="273">
        <v>99.54</v>
      </c>
    </row>
    <row r="29" spans="1:14" s="275" customFormat="1" ht="27" customHeight="1" thickBot="1" x14ac:dyDescent="0.45">
      <c r="A29" s="272" t="s">
        <v>49</v>
      </c>
      <c r="B29" s="274">
        <v>0</v>
      </c>
      <c r="C29" s="736" t="s">
        <v>106</v>
      </c>
      <c r="D29" s="737"/>
      <c r="E29" s="737"/>
      <c r="F29" s="737"/>
      <c r="G29" s="738"/>
      <c r="I29" s="276"/>
      <c r="J29" s="276"/>
      <c r="K29" s="276"/>
      <c r="L29" s="276"/>
    </row>
    <row r="30" spans="1:14" s="275" customFormat="1" ht="19.5" customHeight="1" thickBot="1" x14ac:dyDescent="0.35">
      <c r="A30" s="272" t="s">
        <v>50</v>
      </c>
      <c r="B30" s="277">
        <f>B28-B29</f>
        <v>99.54</v>
      </c>
      <c r="C30" s="278"/>
      <c r="D30" s="278"/>
      <c r="E30" s="278"/>
      <c r="F30" s="278"/>
      <c r="G30" s="279"/>
      <c r="I30" s="276"/>
      <c r="J30" s="276"/>
      <c r="K30" s="276"/>
      <c r="L30" s="276"/>
    </row>
    <row r="31" spans="1:14" s="275" customFormat="1" ht="27" customHeight="1" thickBot="1" x14ac:dyDescent="0.45">
      <c r="A31" s="272" t="s">
        <v>51</v>
      </c>
      <c r="B31" s="280">
        <v>1</v>
      </c>
      <c r="C31" s="724" t="s">
        <v>52</v>
      </c>
      <c r="D31" s="725"/>
      <c r="E31" s="725"/>
      <c r="F31" s="725"/>
      <c r="G31" s="725"/>
      <c r="H31" s="726"/>
      <c r="I31" s="276"/>
      <c r="J31" s="276"/>
      <c r="K31" s="276"/>
      <c r="L31" s="276"/>
    </row>
    <row r="32" spans="1:14" s="275" customFormat="1" ht="27" customHeight="1" thickBot="1" x14ac:dyDescent="0.45">
      <c r="A32" s="272" t="s">
        <v>53</v>
      </c>
      <c r="B32" s="280">
        <v>1</v>
      </c>
      <c r="C32" s="724" t="s">
        <v>54</v>
      </c>
      <c r="D32" s="725"/>
      <c r="E32" s="725"/>
      <c r="F32" s="725"/>
      <c r="G32" s="725"/>
      <c r="H32" s="726"/>
      <c r="I32" s="276"/>
      <c r="J32" s="276"/>
      <c r="K32" s="276"/>
      <c r="L32" s="281"/>
      <c r="M32" s="281"/>
      <c r="N32" s="282"/>
    </row>
    <row r="33" spans="1:14" s="275" customFormat="1" ht="17.25" customHeight="1" x14ac:dyDescent="0.3">
      <c r="A33" s="272"/>
      <c r="B33" s="283"/>
      <c r="C33" s="284"/>
      <c r="D33" s="284"/>
      <c r="E33" s="284"/>
      <c r="F33" s="284"/>
      <c r="G33" s="284"/>
      <c r="H33" s="284"/>
      <c r="I33" s="276"/>
      <c r="J33" s="276"/>
      <c r="K33" s="276"/>
      <c r="L33" s="281"/>
      <c r="M33" s="281"/>
      <c r="N33" s="282"/>
    </row>
    <row r="34" spans="1:14" s="275" customFormat="1" ht="18.75" x14ac:dyDescent="0.3">
      <c r="A34" s="272" t="s">
        <v>55</v>
      </c>
      <c r="B34" s="285">
        <f>B31/B32</f>
        <v>1</v>
      </c>
      <c r="C34" s="260" t="s">
        <v>56</v>
      </c>
      <c r="D34" s="260"/>
      <c r="E34" s="260"/>
      <c r="F34" s="260"/>
      <c r="G34" s="260"/>
      <c r="I34" s="276"/>
      <c r="J34" s="276"/>
      <c r="K34" s="276"/>
      <c r="L34" s="281"/>
      <c r="M34" s="281"/>
      <c r="N34" s="282"/>
    </row>
    <row r="35" spans="1:14" s="275" customFormat="1" ht="19.5" customHeight="1" thickBot="1" x14ac:dyDescent="0.35">
      <c r="A35" s="272"/>
      <c r="B35" s="277"/>
      <c r="G35" s="260"/>
      <c r="I35" s="276"/>
      <c r="J35" s="276"/>
      <c r="K35" s="276"/>
      <c r="L35" s="281"/>
      <c r="M35" s="281"/>
      <c r="N35" s="282"/>
    </row>
    <row r="36" spans="1:14" s="275" customFormat="1" ht="27" customHeight="1" thickBot="1" x14ac:dyDescent="0.45">
      <c r="A36" s="286" t="s">
        <v>107</v>
      </c>
      <c r="B36" s="287">
        <v>100</v>
      </c>
      <c r="C36" s="260"/>
      <c r="D36" s="740" t="s">
        <v>57</v>
      </c>
      <c r="E36" s="741"/>
      <c r="F36" s="740" t="s">
        <v>58</v>
      </c>
      <c r="G36" s="742"/>
      <c r="J36" s="276"/>
      <c r="K36" s="276"/>
      <c r="L36" s="281"/>
      <c r="M36" s="281"/>
      <c r="N36" s="282"/>
    </row>
    <row r="37" spans="1:14" s="275" customFormat="1" ht="27" customHeight="1" thickBot="1" x14ac:dyDescent="0.45">
      <c r="A37" s="288" t="s">
        <v>59</v>
      </c>
      <c r="B37" s="289">
        <v>1</v>
      </c>
      <c r="C37" s="290" t="s">
        <v>82</v>
      </c>
      <c r="D37" s="291" t="s">
        <v>60</v>
      </c>
      <c r="E37" s="292" t="s">
        <v>61</v>
      </c>
      <c r="F37" s="291" t="s">
        <v>60</v>
      </c>
      <c r="G37" s="293" t="s">
        <v>61</v>
      </c>
      <c r="I37" s="294" t="s">
        <v>108</v>
      </c>
      <c r="J37" s="276"/>
      <c r="K37" s="276"/>
      <c r="L37" s="281"/>
      <c r="M37" s="281"/>
      <c r="N37" s="282"/>
    </row>
    <row r="38" spans="1:14" s="275" customFormat="1" ht="26.25" customHeight="1" x14ac:dyDescent="0.4">
      <c r="A38" s="288" t="s">
        <v>62</v>
      </c>
      <c r="B38" s="289">
        <v>1</v>
      </c>
      <c r="C38" s="295">
        <v>1</v>
      </c>
      <c r="D38" s="296">
        <v>12833427</v>
      </c>
      <c r="E38" s="297">
        <f>IF(ISBLANK(D38),"-",$D$48/$D$45*D38)</f>
        <v>11900984.837946864</v>
      </c>
      <c r="F38" s="296">
        <v>12118610</v>
      </c>
      <c r="G38" s="298">
        <f>IF(ISBLANK(F38),"-",$D$48/$F$45*F38)</f>
        <v>12114043.005786818</v>
      </c>
      <c r="I38" s="299"/>
      <c r="J38" s="276"/>
      <c r="K38" s="276"/>
      <c r="L38" s="281"/>
      <c r="M38" s="281"/>
      <c r="N38" s="282"/>
    </row>
    <row r="39" spans="1:14" s="275" customFormat="1" ht="26.25" customHeight="1" x14ac:dyDescent="0.4">
      <c r="A39" s="288" t="s">
        <v>63</v>
      </c>
      <c r="B39" s="289">
        <v>1</v>
      </c>
      <c r="C39" s="300">
        <v>2</v>
      </c>
      <c r="D39" s="301">
        <v>12956313</v>
      </c>
      <c r="E39" s="302">
        <f>IF(ISBLANK(D39),"-",$D$48/$D$45*D39)</f>
        <v>12014942.272916956</v>
      </c>
      <c r="F39" s="301">
        <v>12186976</v>
      </c>
      <c r="G39" s="303">
        <f>IF(ISBLANK(F39),"-",$D$48/$F$45*F39)</f>
        <v>12182383.241517946</v>
      </c>
      <c r="I39" s="743">
        <f>ABS((F43/D43*D42)-F42)/D42</f>
        <v>1.1044305801435953E-2</v>
      </c>
      <c r="J39" s="276"/>
      <c r="K39" s="276"/>
      <c r="L39" s="281"/>
      <c r="M39" s="281"/>
      <c r="N39" s="282"/>
    </row>
    <row r="40" spans="1:14" ht="26.25" customHeight="1" x14ac:dyDescent="0.4">
      <c r="A40" s="288" t="s">
        <v>64</v>
      </c>
      <c r="B40" s="289">
        <v>1</v>
      </c>
      <c r="C40" s="300">
        <v>3</v>
      </c>
      <c r="D40" s="301">
        <v>13011086</v>
      </c>
      <c r="E40" s="302">
        <f>IF(ISBLANK(D40),"-",$D$48/$D$45*D40)</f>
        <v>12065735.614596374</v>
      </c>
      <c r="F40" s="301">
        <v>12118170</v>
      </c>
      <c r="G40" s="303">
        <f>IF(ISBLANK(F40),"-",$D$48/$F$45*F40)</f>
        <v>12113603.171604304</v>
      </c>
      <c r="I40" s="743"/>
      <c r="L40" s="281"/>
      <c r="M40" s="281"/>
      <c r="N40" s="260"/>
    </row>
    <row r="41" spans="1:14" ht="27" customHeight="1" thickBot="1" x14ac:dyDescent="0.45">
      <c r="A41" s="288" t="s">
        <v>65</v>
      </c>
      <c r="B41" s="289">
        <v>1</v>
      </c>
      <c r="C41" s="304">
        <v>4</v>
      </c>
      <c r="D41" s="305"/>
      <c r="E41" s="306" t="str">
        <f>IF(ISBLANK(D41),"-",$D$48/$D$45*D41)</f>
        <v>-</v>
      </c>
      <c r="F41" s="305"/>
      <c r="G41" s="307" t="str">
        <f>IF(ISBLANK(F41),"-",$D$48/$F$45*F41)</f>
        <v>-</v>
      </c>
      <c r="I41" s="308"/>
      <c r="L41" s="281"/>
      <c r="M41" s="281"/>
      <c r="N41" s="260"/>
    </row>
    <row r="42" spans="1:14" ht="27" customHeight="1" thickBot="1" x14ac:dyDescent="0.45">
      <c r="A42" s="288" t="s">
        <v>66</v>
      </c>
      <c r="B42" s="289">
        <v>1</v>
      </c>
      <c r="C42" s="309" t="s">
        <v>67</v>
      </c>
      <c r="D42" s="310">
        <f>AVERAGE(D38:D41)</f>
        <v>12933608.666666666</v>
      </c>
      <c r="E42" s="311">
        <f>AVERAGE(E38:E41)</f>
        <v>11993887.575153397</v>
      </c>
      <c r="F42" s="310">
        <f>AVERAGE(F38:F41)</f>
        <v>12141252</v>
      </c>
      <c r="G42" s="312">
        <f>AVERAGE(G38:G41)</f>
        <v>12136676.472969688</v>
      </c>
      <c r="H42" s="313"/>
    </row>
    <row r="43" spans="1:14" ht="26.25" customHeight="1" x14ac:dyDescent="0.4">
      <c r="A43" s="288" t="s">
        <v>68</v>
      </c>
      <c r="B43" s="289">
        <v>1</v>
      </c>
      <c r="C43" s="314" t="s">
        <v>109</v>
      </c>
      <c r="D43" s="818">
        <v>13</v>
      </c>
      <c r="E43" s="260"/>
      <c r="F43" s="315">
        <v>12.06</v>
      </c>
      <c r="H43" s="313"/>
    </row>
    <row r="44" spans="1:14" ht="26.25" customHeight="1" x14ac:dyDescent="0.4">
      <c r="A44" s="288" t="s">
        <v>70</v>
      </c>
      <c r="B44" s="289">
        <v>1</v>
      </c>
      <c r="C44" s="316" t="s">
        <v>110</v>
      </c>
      <c r="D44" s="317">
        <f>D43*$B$34</f>
        <v>13</v>
      </c>
      <c r="E44" s="318"/>
      <c r="F44" s="317">
        <f>F43*$B$34</f>
        <v>12.06</v>
      </c>
      <c r="H44" s="313"/>
    </row>
    <row r="45" spans="1:14" ht="19.5" customHeight="1" thickBot="1" x14ac:dyDescent="0.35">
      <c r="A45" s="288" t="s">
        <v>72</v>
      </c>
      <c r="B45" s="300">
        <f>(B44/B43)*(B42/B41)*(B40/B39)*(B38/B37)*B36</f>
        <v>100</v>
      </c>
      <c r="C45" s="316" t="s">
        <v>73</v>
      </c>
      <c r="D45" s="319">
        <f>D44*$B$30/100</f>
        <v>12.940199999999999</v>
      </c>
      <c r="E45" s="320"/>
      <c r="F45" s="319">
        <f>F44*$B$30/100</f>
        <v>12.004524000000002</v>
      </c>
      <c r="H45" s="313"/>
    </row>
    <row r="46" spans="1:14" ht="19.5" customHeight="1" thickBot="1" x14ac:dyDescent="0.35">
      <c r="A46" s="744" t="s">
        <v>74</v>
      </c>
      <c r="B46" s="745"/>
      <c r="C46" s="316" t="s">
        <v>75</v>
      </c>
      <c r="D46" s="321">
        <f>D45/$B$45</f>
        <v>0.12940199999999999</v>
      </c>
      <c r="E46" s="322"/>
      <c r="F46" s="323">
        <f>F45/$B$45</f>
        <v>0.12004524000000001</v>
      </c>
      <c r="H46" s="313"/>
    </row>
    <row r="47" spans="1:14" ht="27" customHeight="1" thickBot="1" x14ac:dyDescent="0.45">
      <c r="A47" s="746"/>
      <c r="B47" s="747"/>
      <c r="C47" s="324" t="s">
        <v>111</v>
      </c>
      <c r="D47" s="325">
        <v>0.12</v>
      </c>
      <c r="E47" s="326"/>
      <c r="F47" s="322"/>
      <c r="H47" s="313"/>
    </row>
    <row r="48" spans="1:14" ht="18.75" x14ac:dyDescent="0.3">
      <c r="C48" s="327" t="s">
        <v>76</v>
      </c>
      <c r="D48" s="319">
        <f>D47*$B$45</f>
        <v>12</v>
      </c>
      <c r="F48" s="328"/>
      <c r="H48" s="313"/>
    </row>
    <row r="49" spans="1:12" ht="19.5" customHeight="1" thickBot="1" x14ac:dyDescent="0.35">
      <c r="C49" s="329" t="s">
        <v>112</v>
      </c>
      <c r="D49" s="330">
        <f>D48/B34</f>
        <v>12</v>
      </c>
      <c r="F49" s="328"/>
      <c r="H49" s="313"/>
    </row>
    <row r="50" spans="1:12" ht="18.75" x14ac:dyDescent="0.3">
      <c r="C50" s="286" t="s">
        <v>77</v>
      </c>
      <c r="D50" s="331">
        <f>AVERAGE(E38:E41,G38:G41)</f>
        <v>12065282.024061544</v>
      </c>
      <c r="F50" s="332"/>
      <c r="H50" s="313"/>
    </row>
    <row r="51" spans="1:12" ht="18.75" x14ac:dyDescent="0.3">
      <c r="C51" s="288" t="s">
        <v>78</v>
      </c>
      <c r="D51" s="333">
        <f>STDEV(E38:E41,G38:G41)/D50</f>
        <v>8.1168210261235267E-3</v>
      </c>
      <c r="F51" s="332"/>
      <c r="H51" s="313"/>
    </row>
    <row r="52" spans="1:12" ht="19.5" customHeight="1" thickBot="1" x14ac:dyDescent="0.35">
      <c r="C52" s="334" t="s">
        <v>20</v>
      </c>
      <c r="D52" s="335">
        <f>COUNT(E38:E41,G38:G41)</f>
        <v>6</v>
      </c>
      <c r="F52" s="332"/>
    </row>
    <row r="54" spans="1:12" ht="18.75" x14ac:dyDescent="0.3">
      <c r="A54" s="336" t="s">
        <v>1</v>
      </c>
      <c r="B54" s="337" t="s">
        <v>113</v>
      </c>
    </row>
    <row r="55" spans="1:12" ht="18.75" x14ac:dyDescent="0.3">
      <c r="A55" s="260" t="s">
        <v>81</v>
      </c>
      <c r="B55" s="338" t="str">
        <f>B21</f>
        <v>Each film-coated tablet contains Efavirenz 600 mg, Lamivudine USP 300 mg, Tenofovir Disoproxil Fumarate 300 mg equivalent to 245 mg Tenofovir disoproxil.</v>
      </c>
    </row>
    <row r="56" spans="1:12" ht="26.25" customHeight="1" x14ac:dyDescent="0.4">
      <c r="A56" s="338" t="s">
        <v>79</v>
      </c>
      <c r="B56" s="339">
        <v>300</v>
      </c>
      <c r="C56" s="260" t="str">
        <f>B20</f>
        <v>Tenofovir Disoproxil Fumarate</v>
      </c>
      <c r="H56" s="318"/>
    </row>
    <row r="57" spans="1:12" ht="18.75" x14ac:dyDescent="0.3">
      <c r="A57" s="338" t="s">
        <v>80</v>
      </c>
      <c r="B57" s="340">
        <f>Uniformity!C46</f>
        <v>1720.1239999999998</v>
      </c>
      <c r="H57" s="318"/>
    </row>
    <row r="58" spans="1:12" ht="19.5" customHeight="1" thickBot="1" x14ac:dyDescent="0.35">
      <c r="H58" s="318"/>
    </row>
    <row r="59" spans="1:12" s="275" customFormat="1" ht="27" customHeight="1" thickBot="1" x14ac:dyDescent="0.45">
      <c r="A59" s="286" t="s">
        <v>114</v>
      </c>
      <c r="B59" s="287">
        <v>50</v>
      </c>
      <c r="C59" s="260"/>
      <c r="D59" s="341" t="s">
        <v>115</v>
      </c>
      <c r="E59" s="342" t="s">
        <v>82</v>
      </c>
      <c r="F59" s="342" t="s">
        <v>60</v>
      </c>
      <c r="G59" s="342" t="s">
        <v>116</v>
      </c>
      <c r="H59" s="290" t="s">
        <v>83</v>
      </c>
      <c r="L59" s="276"/>
    </row>
    <row r="60" spans="1:12" s="275" customFormat="1" ht="26.25" customHeight="1" x14ac:dyDescent="0.4">
      <c r="A60" s="288" t="s">
        <v>117</v>
      </c>
      <c r="B60" s="289">
        <v>4</v>
      </c>
      <c r="C60" s="748" t="s">
        <v>85</v>
      </c>
      <c r="D60" s="751">
        <f>Lamivudine!D60</f>
        <v>1674.57</v>
      </c>
      <c r="E60" s="343">
        <v>1</v>
      </c>
      <c r="F60" s="344"/>
      <c r="G60" s="345" t="str">
        <f>IF(ISBLANK(F60),"-",(F60/$D$50*$D$47*$B$68)*($B$57/$D$60))</f>
        <v>-</v>
      </c>
      <c r="H60" s="346" t="str">
        <f t="shared" ref="H60:H71" si="0">IF(ISBLANK(F60),"-",(G60/$B$56)*100)</f>
        <v>-</v>
      </c>
      <c r="L60" s="276"/>
    </row>
    <row r="61" spans="1:12" s="275" customFormat="1" ht="26.25" customHeight="1" x14ac:dyDescent="0.4">
      <c r="A61" s="288" t="s">
        <v>86</v>
      </c>
      <c r="B61" s="289">
        <v>200</v>
      </c>
      <c r="C61" s="749"/>
      <c r="D61" s="752"/>
      <c r="E61" s="347">
        <v>2</v>
      </c>
      <c r="F61" s="301"/>
      <c r="G61" s="348" t="str">
        <f>IF(ISBLANK(F61),"-",(F61/$D$50*$D$47*$B$68)*($B$57/$D$60))</f>
        <v>-</v>
      </c>
      <c r="H61" s="349" t="str">
        <f t="shared" si="0"/>
        <v>-</v>
      </c>
      <c r="L61" s="276"/>
    </row>
    <row r="62" spans="1:12" s="275" customFormat="1" ht="26.25" customHeight="1" x14ac:dyDescent="0.4">
      <c r="A62" s="288" t="s">
        <v>87</v>
      </c>
      <c r="B62" s="289">
        <v>1</v>
      </c>
      <c r="C62" s="749"/>
      <c r="D62" s="752"/>
      <c r="E62" s="347">
        <v>3</v>
      </c>
      <c r="F62" s="350"/>
      <c r="G62" s="348" t="str">
        <f>IF(ISBLANK(F62),"-",(F62/$D$50*$D$47*$B$68)*($B$57/$D$60))</f>
        <v>-</v>
      </c>
      <c r="H62" s="349" t="str">
        <f t="shared" si="0"/>
        <v>-</v>
      </c>
      <c r="L62" s="276"/>
    </row>
    <row r="63" spans="1:12" ht="27" customHeight="1" thickBot="1" x14ac:dyDescent="0.45">
      <c r="A63" s="288" t="s">
        <v>88</v>
      </c>
      <c r="B63" s="289">
        <v>1</v>
      </c>
      <c r="C63" s="750"/>
      <c r="D63" s="753"/>
      <c r="E63" s="351">
        <v>4</v>
      </c>
      <c r="F63" s="352"/>
      <c r="G63" s="348" t="str">
        <f>IF(ISBLANK(F63),"-",(F63/$D$50*$D$47*$B$68)*($B$57/$D$60))</f>
        <v>-</v>
      </c>
      <c r="H63" s="349" t="str">
        <f t="shared" si="0"/>
        <v>-</v>
      </c>
    </row>
    <row r="64" spans="1:12" ht="26.25" customHeight="1" x14ac:dyDescent="0.4">
      <c r="A64" s="288" t="s">
        <v>89</v>
      </c>
      <c r="B64" s="289">
        <v>1</v>
      </c>
      <c r="C64" s="748" t="s">
        <v>90</v>
      </c>
      <c r="D64" s="751">
        <f>Lamivudine!D64</f>
        <v>1698.17</v>
      </c>
      <c r="E64" s="343">
        <v>1</v>
      </c>
      <c r="F64" s="344">
        <v>11431314</v>
      </c>
      <c r="G64" s="345">
        <f>IF(ISBLANK(F64),"-",(F64/$D$50*$D$47*$B$68)*($B$57/$D$64))</f>
        <v>287.91117513072885</v>
      </c>
      <c r="H64" s="346">
        <f t="shared" si="0"/>
        <v>95.97039171024295</v>
      </c>
    </row>
    <row r="65" spans="1:8" ht="26.25" customHeight="1" x14ac:dyDescent="0.4">
      <c r="A65" s="288" t="s">
        <v>91</v>
      </c>
      <c r="B65" s="289">
        <v>1</v>
      </c>
      <c r="C65" s="749"/>
      <c r="D65" s="752"/>
      <c r="E65" s="347">
        <v>2</v>
      </c>
      <c r="F65" s="301">
        <v>11481405</v>
      </c>
      <c r="G65" s="348">
        <f>IF(ISBLANK(F65),"-",(F65/$D$50*$D$47*$B$68)*($B$57/$D$64))</f>
        <v>289.17277626192629</v>
      </c>
      <c r="H65" s="349">
        <f t="shared" si="0"/>
        <v>96.390925420642091</v>
      </c>
    </row>
    <row r="66" spans="1:8" ht="26.25" customHeight="1" x14ac:dyDescent="0.4">
      <c r="A66" s="288" t="s">
        <v>92</v>
      </c>
      <c r="B66" s="289">
        <v>1</v>
      </c>
      <c r="C66" s="749"/>
      <c r="D66" s="752"/>
      <c r="E66" s="347">
        <v>3</v>
      </c>
      <c r="F66" s="301">
        <v>11540573</v>
      </c>
      <c r="G66" s="348">
        <f>IF(ISBLANK(F66),"-",(F66/$D$50*$D$47*$B$68)*($B$57/$D$64))</f>
        <v>290.66299238319937</v>
      </c>
      <c r="H66" s="349">
        <f t="shared" si="0"/>
        <v>96.887664127733117</v>
      </c>
    </row>
    <row r="67" spans="1:8" ht="27" customHeight="1" thickBot="1" x14ac:dyDescent="0.45">
      <c r="A67" s="288" t="s">
        <v>93</v>
      </c>
      <c r="B67" s="289">
        <v>1</v>
      </c>
      <c r="C67" s="750"/>
      <c r="D67" s="753"/>
      <c r="E67" s="351">
        <v>4</v>
      </c>
      <c r="F67" s="352"/>
      <c r="G67" s="353" t="str">
        <f>IF(ISBLANK(F67),"-",(F67/$D$50*$D$47*$B$68)*($B$57/$D$64))</f>
        <v>-</v>
      </c>
      <c r="H67" s="354" t="str">
        <f t="shared" si="0"/>
        <v>-</v>
      </c>
    </row>
    <row r="68" spans="1:8" ht="26.25" customHeight="1" x14ac:dyDescent="0.4">
      <c r="A68" s="288" t="s">
        <v>94</v>
      </c>
      <c r="B68" s="355">
        <f>(B67/B66)*(B65/B64)*(B63/B62)*(B61/B60)*B59</f>
        <v>2500</v>
      </c>
      <c r="C68" s="748" t="s">
        <v>95</v>
      </c>
      <c r="D68" s="751">
        <f>Lamivudine!D68</f>
        <v>1709.04</v>
      </c>
      <c r="E68" s="343">
        <v>1</v>
      </c>
      <c r="F68" s="344">
        <v>11509953</v>
      </c>
      <c r="G68" s="345">
        <f>IF(ISBLANK(F68),"-",(F68/$D$50*$D$47*$B$68)*($B$57/$D$68))</f>
        <v>288.04799388146199</v>
      </c>
      <c r="H68" s="349">
        <f t="shared" si="0"/>
        <v>96.015997960487326</v>
      </c>
    </row>
    <row r="69" spans="1:8" ht="27" customHeight="1" thickBot="1" x14ac:dyDescent="0.45">
      <c r="A69" s="334" t="s">
        <v>96</v>
      </c>
      <c r="B69" s="356">
        <f>(D47*B68)/B56*B57</f>
        <v>1720.1239999999998</v>
      </c>
      <c r="C69" s="749"/>
      <c r="D69" s="752"/>
      <c r="E69" s="347">
        <v>2</v>
      </c>
      <c r="F69" s="301">
        <v>11555915</v>
      </c>
      <c r="G69" s="348">
        <f>IF(ISBLANK(F69),"-",(F69/$D$50*$D$47*$B$68)*($B$57/$D$68))</f>
        <v>289.19823853448355</v>
      </c>
      <c r="H69" s="349">
        <f t="shared" si="0"/>
        <v>96.39941284482785</v>
      </c>
    </row>
    <row r="70" spans="1:8" ht="26.25" customHeight="1" x14ac:dyDescent="0.4">
      <c r="A70" s="755" t="s">
        <v>74</v>
      </c>
      <c r="B70" s="756"/>
      <c r="C70" s="749"/>
      <c r="D70" s="752"/>
      <c r="E70" s="347">
        <v>3</v>
      </c>
      <c r="F70" s="301">
        <v>11578897</v>
      </c>
      <c r="G70" s="348">
        <f>IF(ISBLANK(F70),"-",(F70/$D$50*$D$47*$B$68)*($B$57/$D$68))</f>
        <v>289.7733858869866</v>
      </c>
      <c r="H70" s="349">
        <f t="shared" si="0"/>
        <v>96.591128628995534</v>
      </c>
    </row>
    <row r="71" spans="1:8" ht="27" customHeight="1" thickBot="1" x14ac:dyDescent="0.45">
      <c r="A71" s="757"/>
      <c r="B71" s="758"/>
      <c r="C71" s="754"/>
      <c r="D71" s="753"/>
      <c r="E71" s="351">
        <v>4</v>
      </c>
      <c r="F71" s="352"/>
      <c r="G71" s="353" t="str">
        <f>IF(ISBLANK(F71),"-",(F71/$D$50*$D$47*$B$68)*($B$57/$D$68))</f>
        <v>-</v>
      </c>
      <c r="H71" s="354" t="str">
        <f t="shared" si="0"/>
        <v>-</v>
      </c>
    </row>
    <row r="72" spans="1:8" ht="26.25" customHeight="1" x14ac:dyDescent="0.4">
      <c r="A72" s="318"/>
      <c r="B72" s="318"/>
      <c r="C72" s="318"/>
      <c r="D72" s="318"/>
      <c r="E72" s="318"/>
      <c r="F72" s="357" t="s">
        <v>67</v>
      </c>
      <c r="G72" s="358">
        <f>AVERAGE(G60:G71)</f>
        <v>289.12776034646441</v>
      </c>
      <c r="H72" s="359">
        <f>AVERAGE(H60:H71)</f>
        <v>96.375920115488142</v>
      </c>
    </row>
    <row r="73" spans="1:8" ht="26.25" customHeight="1" x14ac:dyDescent="0.4">
      <c r="C73" s="318"/>
      <c r="D73" s="318"/>
      <c r="E73" s="318"/>
      <c r="F73" s="360" t="s">
        <v>78</v>
      </c>
      <c r="G73" s="361">
        <f>STDEV(G60:G71)/G72</f>
        <v>3.6032521580711689E-3</v>
      </c>
      <c r="H73" s="361">
        <f>STDEV(H60:H71)/H72</f>
        <v>3.6032521580711646E-3</v>
      </c>
    </row>
    <row r="74" spans="1:8" ht="27" customHeight="1" thickBot="1" x14ac:dyDescent="0.45">
      <c r="A74" s="318"/>
      <c r="B74" s="318"/>
      <c r="C74" s="318"/>
      <c r="D74" s="318"/>
      <c r="E74" s="320"/>
      <c r="F74" s="362" t="s">
        <v>20</v>
      </c>
      <c r="G74" s="363">
        <f>COUNT(G60:G71)</f>
        <v>6</v>
      </c>
      <c r="H74" s="363">
        <f>COUNT(H60:H71)</f>
        <v>6</v>
      </c>
    </row>
    <row r="76" spans="1:8" ht="26.25" customHeight="1" x14ac:dyDescent="0.4">
      <c r="A76" s="271" t="s">
        <v>97</v>
      </c>
      <c r="B76" s="272" t="s">
        <v>98</v>
      </c>
      <c r="C76" s="739" t="str">
        <f>B26</f>
        <v>TENOFOVIR DISOPROXIL FUMURATE</v>
      </c>
      <c r="D76" s="739"/>
      <c r="E76" s="260" t="s">
        <v>99</v>
      </c>
      <c r="F76" s="260"/>
      <c r="G76" s="364">
        <f>H72</f>
        <v>96.375920115488142</v>
      </c>
      <c r="H76" s="277"/>
    </row>
    <row r="77" spans="1:8" ht="18.75" x14ac:dyDescent="0.3">
      <c r="A77" s="270" t="s">
        <v>118</v>
      </c>
      <c r="B77" s="270" t="s">
        <v>119</v>
      </c>
    </row>
    <row r="78" spans="1:8" ht="18.75" x14ac:dyDescent="0.3">
      <c r="A78" s="270"/>
      <c r="B78" s="270"/>
    </row>
    <row r="79" spans="1:8" ht="26.25" customHeight="1" x14ac:dyDescent="0.4">
      <c r="A79" s="271" t="s">
        <v>4</v>
      </c>
      <c r="B79" s="760" t="str">
        <f>B26</f>
        <v>TENOFOVIR DISOPROXIL FUMURATE</v>
      </c>
      <c r="C79" s="760"/>
    </row>
    <row r="80" spans="1:8" ht="26.25" customHeight="1" x14ac:dyDescent="0.4">
      <c r="A80" s="272" t="s">
        <v>48</v>
      </c>
      <c r="B80" s="760" t="str">
        <f>B27</f>
        <v>T11-10</v>
      </c>
      <c r="C80" s="760"/>
    </row>
    <row r="81" spans="1:12" ht="27" customHeight="1" thickBot="1" x14ac:dyDescent="0.45">
      <c r="A81" s="272" t="s">
        <v>6</v>
      </c>
      <c r="B81" s="273">
        <f>B28</f>
        <v>99.54</v>
      </c>
    </row>
    <row r="82" spans="1:12" s="275" customFormat="1" ht="27" customHeight="1" thickBot="1" x14ac:dyDescent="0.45">
      <c r="A82" s="272" t="s">
        <v>49</v>
      </c>
      <c r="B82" s="274">
        <v>0</v>
      </c>
      <c r="C82" s="736" t="s">
        <v>106</v>
      </c>
      <c r="D82" s="737"/>
      <c r="E82" s="737"/>
      <c r="F82" s="737"/>
      <c r="G82" s="738"/>
      <c r="I82" s="276"/>
      <c r="J82" s="276"/>
      <c r="K82" s="276"/>
      <c r="L82" s="276"/>
    </row>
    <row r="83" spans="1:12" s="275" customFormat="1" ht="19.5" customHeight="1" thickBot="1" x14ac:dyDescent="0.35">
      <c r="A83" s="272" t="s">
        <v>50</v>
      </c>
      <c r="B83" s="277">
        <f>B81-B82</f>
        <v>99.54</v>
      </c>
      <c r="C83" s="278"/>
      <c r="D83" s="278"/>
      <c r="E83" s="278"/>
      <c r="F83" s="278"/>
      <c r="G83" s="279"/>
      <c r="I83" s="276"/>
      <c r="J83" s="276"/>
      <c r="K83" s="276"/>
      <c r="L83" s="276"/>
    </row>
    <row r="84" spans="1:12" s="275" customFormat="1" ht="27" customHeight="1" thickBot="1" x14ac:dyDescent="0.45">
      <c r="A84" s="272" t="s">
        <v>51</v>
      </c>
      <c r="B84" s="280">
        <v>1</v>
      </c>
      <c r="C84" s="724" t="s">
        <v>120</v>
      </c>
      <c r="D84" s="725"/>
      <c r="E84" s="725"/>
      <c r="F84" s="725"/>
      <c r="G84" s="725"/>
      <c r="H84" s="726"/>
      <c r="I84" s="276"/>
      <c r="J84" s="276"/>
      <c r="K84" s="276"/>
      <c r="L84" s="276"/>
    </row>
    <row r="85" spans="1:12" s="275" customFormat="1" ht="27" customHeight="1" thickBot="1" x14ac:dyDescent="0.45">
      <c r="A85" s="272" t="s">
        <v>53</v>
      </c>
      <c r="B85" s="280">
        <v>1</v>
      </c>
      <c r="C85" s="724" t="s">
        <v>121</v>
      </c>
      <c r="D85" s="725"/>
      <c r="E85" s="725"/>
      <c r="F85" s="725"/>
      <c r="G85" s="725"/>
      <c r="H85" s="726"/>
      <c r="I85" s="276"/>
      <c r="J85" s="276"/>
      <c r="K85" s="276"/>
      <c r="L85" s="276"/>
    </row>
    <row r="86" spans="1:12" s="275" customFormat="1" ht="18.75" x14ac:dyDescent="0.3">
      <c r="A86" s="272"/>
      <c r="B86" s="283"/>
      <c r="C86" s="284"/>
      <c r="D86" s="284"/>
      <c r="E86" s="284"/>
      <c r="F86" s="284"/>
      <c r="G86" s="284"/>
      <c r="H86" s="284"/>
      <c r="I86" s="276"/>
      <c r="J86" s="276"/>
      <c r="K86" s="276"/>
      <c r="L86" s="276"/>
    </row>
    <row r="87" spans="1:12" s="275" customFormat="1" ht="18.75" x14ac:dyDescent="0.3">
      <c r="A87" s="272" t="s">
        <v>55</v>
      </c>
      <c r="B87" s="285">
        <f>B84/B85</f>
        <v>1</v>
      </c>
      <c r="C87" s="260" t="s">
        <v>56</v>
      </c>
      <c r="D87" s="260"/>
      <c r="E87" s="260"/>
      <c r="F87" s="260"/>
      <c r="G87" s="260"/>
      <c r="I87" s="276"/>
      <c r="J87" s="276"/>
      <c r="K87" s="276"/>
      <c r="L87" s="276"/>
    </row>
    <row r="88" spans="1:12" ht="19.5" customHeight="1" thickBot="1" x14ac:dyDescent="0.35">
      <c r="A88" s="270"/>
      <c r="B88" s="270"/>
    </row>
    <row r="89" spans="1:12" ht="27" customHeight="1" thickBot="1" x14ac:dyDescent="0.45">
      <c r="A89" s="286" t="s">
        <v>107</v>
      </c>
      <c r="B89" s="287">
        <v>50</v>
      </c>
      <c r="D89" s="365" t="s">
        <v>57</v>
      </c>
      <c r="E89" s="366"/>
      <c r="F89" s="740" t="s">
        <v>58</v>
      </c>
      <c r="G89" s="742"/>
    </row>
    <row r="90" spans="1:12" ht="27" customHeight="1" thickBot="1" x14ac:dyDescent="0.45">
      <c r="A90" s="288" t="s">
        <v>59</v>
      </c>
      <c r="B90" s="289">
        <v>1</v>
      </c>
      <c r="C90" s="367" t="s">
        <v>82</v>
      </c>
      <c r="D90" s="291" t="s">
        <v>60</v>
      </c>
      <c r="E90" s="292" t="s">
        <v>61</v>
      </c>
      <c r="F90" s="291" t="s">
        <v>60</v>
      </c>
      <c r="G90" s="368" t="s">
        <v>61</v>
      </c>
      <c r="I90" s="294" t="s">
        <v>108</v>
      </c>
    </row>
    <row r="91" spans="1:12" ht="26.25" customHeight="1" x14ac:dyDescent="0.4">
      <c r="A91" s="288" t="s">
        <v>62</v>
      </c>
      <c r="B91" s="289">
        <v>1</v>
      </c>
      <c r="C91" s="369">
        <v>1</v>
      </c>
      <c r="D91" s="296">
        <v>4671252</v>
      </c>
      <c r="E91" s="297">
        <f>IF(ISBLANK(D91),"-",$D$101/$D$98*D91)</f>
        <v>5017290.5128380284</v>
      </c>
      <c r="F91" s="296">
        <v>5316933</v>
      </c>
      <c r="G91" s="298">
        <f>IF(ISBLANK(F91),"-",$D$101/$F$98*F91)</f>
        <v>5067840.5294334954</v>
      </c>
      <c r="I91" s="299"/>
    </row>
    <row r="92" spans="1:12" ht="26.25" customHeight="1" x14ac:dyDescent="0.4">
      <c r="A92" s="288" t="s">
        <v>63</v>
      </c>
      <c r="B92" s="289">
        <v>1</v>
      </c>
      <c r="C92" s="318">
        <v>2</v>
      </c>
      <c r="D92" s="301">
        <v>4665296</v>
      </c>
      <c r="E92" s="302">
        <f>IF(ISBLANK(D92),"-",$D$101/$D$98*D92)</f>
        <v>5010893.3023483222</v>
      </c>
      <c r="F92" s="301">
        <v>5308729</v>
      </c>
      <c r="G92" s="303">
        <f>IF(ISBLANK(F92),"-",$D$101/$F$98*F92)</f>
        <v>5060020.8778216597</v>
      </c>
      <c r="I92" s="743">
        <f>ABS((F96/D96*D95)-F95)/D95</f>
        <v>1.1691045570734897E-2</v>
      </c>
    </row>
    <row r="93" spans="1:12" ht="26.25" customHeight="1" x14ac:dyDescent="0.4">
      <c r="A93" s="288" t="s">
        <v>64</v>
      </c>
      <c r="B93" s="289">
        <v>1</v>
      </c>
      <c r="C93" s="318">
        <v>3</v>
      </c>
      <c r="D93" s="301">
        <v>4659313</v>
      </c>
      <c r="E93" s="302">
        <f>IF(ISBLANK(D93),"-",$D$101/$D$98*D93)</f>
        <v>5004467.0917439042</v>
      </c>
      <c r="F93" s="301">
        <v>5309494</v>
      </c>
      <c r="G93" s="303">
        <f>IF(ISBLANK(F93),"-",$D$101/$F$98*F93)</f>
        <v>5060750.0384119879</v>
      </c>
      <c r="I93" s="743"/>
    </row>
    <row r="94" spans="1:12" ht="27" customHeight="1" thickBot="1" x14ac:dyDescent="0.45">
      <c r="A94" s="288" t="s">
        <v>65</v>
      </c>
      <c r="B94" s="289">
        <v>1</v>
      </c>
      <c r="C94" s="370">
        <v>4</v>
      </c>
      <c r="D94" s="305"/>
      <c r="E94" s="306" t="str">
        <f>IF(ISBLANK(D94),"-",$D$101/$D$98*D94)</f>
        <v>-</v>
      </c>
      <c r="F94" s="371"/>
      <c r="G94" s="307" t="str">
        <f>IF(ISBLANK(F94),"-",$D$101/$F$98*F94)</f>
        <v>-</v>
      </c>
      <c r="I94" s="308"/>
    </row>
    <row r="95" spans="1:12" ht="27" customHeight="1" thickBot="1" x14ac:dyDescent="0.45">
      <c r="A95" s="288" t="s">
        <v>66</v>
      </c>
      <c r="B95" s="289">
        <v>1</v>
      </c>
      <c r="C95" s="272" t="s">
        <v>67</v>
      </c>
      <c r="D95" s="372">
        <f>AVERAGE(D91:D94)</f>
        <v>4665287</v>
      </c>
      <c r="E95" s="311">
        <f>AVERAGE(E91:E94)</f>
        <v>5010883.6356434189</v>
      </c>
      <c r="F95" s="373">
        <f>AVERAGE(F91:F94)</f>
        <v>5311718.666666667</v>
      </c>
      <c r="G95" s="374">
        <f>AVERAGE(G91:G94)</f>
        <v>5062870.4818890477</v>
      </c>
    </row>
    <row r="96" spans="1:12" ht="26.25" customHeight="1" x14ac:dyDescent="0.4">
      <c r="A96" s="288" t="s">
        <v>68</v>
      </c>
      <c r="B96" s="273">
        <v>1</v>
      </c>
      <c r="C96" s="375" t="s">
        <v>69</v>
      </c>
      <c r="D96" s="376">
        <v>14.03</v>
      </c>
      <c r="E96" s="260"/>
      <c r="F96" s="315">
        <v>15.81</v>
      </c>
    </row>
    <row r="97" spans="1:10" ht="26.25" customHeight="1" x14ac:dyDescent="0.4">
      <c r="A97" s="288" t="s">
        <v>70</v>
      </c>
      <c r="B97" s="273">
        <v>1</v>
      </c>
      <c r="C97" s="377" t="s">
        <v>71</v>
      </c>
      <c r="D97" s="378">
        <f>D96*$B$87</f>
        <v>14.03</v>
      </c>
      <c r="E97" s="318"/>
      <c r="F97" s="317">
        <f>F96*$B$87</f>
        <v>15.81</v>
      </c>
    </row>
    <row r="98" spans="1:10" ht="19.5" customHeight="1" thickBot="1" x14ac:dyDescent="0.35">
      <c r="A98" s="288" t="s">
        <v>72</v>
      </c>
      <c r="B98" s="318">
        <f>(B97/B96)*(B95/B94)*(B93/B92)*(B91/B90)*B89</f>
        <v>50</v>
      </c>
      <c r="C98" s="377" t="s">
        <v>122</v>
      </c>
      <c r="D98" s="379">
        <f>D97*$B$83/100</f>
        <v>13.965462</v>
      </c>
      <c r="E98" s="320"/>
      <c r="F98" s="319">
        <f>F97*$B$83/100</f>
        <v>15.737274000000003</v>
      </c>
    </row>
    <row r="99" spans="1:10" ht="19.5" customHeight="1" thickBot="1" x14ac:dyDescent="0.35">
      <c r="A99" s="744" t="s">
        <v>74</v>
      </c>
      <c r="B99" s="761"/>
      <c r="C99" s="377" t="s">
        <v>123</v>
      </c>
      <c r="D99" s="380">
        <f>D98/$B$98</f>
        <v>0.27930924000000001</v>
      </c>
      <c r="E99" s="320"/>
      <c r="F99" s="323">
        <f>F98/$B$98</f>
        <v>0.31474548000000008</v>
      </c>
      <c r="H99" s="313"/>
    </row>
    <row r="100" spans="1:10" ht="19.5" customHeight="1" thickBot="1" x14ac:dyDescent="0.35">
      <c r="A100" s="746"/>
      <c r="B100" s="762"/>
      <c r="C100" s="377" t="s">
        <v>111</v>
      </c>
      <c r="D100" s="381">
        <f>$B$56/$B$116</f>
        <v>0.3</v>
      </c>
      <c r="F100" s="328"/>
      <c r="G100" s="382"/>
      <c r="H100" s="313"/>
    </row>
    <row r="101" spans="1:10" ht="18.75" x14ac:dyDescent="0.3">
      <c r="C101" s="377" t="s">
        <v>76</v>
      </c>
      <c r="D101" s="378">
        <f>D100*$B$98</f>
        <v>15</v>
      </c>
      <c r="F101" s="328"/>
      <c r="H101" s="313"/>
    </row>
    <row r="102" spans="1:10" ht="19.5" customHeight="1" thickBot="1" x14ac:dyDescent="0.35">
      <c r="C102" s="383" t="s">
        <v>112</v>
      </c>
      <c r="D102" s="384">
        <f>D101/B34</f>
        <v>15</v>
      </c>
      <c r="F102" s="332"/>
      <c r="H102" s="313"/>
      <c r="J102" s="385"/>
    </row>
    <row r="103" spans="1:10" ht="18.75" x14ac:dyDescent="0.3">
      <c r="C103" s="386" t="s">
        <v>124</v>
      </c>
      <c r="D103" s="387">
        <f>AVERAGE(E91:E94,G91:G94)</f>
        <v>5036877.0587662337</v>
      </c>
      <c r="F103" s="332"/>
      <c r="G103" s="382"/>
      <c r="H103" s="313"/>
      <c r="J103" s="388"/>
    </row>
    <row r="104" spans="1:10" ht="18.75" x14ac:dyDescent="0.3">
      <c r="C104" s="360" t="s">
        <v>78</v>
      </c>
      <c r="D104" s="389">
        <f>STDEV(E91:E94,G91:G94)/D103</f>
        <v>5.7359208147371044E-3</v>
      </c>
      <c r="F104" s="332"/>
      <c r="H104" s="313"/>
      <c r="J104" s="388"/>
    </row>
    <row r="105" spans="1:10" ht="19.5" customHeight="1" thickBot="1" x14ac:dyDescent="0.35">
      <c r="C105" s="362" t="s">
        <v>20</v>
      </c>
      <c r="D105" s="390">
        <f>COUNT(E91:E94,G91:G94)</f>
        <v>6</v>
      </c>
      <c r="F105" s="332"/>
      <c r="H105" s="313"/>
      <c r="J105" s="388"/>
    </row>
    <row r="106" spans="1:10" ht="19.5" customHeight="1" thickBot="1" x14ac:dyDescent="0.35">
      <c r="A106" s="336"/>
      <c r="B106" s="336"/>
      <c r="C106" s="336"/>
      <c r="D106" s="336"/>
      <c r="E106" s="336"/>
    </row>
    <row r="107" spans="1:10" ht="27" customHeight="1" thickBot="1" x14ac:dyDescent="0.45">
      <c r="A107" s="286" t="s">
        <v>125</v>
      </c>
      <c r="B107" s="287">
        <v>1000</v>
      </c>
      <c r="C107" s="342" t="s">
        <v>126</v>
      </c>
      <c r="D107" s="342" t="s">
        <v>60</v>
      </c>
      <c r="E107" s="342" t="s">
        <v>127</v>
      </c>
      <c r="F107" s="391" t="s">
        <v>128</v>
      </c>
    </row>
    <row r="108" spans="1:10" ht="26.25" customHeight="1" x14ac:dyDescent="0.4">
      <c r="A108" s="288" t="s">
        <v>84</v>
      </c>
      <c r="B108" s="289">
        <v>1</v>
      </c>
      <c r="C108" s="343">
        <v>1</v>
      </c>
      <c r="D108" s="392">
        <v>4932881</v>
      </c>
      <c r="E108" s="393">
        <f t="shared" ref="E108:E113" si="1">IF(ISBLANK(D108),"-",D108/$D$103*$D$100*$B$116)</f>
        <v>293.80592036179013</v>
      </c>
      <c r="F108" s="394">
        <f t="shared" ref="F108:F113" si="2">IF(ISBLANK(D108), "-", (E108/$B$56)*100)</f>
        <v>97.935306787263372</v>
      </c>
    </row>
    <row r="109" spans="1:10" ht="26.25" customHeight="1" x14ac:dyDescent="0.4">
      <c r="A109" s="288" t="s">
        <v>86</v>
      </c>
      <c r="B109" s="289">
        <v>1</v>
      </c>
      <c r="C109" s="347">
        <v>2</v>
      </c>
      <c r="D109" s="395">
        <v>4927758</v>
      </c>
      <c r="E109" s="396">
        <f t="shared" si="1"/>
        <v>293.50079081781507</v>
      </c>
      <c r="F109" s="397">
        <f t="shared" si="2"/>
        <v>97.8335969392717</v>
      </c>
    </row>
    <row r="110" spans="1:10" ht="26.25" customHeight="1" x14ac:dyDescent="0.4">
      <c r="A110" s="288" t="s">
        <v>87</v>
      </c>
      <c r="B110" s="289">
        <v>1</v>
      </c>
      <c r="C110" s="347">
        <v>3</v>
      </c>
      <c r="D110" s="395">
        <v>4927009</v>
      </c>
      <c r="E110" s="396">
        <f t="shared" si="1"/>
        <v>293.45617984212947</v>
      </c>
      <c r="F110" s="397">
        <f t="shared" si="2"/>
        <v>97.818726614043157</v>
      </c>
    </row>
    <row r="111" spans="1:10" ht="26.25" customHeight="1" x14ac:dyDescent="0.4">
      <c r="A111" s="288" t="s">
        <v>88</v>
      </c>
      <c r="B111" s="289">
        <v>1</v>
      </c>
      <c r="C111" s="347">
        <v>4</v>
      </c>
      <c r="D111" s="395">
        <v>4934278</v>
      </c>
      <c r="E111" s="396">
        <f t="shared" si="1"/>
        <v>293.8891266809261</v>
      </c>
      <c r="F111" s="397">
        <f t="shared" si="2"/>
        <v>97.963042226975361</v>
      </c>
    </row>
    <row r="112" spans="1:10" ht="26.25" customHeight="1" x14ac:dyDescent="0.4">
      <c r="A112" s="288" t="s">
        <v>89</v>
      </c>
      <c r="B112" s="289">
        <v>1</v>
      </c>
      <c r="C112" s="347">
        <v>5</v>
      </c>
      <c r="D112" s="395">
        <v>4922102</v>
      </c>
      <c r="E112" s="396">
        <f t="shared" si="1"/>
        <v>293.16391541263783</v>
      </c>
      <c r="F112" s="397">
        <f t="shared" si="2"/>
        <v>97.72130513754594</v>
      </c>
    </row>
    <row r="113" spans="1:10" ht="27" customHeight="1" thickBot="1" x14ac:dyDescent="0.45">
      <c r="A113" s="288" t="s">
        <v>91</v>
      </c>
      <c r="B113" s="289">
        <v>1</v>
      </c>
      <c r="C113" s="351">
        <v>6</v>
      </c>
      <c r="D113" s="398">
        <v>4910674</v>
      </c>
      <c r="E113" s="399">
        <f t="shared" si="1"/>
        <v>292.4832555593199</v>
      </c>
      <c r="F113" s="400">
        <f t="shared" si="2"/>
        <v>97.494418519773291</v>
      </c>
    </row>
    <row r="114" spans="1:10" ht="27" customHeight="1" thickBot="1" x14ac:dyDescent="0.45">
      <c r="A114" s="288" t="s">
        <v>92</v>
      </c>
      <c r="B114" s="289">
        <v>1</v>
      </c>
      <c r="C114" s="401"/>
      <c r="D114" s="318"/>
      <c r="E114" s="260"/>
      <c r="F114" s="397"/>
    </row>
    <row r="115" spans="1:10" ht="26.25" customHeight="1" x14ac:dyDescent="0.4">
      <c r="A115" s="288" t="s">
        <v>93</v>
      </c>
      <c r="B115" s="289">
        <v>1</v>
      </c>
      <c r="C115" s="401"/>
      <c r="D115" s="402" t="s">
        <v>67</v>
      </c>
      <c r="E115" s="403">
        <f>AVERAGE(E108:E113)</f>
        <v>293.38319811243645</v>
      </c>
      <c r="F115" s="404">
        <f>AVERAGE(F108:F113)</f>
        <v>97.79439937081213</v>
      </c>
    </row>
    <row r="116" spans="1:10" ht="27" customHeight="1" thickBot="1" x14ac:dyDescent="0.45">
      <c r="A116" s="288" t="s">
        <v>94</v>
      </c>
      <c r="B116" s="300">
        <f>(B115/B114)*(B113/B112)*(B111/B110)*(B109/B108)*B107</f>
        <v>1000</v>
      </c>
      <c r="C116" s="405"/>
      <c r="D116" s="406" t="s">
        <v>78</v>
      </c>
      <c r="E116" s="361">
        <f>STDEV(E108:E113)/E115</f>
        <v>1.7458725190725149E-3</v>
      </c>
      <c r="F116" s="407">
        <f>STDEV(F108:F113)/F115</f>
        <v>1.7458725190725405E-3</v>
      </c>
      <c r="I116" s="260"/>
    </row>
    <row r="117" spans="1:10" ht="27" customHeight="1" thickBot="1" x14ac:dyDescent="0.45">
      <c r="A117" s="744" t="s">
        <v>74</v>
      </c>
      <c r="B117" s="745"/>
      <c r="C117" s="408"/>
      <c r="D117" s="362" t="s">
        <v>20</v>
      </c>
      <c r="E117" s="409">
        <f>COUNT(E108:E113)</f>
        <v>6</v>
      </c>
      <c r="F117" s="410">
        <f>COUNT(F108:F113)</f>
        <v>6</v>
      </c>
      <c r="I117" s="260"/>
      <c r="J117" s="388"/>
    </row>
    <row r="118" spans="1:10" ht="26.25" customHeight="1" thickBot="1" x14ac:dyDescent="0.35">
      <c r="A118" s="746"/>
      <c r="B118" s="747"/>
      <c r="C118" s="260"/>
      <c r="D118" s="411"/>
      <c r="E118" s="763" t="s">
        <v>129</v>
      </c>
      <c r="F118" s="764"/>
      <c r="G118" s="260"/>
      <c r="H118" s="260"/>
      <c r="I118" s="260"/>
    </row>
    <row r="119" spans="1:10" ht="25.5" customHeight="1" x14ac:dyDescent="0.4">
      <c r="A119" s="412"/>
      <c r="B119" s="284"/>
      <c r="C119" s="260"/>
      <c r="D119" s="406" t="s">
        <v>130</v>
      </c>
      <c r="E119" s="413">
        <f>MIN(E108:E113)</f>
        <v>292.4832555593199</v>
      </c>
      <c r="F119" s="414">
        <f>MIN(F108:F113)</f>
        <v>97.494418519773291</v>
      </c>
      <c r="G119" s="260"/>
      <c r="H119" s="260"/>
      <c r="I119" s="260"/>
    </row>
    <row r="120" spans="1:10" ht="24" customHeight="1" thickBot="1" x14ac:dyDescent="0.45">
      <c r="A120" s="412"/>
      <c r="B120" s="284"/>
      <c r="C120" s="260"/>
      <c r="D120" s="329" t="s">
        <v>131</v>
      </c>
      <c r="E120" s="415">
        <f>MAX(E108:E113)</f>
        <v>293.8891266809261</v>
      </c>
      <c r="F120" s="416">
        <f>MAX(F108:F113)</f>
        <v>97.963042226975361</v>
      </c>
      <c r="G120" s="260"/>
      <c r="H120" s="260"/>
      <c r="I120" s="260"/>
    </row>
    <row r="121" spans="1:10" ht="27" customHeight="1" x14ac:dyDescent="0.3">
      <c r="A121" s="412"/>
      <c r="B121" s="284"/>
      <c r="C121" s="260"/>
      <c r="D121" s="260"/>
      <c r="E121" s="260"/>
      <c r="F121" s="318"/>
      <c r="G121" s="260"/>
      <c r="H121" s="260"/>
      <c r="I121" s="260"/>
    </row>
    <row r="122" spans="1:10" ht="25.5" customHeight="1" x14ac:dyDescent="0.3">
      <c r="A122" s="412"/>
      <c r="B122" s="284"/>
      <c r="C122" s="260"/>
      <c r="D122" s="260"/>
      <c r="E122" s="260"/>
      <c r="F122" s="318"/>
      <c r="G122" s="260"/>
      <c r="H122" s="260"/>
      <c r="I122" s="260"/>
    </row>
    <row r="123" spans="1:10" ht="18.75" x14ac:dyDescent="0.3">
      <c r="A123" s="412"/>
      <c r="B123" s="284"/>
      <c r="C123" s="260"/>
      <c r="D123" s="260"/>
      <c r="E123" s="260"/>
      <c r="F123" s="318"/>
      <c r="G123" s="260"/>
      <c r="H123" s="260"/>
      <c r="I123" s="260"/>
    </row>
    <row r="124" spans="1:10" ht="45.75" customHeight="1" x14ac:dyDescent="0.65">
      <c r="A124" s="271" t="s">
        <v>97</v>
      </c>
      <c r="B124" s="272" t="s">
        <v>132</v>
      </c>
      <c r="C124" s="739" t="str">
        <f>B26</f>
        <v>TENOFOVIR DISOPROXIL FUMURATE</v>
      </c>
      <c r="D124" s="739"/>
      <c r="E124" s="260" t="s">
        <v>133</v>
      </c>
      <c r="F124" s="260"/>
      <c r="G124" s="417">
        <f>F115</f>
        <v>97.79439937081213</v>
      </c>
      <c r="H124" s="260"/>
      <c r="I124" s="260"/>
    </row>
    <row r="125" spans="1:10" ht="45.75" customHeight="1" x14ac:dyDescent="0.65">
      <c r="A125" s="271"/>
      <c r="B125" s="272" t="s">
        <v>134</v>
      </c>
      <c r="C125" s="272" t="s">
        <v>135</v>
      </c>
      <c r="D125" s="417">
        <f>MIN(F108:F113)</f>
        <v>97.494418519773291</v>
      </c>
      <c r="E125" s="272" t="s">
        <v>136</v>
      </c>
      <c r="F125" s="417">
        <f>MAX(F108:F113)</f>
        <v>97.963042226975361</v>
      </c>
      <c r="G125" s="418"/>
      <c r="H125" s="260"/>
      <c r="I125" s="260"/>
    </row>
    <row r="126" spans="1:10" ht="19.5" customHeight="1" thickBot="1" x14ac:dyDescent="0.35">
      <c r="A126" s="419"/>
      <c r="B126" s="419"/>
      <c r="C126" s="420"/>
      <c r="D126" s="420"/>
      <c r="E126" s="420"/>
      <c r="F126" s="420"/>
      <c r="G126" s="420"/>
      <c r="H126" s="420"/>
    </row>
    <row r="127" spans="1:10" ht="18.75" x14ac:dyDescent="0.3">
      <c r="B127" s="759" t="s">
        <v>26</v>
      </c>
      <c r="C127" s="759"/>
      <c r="E127" s="367" t="s">
        <v>27</v>
      </c>
      <c r="F127" s="421"/>
      <c r="G127" s="759" t="s">
        <v>28</v>
      </c>
      <c r="H127" s="759"/>
    </row>
    <row r="128" spans="1:10" ht="69.95" customHeight="1" x14ac:dyDescent="0.3">
      <c r="A128" s="271" t="s">
        <v>29</v>
      </c>
      <c r="B128" s="422"/>
      <c r="C128" s="422"/>
      <c r="E128" s="422"/>
      <c r="F128" s="260"/>
      <c r="G128" s="422"/>
      <c r="H128" s="422"/>
    </row>
    <row r="129" spans="1:9" ht="69.95" customHeight="1" x14ac:dyDescent="0.3">
      <c r="A129" s="271" t="s">
        <v>30</v>
      </c>
      <c r="B129" s="423"/>
      <c r="C129" s="423"/>
      <c r="E129" s="423"/>
      <c r="F129" s="260"/>
      <c r="G129" s="424"/>
      <c r="H129" s="424"/>
    </row>
    <row r="130" spans="1:9" ht="18.75" x14ac:dyDescent="0.3">
      <c r="A130" s="318"/>
      <c r="B130" s="318"/>
      <c r="C130" s="318"/>
      <c r="D130" s="318"/>
      <c r="E130" s="318"/>
      <c r="F130" s="320"/>
      <c r="G130" s="318"/>
      <c r="H130" s="318"/>
      <c r="I130" s="260"/>
    </row>
    <row r="131" spans="1:9" ht="18.75" x14ac:dyDescent="0.3">
      <c r="A131" s="318"/>
      <c r="B131" s="318"/>
      <c r="C131" s="318"/>
      <c r="D131" s="318"/>
      <c r="E131" s="318"/>
      <c r="F131" s="320"/>
      <c r="G131" s="318"/>
      <c r="H131" s="318"/>
      <c r="I131" s="260"/>
    </row>
    <row r="132" spans="1:9" ht="18.75" x14ac:dyDescent="0.3">
      <c r="A132" s="318"/>
      <c r="B132" s="318"/>
      <c r="C132" s="318"/>
      <c r="D132" s="318"/>
      <c r="E132" s="318"/>
      <c r="F132" s="320"/>
      <c r="G132" s="318"/>
      <c r="H132" s="318"/>
      <c r="I132" s="260"/>
    </row>
    <row r="133" spans="1:9" ht="18.75" x14ac:dyDescent="0.3">
      <c r="A133" s="318"/>
      <c r="B133" s="318"/>
      <c r="C133" s="318"/>
      <c r="D133" s="318"/>
      <c r="E133" s="318"/>
      <c r="F133" s="320"/>
      <c r="G133" s="318"/>
      <c r="H133" s="318"/>
      <c r="I133" s="260"/>
    </row>
    <row r="134" spans="1:9" ht="18.75" x14ac:dyDescent="0.3">
      <c r="A134" s="318"/>
      <c r="B134" s="318"/>
      <c r="C134" s="318"/>
      <c r="D134" s="318"/>
      <c r="E134" s="318"/>
      <c r="F134" s="320"/>
      <c r="G134" s="318"/>
      <c r="H134" s="318"/>
      <c r="I134" s="260"/>
    </row>
    <row r="135" spans="1:9" ht="18.75" x14ac:dyDescent="0.3">
      <c r="A135" s="318"/>
      <c r="B135" s="318"/>
      <c r="C135" s="318"/>
      <c r="D135" s="318"/>
      <c r="E135" s="318"/>
      <c r="F135" s="320"/>
      <c r="G135" s="318"/>
      <c r="H135" s="318"/>
      <c r="I135" s="260"/>
    </row>
    <row r="136" spans="1:9" ht="18.75" x14ac:dyDescent="0.3">
      <c r="A136" s="318"/>
      <c r="B136" s="318"/>
      <c r="C136" s="318"/>
      <c r="D136" s="318"/>
      <c r="E136" s="318"/>
      <c r="F136" s="320"/>
      <c r="G136" s="318"/>
      <c r="H136" s="318"/>
      <c r="I136" s="260"/>
    </row>
    <row r="137" spans="1:9" ht="18.75" x14ac:dyDescent="0.3">
      <c r="A137" s="318"/>
      <c r="B137" s="318"/>
      <c r="C137" s="318"/>
      <c r="D137" s="318"/>
      <c r="E137" s="318"/>
      <c r="F137" s="320"/>
      <c r="G137" s="318"/>
      <c r="H137" s="318"/>
      <c r="I137" s="260"/>
    </row>
    <row r="138" spans="1:9" ht="18.75" x14ac:dyDescent="0.3">
      <c r="A138" s="318"/>
      <c r="B138" s="318"/>
      <c r="C138" s="318"/>
      <c r="D138" s="318"/>
      <c r="E138" s="318"/>
      <c r="F138" s="320"/>
      <c r="G138" s="318"/>
      <c r="H138" s="318"/>
      <c r="I138" s="260"/>
    </row>
    <row r="250" spans="1:1" x14ac:dyDescent="0.25">
      <c r="A250" s="259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59" zoomScale="55" zoomScaleNormal="40" zoomScaleSheetLayoutView="55" zoomScalePageLayoutView="43" workbookViewId="0">
      <selection activeCell="F60" sqref="F60"/>
    </sheetView>
  </sheetViews>
  <sheetFormatPr defaultColWidth="9.140625" defaultRowHeight="13.5" x14ac:dyDescent="0.25"/>
  <cols>
    <col min="1" max="1" width="55.42578125" style="425" customWidth="1"/>
    <col min="2" max="2" width="33.7109375" style="425" customWidth="1"/>
    <col min="3" max="3" width="42.28515625" style="425" customWidth="1"/>
    <col min="4" max="4" width="30.5703125" style="425" customWidth="1"/>
    <col min="5" max="5" width="39.85546875" style="425" customWidth="1"/>
    <col min="6" max="6" width="30.7109375" style="425" customWidth="1"/>
    <col min="7" max="7" width="39.85546875" style="425" customWidth="1"/>
    <col min="8" max="8" width="30" style="425" customWidth="1"/>
    <col min="9" max="9" width="30.28515625" style="425" hidden="1" customWidth="1"/>
    <col min="10" max="10" width="30.42578125" style="425" customWidth="1"/>
    <col min="11" max="11" width="21.28515625" style="425" customWidth="1"/>
    <col min="12" max="12" width="9.140625" style="425"/>
    <col min="13" max="16384" width="9.140625" style="427"/>
  </cols>
  <sheetData>
    <row r="1" spans="1:9" ht="18.75" customHeight="1" x14ac:dyDescent="0.25">
      <c r="A1" s="768" t="s">
        <v>45</v>
      </c>
      <c r="B1" s="768"/>
      <c r="C1" s="768"/>
      <c r="D1" s="768"/>
      <c r="E1" s="768"/>
      <c r="F1" s="768"/>
      <c r="G1" s="768"/>
      <c r="H1" s="768"/>
      <c r="I1" s="768"/>
    </row>
    <row r="2" spans="1:9" ht="18.75" customHeight="1" x14ac:dyDescent="0.25">
      <c r="A2" s="768"/>
      <c r="B2" s="768"/>
      <c r="C2" s="768"/>
      <c r="D2" s="768"/>
      <c r="E2" s="768"/>
      <c r="F2" s="768"/>
      <c r="G2" s="768"/>
      <c r="H2" s="768"/>
      <c r="I2" s="768"/>
    </row>
    <row r="3" spans="1:9" ht="18.75" customHeight="1" x14ac:dyDescent="0.25">
      <c r="A3" s="768"/>
      <c r="B3" s="768"/>
      <c r="C3" s="768"/>
      <c r="D3" s="768"/>
      <c r="E3" s="768"/>
      <c r="F3" s="768"/>
      <c r="G3" s="768"/>
      <c r="H3" s="768"/>
      <c r="I3" s="768"/>
    </row>
    <row r="4" spans="1:9" ht="18.75" customHeight="1" x14ac:dyDescent="0.25">
      <c r="A4" s="768"/>
      <c r="B4" s="768"/>
      <c r="C4" s="768"/>
      <c r="D4" s="768"/>
      <c r="E4" s="768"/>
      <c r="F4" s="768"/>
      <c r="G4" s="768"/>
      <c r="H4" s="768"/>
      <c r="I4" s="768"/>
    </row>
    <row r="5" spans="1:9" ht="18.75" customHeight="1" x14ac:dyDescent="0.25">
      <c r="A5" s="768"/>
      <c r="B5" s="768"/>
      <c r="C5" s="768"/>
      <c r="D5" s="768"/>
      <c r="E5" s="768"/>
      <c r="F5" s="768"/>
      <c r="G5" s="768"/>
      <c r="H5" s="768"/>
      <c r="I5" s="768"/>
    </row>
    <row r="6" spans="1:9" ht="18.75" customHeight="1" x14ac:dyDescent="0.25">
      <c r="A6" s="768"/>
      <c r="B6" s="768"/>
      <c r="C6" s="768"/>
      <c r="D6" s="768"/>
      <c r="E6" s="768"/>
      <c r="F6" s="768"/>
      <c r="G6" s="768"/>
      <c r="H6" s="768"/>
      <c r="I6" s="768"/>
    </row>
    <row r="7" spans="1:9" ht="18.75" customHeight="1" x14ac:dyDescent="0.25">
      <c r="A7" s="768"/>
      <c r="B7" s="768"/>
      <c r="C7" s="768"/>
      <c r="D7" s="768"/>
      <c r="E7" s="768"/>
      <c r="F7" s="768"/>
      <c r="G7" s="768"/>
      <c r="H7" s="768"/>
      <c r="I7" s="768"/>
    </row>
    <row r="8" spans="1:9" x14ac:dyDescent="0.25">
      <c r="A8" s="769" t="s">
        <v>46</v>
      </c>
      <c r="B8" s="769"/>
      <c r="C8" s="769"/>
      <c r="D8" s="769"/>
      <c r="E8" s="769"/>
      <c r="F8" s="769"/>
      <c r="G8" s="769"/>
      <c r="H8" s="769"/>
      <c r="I8" s="769"/>
    </row>
    <row r="9" spans="1:9" x14ac:dyDescent="0.25">
      <c r="A9" s="769"/>
      <c r="B9" s="769"/>
      <c r="C9" s="769"/>
      <c r="D9" s="769"/>
      <c r="E9" s="769"/>
      <c r="F9" s="769"/>
      <c r="G9" s="769"/>
      <c r="H9" s="769"/>
      <c r="I9" s="769"/>
    </row>
    <row r="10" spans="1:9" x14ac:dyDescent="0.25">
      <c r="A10" s="769"/>
      <c r="B10" s="769"/>
      <c r="C10" s="769"/>
      <c r="D10" s="769"/>
      <c r="E10" s="769"/>
      <c r="F10" s="769"/>
      <c r="G10" s="769"/>
      <c r="H10" s="769"/>
      <c r="I10" s="769"/>
    </row>
    <row r="11" spans="1:9" x14ac:dyDescent="0.25">
      <c r="A11" s="769"/>
      <c r="B11" s="769"/>
      <c r="C11" s="769"/>
      <c r="D11" s="769"/>
      <c r="E11" s="769"/>
      <c r="F11" s="769"/>
      <c r="G11" s="769"/>
      <c r="H11" s="769"/>
      <c r="I11" s="769"/>
    </row>
    <row r="12" spans="1:9" x14ac:dyDescent="0.25">
      <c r="A12" s="769"/>
      <c r="B12" s="769"/>
      <c r="C12" s="769"/>
      <c r="D12" s="769"/>
      <c r="E12" s="769"/>
      <c r="F12" s="769"/>
      <c r="G12" s="769"/>
      <c r="H12" s="769"/>
      <c r="I12" s="769"/>
    </row>
    <row r="13" spans="1:9" x14ac:dyDescent="0.25">
      <c r="A13" s="769"/>
      <c r="B13" s="769"/>
      <c r="C13" s="769"/>
      <c r="D13" s="769"/>
      <c r="E13" s="769"/>
      <c r="F13" s="769"/>
      <c r="G13" s="769"/>
      <c r="H13" s="769"/>
      <c r="I13" s="769"/>
    </row>
    <row r="14" spans="1:9" x14ac:dyDescent="0.25">
      <c r="A14" s="769"/>
      <c r="B14" s="769"/>
      <c r="C14" s="769"/>
      <c r="D14" s="769"/>
      <c r="E14" s="769"/>
      <c r="F14" s="769"/>
      <c r="G14" s="769"/>
      <c r="H14" s="769"/>
      <c r="I14" s="769"/>
    </row>
    <row r="15" spans="1:9" ht="19.5" customHeight="1" thickBot="1" x14ac:dyDescent="0.35">
      <c r="A15" s="426"/>
    </row>
    <row r="16" spans="1:9" ht="19.5" customHeight="1" thickBot="1" x14ac:dyDescent="0.35">
      <c r="A16" s="770" t="s">
        <v>31</v>
      </c>
      <c r="B16" s="771"/>
      <c r="C16" s="771"/>
      <c r="D16" s="771"/>
      <c r="E16" s="771"/>
      <c r="F16" s="771"/>
      <c r="G16" s="771"/>
      <c r="H16" s="772"/>
    </row>
    <row r="17" spans="1:14" ht="20.25" customHeight="1" x14ac:dyDescent="0.25">
      <c r="A17" s="773" t="s">
        <v>47</v>
      </c>
      <c r="B17" s="773"/>
      <c r="C17" s="773"/>
      <c r="D17" s="773"/>
      <c r="E17" s="773"/>
      <c r="F17" s="773"/>
      <c r="G17" s="773"/>
      <c r="H17" s="773"/>
    </row>
    <row r="18" spans="1:14" ht="26.25" customHeight="1" x14ac:dyDescent="0.4">
      <c r="A18" s="428" t="s">
        <v>33</v>
      </c>
      <c r="B18" s="774" t="s">
        <v>100</v>
      </c>
      <c r="C18" s="774"/>
      <c r="D18" s="429"/>
      <c r="E18" s="430"/>
      <c r="F18" s="431"/>
      <c r="G18" s="431"/>
      <c r="H18" s="431"/>
    </row>
    <row r="19" spans="1:14" ht="26.25" customHeight="1" x14ac:dyDescent="0.4">
      <c r="A19" s="428" t="s">
        <v>34</v>
      </c>
      <c r="B19" s="432" t="s">
        <v>7</v>
      </c>
      <c r="C19" s="431">
        <v>1</v>
      </c>
      <c r="D19" s="431"/>
      <c r="E19" s="431"/>
      <c r="F19" s="431"/>
      <c r="G19" s="431"/>
      <c r="H19" s="431"/>
    </row>
    <row r="20" spans="1:14" ht="26.25" customHeight="1" x14ac:dyDescent="0.4">
      <c r="A20" s="428" t="s">
        <v>35</v>
      </c>
      <c r="B20" s="775" t="s">
        <v>101</v>
      </c>
      <c r="C20" s="775"/>
      <c r="D20" s="431"/>
      <c r="E20" s="431"/>
      <c r="F20" s="431"/>
      <c r="G20" s="431"/>
      <c r="H20" s="431"/>
    </row>
    <row r="21" spans="1:14" ht="26.25" customHeight="1" x14ac:dyDescent="0.4">
      <c r="A21" s="428" t="s">
        <v>36</v>
      </c>
      <c r="B21" s="775" t="s">
        <v>103</v>
      </c>
      <c r="C21" s="775"/>
      <c r="D21" s="775"/>
      <c r="E21" s="775"/>
      <c r="F21" s="775"/>
      <c r="G21" s="775"/>
      <c r="H21" s="775"/>
      <c r="I21" s="433"/>
    </row>
    <row r="22" spans="1:14" ht="26.25" customHeight="1" x14ac:dyDescent="0.4">
      <c r="A22" s="428" t="s">
        <v>37</v>
      </c>
      <c r="B22" s="434" t="s">
        <v>104</v>
      </c>
      <c r="C22" s="431"/>
      <c r="D22" s="431"/>
      <c r="E22" s="431"/>
      <c r="F22" s="431"/>
      <c r="G22" s="431"/>
      <c r="H22" s="431"/>
    </row>
    <row r="23" spans="1:14" ht="26.25" customHeight="1" x14ac:dyDescent="0.4">
      <c r="A23" s="428" t="s">
        <v>38</v>
      </c>
      <c r="B23" s="434">
        <v>43132.346759259257</v>
      </c>
      <c r="C23" s="431"/>
      <c r="D23" s="431"/>
      <c r="E23" s="431"/>
      <c r="F23" s="431"/>
      <c r="G23" s="431"/>
      <c r="H23" s="431"/>
    </row>
    <row r="24" spans="1:14" ht="18.75" x14ac:dyDescent="0.3">
      <c r="A24" s="428"/>
      <c r="B24" s="435"/>
    </row>
    <row r="25" spans="1:14" ht="18.75" x14ac:dyDescent="0.3">
      <c r="A25" s="436" t="s">
        <v>1</v>
      </c>
      <c r="B25" s="435"/>
    </row>
    <row r="26" spans="1:14" ht="26.25" customHeight="1" x14ac:dyDescent="0.4">
      <c r="A26" s="437" t="s">
        <v>4</v>
      </c>
      <c r="B26" s="774" t="s">
        <v>101</v>
      </c>
      <c r="C26" s="774"/>
    </row>
    <row r="27" spans="1:14" ht="26.25" customHeight="1" x14ac:dyDescent="0.4">
      <c r="A27" s="438" t="s">
        <v>48</v>
      </c>
      <c r="B27" s="776" t="s">
        <v>139</v>
      </c>
      <c r="C27" s="776"/>
    </row>
    <row r="28" spans="1:14" ht="27" customHeight="1" thickBot="1" x14ac:dyDescent="0.45">
      <c r="A28" s="438" t="s">
        <v>6</v>
      </c>
      <c r="B28" s="439">
        <v>97.21</v>
      </c>
    </row>
    <row r="29" spans="1:14" s="441" customFormat="1" ht="27" customHeight="1" thickBot="1" x14ac:dyDescent="0.45">
      <c r="A29" s="438" t="s">
        <v>49</v>
      </c>
      <c r="B29" s="440">
        <v>0</v>
      </c>
      <c r="C29" s="777" t="s">
        <v>106</v>
      </c>
      <c r="D29" s="778"/>
      <c r="E29" s="778"/>
      <c r="F29" s="778"/>
      <c r="G29" s="779"/>
      <c r="I29" s="442"/>
      <c r="J29" s="442"/>
      <c r="K29" s="442"/>
      <c r="L29" s="442"/>
    </row>
    <row r="30" spans="1:14" s="441" customFormat="1" ht="19.5" customHeight="1" thickBot="1" x14ac:dyDescent="0.35">
      <c r="A30" s="438" t="s">
        <v>50</v>
      </c>
      <c r="B30" s="443">
        <f>B28-B29</f>
        <v>97.21</v>
      </c>
      <c r="C30" s="444"/>
      <c r="D30" s="444"/>
      <c r="E30" s="444"/>
      <c r="F30" s="444"/>
      <c r="G30" s="445"/>
      <c r="I30" s="442"/>
      <c r="J30" s="442"/>
      <c r="K30" s="442"/>
      <c r="L30" s="442"/>
    </row>
    <row r="31" spans="1:14" s="441" customFormat="1" ht="27" customHeight="1" thickBot="1" x14ac:dyDescent="0.45">
      <c r="A31" s="438" t="s">
        <v>51</v>
      </c>
      <c r="B31" s="446">
        <v>1</v>
      </c>
      <c r="C31" s="765" t="s">
        <v>52</v>
      </c>
      <c r="D31" s="766"/>
      <c r="E31" s="766"/>
      <c r="F31" s="766"/>
      <c r="G31" s="766"/>
      <c r="H31" s="767"/>
      <c r="I31" s="442"/>
      <c r="J31" s="442"/>
      <c r="K31" s="442"/>
      <c r="L31" s="442"/>
    </row>
    <row r="32" spans="1:14" s="441" customFormat="1" ht="27" customHeight="1" thickBot="1" x14ac:dyDescent="0.45">
      <c r="A32" s="438" t="s">
        <v>53</v>
      </c>
      <c r="B32" s="446">
        <v>1</v>
      </c>
      <c r="C32" s="765" t="s">
        <v>54</v>
      </c>
      <c r="D32" s="766"/>
      <c r="E32" s="766"/>
      <c r="F32" s="766"/>
      <c r="G32" s="766"/>
      <c r="H32" s="767"/>
      <c r="I32" s="442"/>
      <c r="J32" s="442"/>
      <c r="K32" s="442"/>
      <c r="L32" s="447"/>
      <c r="M32" s="447"/>
      <c r="N32" s="448"/>
    </row>
    <row r="33" spans="1:14" s="441" customFormat="1" ht="17.25" customHeight="1" x14ac:dyDescent="0.3">
      <c r="A33" s="438"/>
      <c r="B33" s="449"/>
      <c r="C33" s="450"/>
      <c r="D33" s="450"/>
      <c r="E33" s="450"/>
      <c r="F33" s="450"/>
      <c r="G33" s="450"/>
      <c r="H33" s="450"/>
      <c r="I33" s="442"/>
      <c r="J33" s="442"/>
      <c r="K33" s="442"/>
      <c r="L33" s="447"/>
      <c r="M33" s="447"/>
      <c r="N33" s="448"/>
    </row>
    <row r="34" spans="1:14" s="441" customFormat="1" ht="18.75" x14ac:dyDescent="0.3">
      <c r="A34" s="438" t="s">
        <v>55</v>
      </c>
      <c r="B34" s="451">
        <f>B31/B32</f>
        <v>1</v>
      </c>
      <c r="C34" s="426" t="s">
        <v>56</v>
      </c>
      <c r="D34" s="426"/>
      <c r="E34" s="426"/>
      <c r="F34" s="426"/>
      <c r="G34" s="426"/>
      <c r="I34" s="442"/>
      <c r="J34" s="442"/>
      <c r="K34" s="442"/>
      <c r="L34" s="447"/>
      <c r="M34" s="447"/>
      <c r="N34" s="448"/>
    </row>
    <row r="35" spans="1:14" s="441" customFormat="1" ht="19.5" customHeight="1" thickBot="1" x14ac:dyDescent="0.35">
      <c r="A35" s="438"/>
      <c r="B35" s="443"/>
      <c r="G35" s="426"/>
      <c r="I35" s="442"/>
      <c r="J35" s="442"/>
      <c r="K35" s="442"/>
      <c r="L35" s="447"/>
      <c r="M35" s="447"/>
      <c r="N35" s="448"/>
    </row>
    <row r="36" spans="1:14" s="441" customFormat="1" ht="27" customHeight="1" thickBot="1" x14ac:dyDescent="0.45">
      <c r="A36" s="452" t="s">
        <v>107</v>
      </c>
      <c r="B36" s="453">
        <v>100</v>
      </c>
      <c r="C36" s="426"/>
      <c r="D36" s="781" t="s">
        <v>57</v>
      </c>
      <c r="E36" s="782"/>
      <c r="F36" s="781" t="s">
        <v>58</v>
      </c>
      <c r="G36" s="783"/>
      <c r="J36" s="442"/>
      <c r="K36" s="442"/>
      <c r="L36" s="447"/>
      <c r="M36" s="447"/>
      <c r="N36" s="448"/>
    </row>
    <row r="37" spans="1:14" s="441" customFormat="1" ht="27" customHeight="1" thickBot="1" x14ac:dyDescent="0.45">
      <c r="A37" s="454" t="s">
        <v>59</v>
      </c>
      <c r="B37" s="455">
        <v>1</v>
      </c>
      <c r="C37" s="456" t="s">
        <v>82</v>
      </c>
      <c r="D37" s="457" t="s">
        <v>60</v>
      </c>
      <c r="E37" s="458" t="s">
        <v>61</v>
      </c>
      <c r="F37" s="457" t="s">
        <v>60</v>
      </c>
      <c r="G37" s="459" t="s">
        <v>61</v>
      </c>
      <c r="I37" s="460" t="s">
        <v>108</v>
      </c>
      <c r="J37" s="442"/>
      <c r="K37" s="442"/>
      <c r="L37" s="447"/>
      <c r="M37" s="447"/>
      <c r="N37" s="448"/>
    </row>
    <row r="38" spans="1:14" s="441" customFormat="1" ht="26.25" customHeight="1" x14ac:dyDescent="0.4">
      <c r="A38" s="454" t="s">
        <v>62</v>
      </c>
      <c r="B38" s="455">
        <v>1</v>
      </c>
      <c r="C38" s="461">
        <v>1</v>
      </c>
      <c r="D38" s="462">
        <v>5954370</v>
      </c>
      <c r="E38" s="463">
        <f>IF(ISBLANK(D38),"-",$D$48/$D$45*D38)</f>
        <v>5963746.7493160609</v>
      </c>
      <c r="F38" s="462">
        <v>5679102</v>
      </c>
      <c r="G38" s="464">
        <f>IF(ISBLANK(F38),"-",$D$48/$F$45*F38)</f>
        <v>6090804.3358440725</v>
      </c>
      <c r="I38" s="465"/>
      <c r="J38" s="442"/>
      <c r="K38" s="442"/>
      <c r="L38" s="447"/>
      <c r="M38" s="447"/>
      <c r="N38" s="448"/>
    </row>
    <row r="39" spans="1:14" s="441" customFormat="1" ht="26.25" customHeight="1" x14ac:dyDescent="0.4">
      <c r="A39" s="454" t="s">
        <v>63</v>
      </c>
      <c r="B39" s="455">
        <v>1</v>
      </c>
      <c r="C39" s="466">
        <v>2</v>
      </c>
      <c r="D39" s="467">
        <v>5994042</v>
      </c>
      <c r="E39" s="468">
        <f>IF(ISBLANK(D39),"-",$D$48/$D$45*D39)</f>
        <v>6003481.2234986974</v>
      </c>
      <c r="F39" s="467">
        <v>5702752</v>
      </c>
      <c r="G39" s="469">
        <f>IF(ISBLANK(F39),"-",$D$48/$F$45*F39)</f>
        <v>6116168.8252550233</v>
      </c>
      <c r="I39" s="784">
        <f>ABS((F43/D43*D42)-F42)/D42</f>
        <v>1.5401836361961727E-2</v>
      </c>
      <c r="J39" s="442"/>
      <c r="K39" s="442"/>
      <c r="L39" s="447"/>
      <c r="M39" s="447"/>
      <c r="N39" s="448"/>
    </row>
    <row r="40" spans="1:14" ht="26.25" customHeight="1" x14ac:dyDescent="0.4">
      <c r="A40" s="454" t="s">
        <v>64</v>
      </c>
      <c r="B40" s="455">
        <v>1</v>
      </c>
      <c r="C40" s="466">
        <v>3</v>
      </c>
      <c r="D40" s="467">
        <v>6000081</v>
      </c>
      <c r="E40" s="468">
        <f>IF(ISBLANK(D40),"-",$D$48/$D$45*D40)</f>
        <v>6009529.7335206009</v>
      </c>
      <c r="F40" s="467">
        <v>5656221</v>
      </c>
      <c r="G40" s="469">
        <f>IF(ISBLANK(F40),"-",$D$48/$F$45*F40)</f>
        <v>6066264.5945243267</v>
      </c>
      <c r="I40" s="784"/>
      <c r="L40" s="447"/>
      <c r="M40" s="447"/>
      <c r="N40" s="426"/>
    </row>
    <row r="41" spans="1:14" ht="27" customHeight="1" thickBot="1" x14ac:dyDescent="0.45">
      <c r="A41" s="454" t="s">
        <v>65</v>
      </c>
      <c r="B41" s="455">
        <v>1</v>
      </c>
      <c r="C41" s="470">
        <v>4</v>
      </c>
      <c r="D41" s="471"/>
      <c r="E41" s="472" t="str">
        <f>IF(ISBLANK(D41),"-",$D$48/$D$45*D41)</f>
        <v>-</v>
      </c>
      <c r="F41" s="471"/>
      <c r="G41" s="473" t="str">
        <f>IF(ISBLANK(F41),"-",$D$48/$F$45*F41)</f>
        <v>-</v>
      </c>
      <c r="I41" s="474"/>
      <c r="L41" s="447"/>
      <c r="M41" s="447"/>
      <c r="N41" s="426"/>
    </row>
    <row r="42" spans="1:14" ht="27" customHeight="1" thickBot="1" x14ac:dyDescent="0.45">
      <c r="A42" s="454" t="s">
        <v>66</v>
      </c>
      <c r="B42" s="455">
        <v>1</v>
      </c>
      <c r="C42" s="475" t="s">
        <v>67</v>
      </c>
      <c r="D42" s="476">
        <f>AVERAGE(D38:D41)</f>
        <v>5982831</v>
      </c>
      <c r="E42" s="477">
        <f>AVERAGE(E38:E41)</f>
        <v>5992252.5687784525</v>
      </c>
      <c r="F42" s="476">
        <f>AVERAGE(F38:F41)</f>
        <v>5679358.333333333</v>
      </c>
      <c r="G42" s="478">
        <f>AVERAGE(G38:G41)</f>
        <v>6091079.2518744739</v>
      </c>
      <c r="H42" s="479"/>
    </row>
    <row r="43" spans="1:14" ht="26.25" customHeight="1" x14ac:dyDescent="0.4">
      <c r="A43" s="454" t="s">
        <v>68</v>
      </c>
      <c r="B43" s="455">
        <v>1</v>
      </c>
      <c r="C43" s="480" t="s">
        <v>109</v>
      </c>
      <c r="D43" s="481">
        <v>24.65</v>
      </c>
      <c r="E43" s="426"/>
      <c r="F43" s="481">
        <v>23.02</v>
      </c>
      <c r="H43" s="479"/>
    </row>
    <row r="44" spans="1:14" ht="26.25" customHeight="1" x14ac:dyDescent="0.4">
      <c r="A44" s="454" t="s">
        <v>70</v>
      </c>
      <c r="B44" s="455">
        <v>1</v>
      </c>
      <c r="C44" s="482" t="s">
        <v>110</v>
      </c>
      <c r="D44" s="483">
        <f>D43*$B$34</f>
        <v>24.65</v>
      </c>
      <c r="E44" s="484"/>
      <c r="F44" s="483">
        <f>F43*$B$34</f>
        <v>23.02</v>
      </c>
      <c r="H44" s="479"/>
    </row>
    <row r="45" spans="1:14" ht="19.5" customHeight="1" thickBot="1" x14ac:dyDescent="0.35">
      <c r="A45" s="454" t="s">
        <v>72</v>
      </c>
      <c r="B45" s="466">
        <f>(B44/B43)*(B42/B41)*(B40/B39)*(B38/B37)*B36</f>
        <v>100</v>
      </c>
      <c r="C45" s="482" t="s">
        <v>73</v>
      </c>
      <c r="D45" s="485">
        <f>D44*$B$30/100</f>
        <v>23.962264999999999</v>
      </c>
      <c r="E45" s="486"/>
      <c r="F45" s="485">
        <f>F44*$B$30/100</f>
        <v>22.377741999999998</v>
      </c>
      <c r="H45" s="479"/>
    </row>
    <row r="46" spans="1:14" ht="19.5" customHeight="1" thickBot="1" x14ac:dyDescent="0.35">
      <c r="A46" s="785" t="s">
        <v>74</v>
      </c>
      <c r="B46" s="786"/>
      <c r="C46" s="482" t="s">
        <v>75</v>
      </c>
      <c r="D46" s="487">
        <f>D45/$B$45</f>
        <v>0.23962264999999999</v>
      </c>
      <c r="E46" s="488"/>
      <c r="F46" s="489">
        <f>F45/$B$45</f>
        <v>0.22377741999999998</v>
      </c>
      <c r="H46" s="479"/>
    </row>
    <row r="47" spans="1:14" ht="27" customHeight="1" thickBot="1" x14ac:dyDescent="0.45">
      <c r="A47" s="787"/>
      <c r="B47" s="788"/>
      <c r="C47" s="490" t="s">
        <v>111</v>
      </c>
      <c r="D47" s="491">
        <v>0.24</v>
      </c>
      <c r="E47" s="492"/>
      <c r="F47" s="488"/>
      <c r="H47" s="479"/>
    </row>
    <row r="48" spans="1:14" ht="18.75" x14ac:dyDescent="0.3">
      <c r="C48" s="493" t="s">
        <v>76</v>
      </c>
      <c r="D48" s="485">
        <f>D47*$B$45</f>
        <v>24</v>
      </c>
      <c r="F48" s="494"/>
      <c r="H48" s="479"/>
    </row>
    <row r="49" spans="1:12" ht="19.5" customHeight="1" thickBot="1" x14ac:dyDescent="0.35">
      <c r="C49" s="495" t="s">
        <v>112</v>
      </c>
      <c r="D49" s="496">
        <f>D48/B34</f>
        <v>24</v>
      </c>
      <c r="F49" s="494"/>
      <c r="H49" s="479"/>
    </row>
    <row r="50" spans="1:12" ht="18.75" x14ac:dyDescent="0.3">
      <c r="C50" s="452" t="s">
        <v>77</v>
      </c>
      <c r="D50" s="497">
        <f>AVERAGE(E38:E41,G38:G41)</f>
        <v>6041665.9103264632</v>
      </c>
      <c r="F50" s="498"/>
      <c r="H50" s="479"/>
    </row>
    <row r="51" spans="1:12" ht="18.75" x14ac:dyDescent="0.3">
      <c r="C51" s="454" t="s">
        <v>78</v>
      </c>
      <c r="D51" s="499">
        <f>STDEV(E38:E41,G38:G41)/D50</f>
        <v>9.6887885222884541E-3</v>
      </c>
      <c r="F51" s="498"/>
      <c r="H51" s="479"/>
    </row>
    <row r="52" spans="1:12" ht="19.5" customHeight="1" thickBot="1" x14ac:dyDescent="0.35">
      <c r="C52" s="500" t="s">
        <v>20</v>
      </c>
      <c r="D52" s="501">
        <f>COUNT(E38:E41,G38:G41)</f>
        <v>6</v>
      </c>
      <c r="F52" s="498"/>
    </row>
    <row r="54" spans="1:12" ht="18.75" x14ac:dyDescent="0.3">
      <c r="A54" s="502" t="s">
        <v>1</v>
      </c>
      <c r="B54" s="503" t="s">
        <v>113</v>
      </c>
    </row>
    <row r="55" spans="1:12" ht="18.75" x14ac:dyDescent="0.3">
      <c r="A55" s="426" t="s">
        <v>81</v>
      </c>
      <c r="B55" s="504" t="str">
        <f>B21</f>
        <v>Each film-coated tablet contains Efavirenz 600 mg, Lamivudine USP 300 mg, Tenofovir Disoproxil Fumarate 300 mg equivalent to 245 mg Tenofovir disoproxil.</v>
      </c>
    </row>
    <row r="56" spans="1:12" ht="26.25" customHeight="1" x14ac:dyDescent="0.4">
      <c r="A56" s="504" t="s">
        <v>79</v>
      </c>
      <c r="B56" s="505">
        <v>600</v>
      </c>
      <c r="C56" s="426" t="str">
        <f>B20</f>
        <v>EFFAVIRENZ</v>
      </c>
      <c r="H56" s="484"/>
    </row>
    <row r="57" spans="1:12" ht="18.75" x14ac:dyDescent="0.3">
      <c r="A57" s="504" t="s">
        <v>80</v>
      </c>
      <c r="B57" s="506">
        <f>Uniformity!C46</f>
        <v>1720.1239999999998</v>
      </c>
      <c r="H57" s="484"/>
    </row>
    <row r="58" spans="1:12" ht="19.5" customHeight="1" thickBot="1" x14ac:dyDescent="0.35">
      <c r="H58" s="484"/>
    </row>
    <row r="59" spans="1:12" s="441" customFormat="1" ht="27" customHeight="1" thickBot="1" x14ac:dyDescent="0.45">
      <c r="A59" s="452" t="s">
        <v>114</v>
      </c>
      <c r="B59" s="453">
        <v>200</v>
      </c>
      <c r="C59" s="426"/>
      <c r="D59" s="507" t="s">
        <v>115</v>
      </c>
      <c r="E59" s="508" t="s">
        <v>82</v>
      </c>
      <c r="F59" s="508" t="s">
        <v>60</v>
      </c>
      <c r="G59" s="508" t="s">
        <v>116</v>
      </c>
      <c r="H59" s="456" t="s">
        <v>83</v>
      </c>
      <c r="L59" s="442"/>
    </row>
    <row r="60" spans="1:12" s="441" customFormat="1" ht="26.25" customHeight="1" x14ac:dyDescent="0.4">
      <c r="A60" s="454" t="s">
        <v>117</v>
      </c>
      <c r="B60" s="455">
        <v>4</v>
      </c>
      <c r="C60" s="789" t="s">
        <v>85</v>
      </c>
      <c r="D60" s="792">
        <f>Lamivudine!D60</f>
        <v>1674.57</v>
      </c>
      <c r="E60" s="509">
        <v>1</v>
      </c>
      <c r="F60" s="510"/>
      <c r="G60" s="511" t="str">
        <f>IF(ISBLANK(F60),"-",(F60/$D$50*$D$47*$B$68)*($B$57/$D$60))</f>
        <v>-</v>
      </c>
      <c r="H60" s="512" t="str">
        <f t="shared" ref="H60:H71" si="0">IF(ISBLANK(F60),"-",(G60/$B$56)*100)</f>
        <v>-</v>
      </c>
      <c r="L60" s="442"/>
    </row>
    <row r="61" spans="1:12" s="441" customFormat="1" ht="26.25" customHeight="1" x14ac:dyDescent="0.4">
      <c r="A61" s="454" t="s">
        <v>86</v>
      </c>
      <c r="B61" s="455">
        <v>50</v>
      </c>
      <c r="C61" s="790"/>
      <c r="D61" s="793"/>
      <c r="E61" s="513">
        <v>2</v>
      </c>
      <c r="F61" s="467"/>
      <c r="G61" s="514" t="str">
        <f>IF(ISBLANK(F61),"-",(F61/$D$50*$D$47*$B$68)*($B$57/$D$60))</f>
        <v>-</v>
      </c>
      <c r="H61" s="515" t="str">
        <f t="shared" si="0"/>
        <v>-</v>
      </c>
      <c r="L61" s="442"/>
    </row>
    <row r="62" spans="1:12" s="441" customFormat="1" ht="26.25" customHeight="1" x14ac:dyDescent="0.4">
      <c r="A62" s="454" t="s">
        <v>87</v>
      </c>
      <c r="B62" s="455">
        <v>1</v>
      </c>
      <c r="C62" s="790"/>
      <c r="D62" s="793"/>
      <c r="E62" s="513">
        <v>3</v>
      </c>
      <c r="F62" s="516"/>
      <c r="G62" s="514" t="str">
        <f>IF(ISBLANK(F62),"-",(F62/$D$50*$D$47*$B$68)*($B$57/$D$60))</f>
        <v>-</v>
      </c>
      <c r="H62" s="515" t="str">
        <f t="shared" si="0"/>
        <v>-</v>
      </c>
      <c r="L62" s="442"/>
    </row>
    <row r="63" spans="1:12" ht="27" customHeight="1" thickBot="1" x14ac:dyDescent="0.45">
      <c r="A63" s="454" t="s">
        <v>88</v>
      </c>
      <c r="B63" s="455">
        <v>1</v>
      </c>
      <c r="C63" s="791"/>
      <c r="D63" s="794"/>
      <c r="E63" s="517">
        <v>4</v>
      </c>
      <c r="F63" s="518"/>
      <c r="G63" s="514" t="str">
        <f>IF(ISBLANK(F63),"-",(F63/$D$50*$D$47*$B$68)*($B$57/$D$60))</f>
        <v>-</v>
      </c>
      <c r="H63" s="515" t="str">
        <f t="shared" si="0"/>
        <v>-</v>
      </c>
    </row>
    <row r="64" spans="1:12" ht="26.25" customHeight="1" x14ac:dyDescent="0.4">
      <c r="A64" s="454" t="s">
        <v>89</v>
      </c>
      <c r="B64" s="455">
        <v>1</v>
      </c>
      <c r="C64" s="789" t="s">
        <v>90</v>
      </c>
      <c r="D64" s="792">
        <f>Lamivudine!D64</f>
        <v>1698.17</v>
      </c>
      <c r="E64" s="509">
        <v>1</v>
      </c>
      <c r="F64" s="510">
        <v>5468488</v>
      </c>
      <c r="G64" s="511">
        <f>IF(ISBLANK(F64),"-",(F64/$D$50*$D$47*$B$68)*($B$57/$D$64))</f>
        <v>550.09842145778703</v>
      </c>
      <c r="H64" s="512">
        <f t="shared" si="0"/>
        <v>91.683070242964504</v>
      </c>
    </row>
    <row r="65" spans="1:8" ht="26.25" customHeight="1" x14ac:dyDescent="0.4">
      <c r="A65" s="454" t="s">
        <v>91</v>
      </c>
      <c r="B65" s="455">
        <v>1</v>
      </c>
      <c r="C65" s="790"/>
      <c r="D65" s="793"/>
      <c r="E65" s="513">
        <v>2</v>
      </c>
      <c r="F65" s="467">
        <v>5453045</v>
      </c>
      <c r="G65" s="514">
        <f>IF(ISBLANK(F65),"-",(F65/$D$50*$D$47*$B$68)*($B$57/$D$64))</f>
        <v>548.54494453279926</v>
      </c>
      <c r="H65" s="515">
        <f t="shared" si="0"/>
        <v>91.424157422133206</v>
      </c>
    </row>
    <row r="66" spans="1:8" ht="26.25" customHeight="1" x14ac:dyDescent="0.4">
      <c r="A66" s="454" t="s">
        <v>92</v>
      </c>
      <c r="B66" s="455">
        <v>1</v>
      </c>
      <c r="C66" s="790"/>
      <c r="D66" s="793"/>
      <c r="E66" s="513">
        <v>3</v>
      </c>
      <c r="F66" s="467">
        <v>5531506</v>
      </c>
      <c r="G66" s="514">
        <f>IF(ISBLANK(F66),"-",(F66/$D$50*$D$47*$B$68)*($B$57/$D$64))</f>
        <v>556.43766958696392</v>
      </c>
      <c r="H66" s="515">
        <f t="shared" si="0"/>
        <v>92.73961159782732</v>
      </c>
    </row>
    <row r="67" spans="1:8" ht="27" customHeight="1" thickBot="1" x14ac:dyDescent="0.45">
      <c r="A67" s="454" t="s">
        <v>93</v>
      </c>
      <c r="B67" s="455">
        <v>1</v>
      </c>
      <c r="C67" s="791"/>
      <c r="D67" s="794"/>
      <c r="E67" s="517">
        <v>4</v>
      </c>
      <c r="F67" s="518"/>
      <c r="G67" s="519" t="str">
        <f>IF(ISBLANK(F67),"-",(F67/$D$50*$D$47*$B$68)*($B$57/$D$64))</f>
        <v>-</v>
      </c>
      <c r="H67" s="520" t="str">
        <f t="shared" si="0"/>
        <v>-</v>
      </c>
    </row>
    <row r="68" spans="1:8" ht="26.25" customHeight="1" x14ac:dyDescent="0.4">
      <c r="A68" s="454" t="s">
        <v>94</v>
      </c>
      <c r="B68" s="521">
        <f>(B67/B66)*(B65/B64)*(B63/B62)*(B61/B60)*B59</f>
        <v>2500</v>
      </c>
      <c r="C68" s="789" t="s">
        <v>95</v>
      </c>
      <c r="D68" s="792">
        <f>Lamivudine!D68</f>
        <v>1709.04</v>
      </c>
      <c r="E68" s="509">
        <v>1</v>
      </c>
      <c r="F68" s="510">
        <v>5448088</v>
      </c>
      <c r="G68" s="511">
        <f>IF(ISBLANK(F68),"-",(F68/$D$50*$D$47*$B$68)*($B$57/$D$68))</f>
        <v>544.56056226650765</v>
      </c>
      <c r="H68" s="515">
        <f t="shared" si="0"/>
        <v>90.760093711084608</v>
      </c>
    </row>
    <row r="69" spans="1:8" ht="27" customHeight="1" thickBot="1" x14ac:dyDescent="0.45">
      <c r="A69" s="500" t="s">
        <v>96</v>
      </c>
      <c r="B69" s="522">
        <f>(D47*B68)/B56*B57</f>
        <v>1720.1239999999998</v>
      </c>
      <c r="C69" s="790"/>
      <c r="D69" s="793"/>
      <c r="E69" s="513">
        <v>2</v>
      </c>
      <c r="F69" s="467">
        <v>5462883</v>
      </c>
      <c r="G69" s="514">
        <f>IF(ISBLANK(F69),"-",(F69/$D$50*$D$47*$B$68)*($B$57/$D$68))</f>
        <v>546.03938814427113</v>
      </c>
      <c r="H69" s="515">
        <f t="shared" si="0"/>
        <v>91.006564690711855</v>
      </c>
    </row>
    <row r="70" spans="1:8" ht="26.25" customHeight="1" x14ac:dyDescent="0.4">
      <c r="A70" s="796" t="s">
        <v>74</v>
      </c>
      <c r="B70" s="797"/>
      <c r="C70" s="790"/>
      <c r="D70" s="793"/>
      <c r="E70" s="513">
        <v>3</v>
      </c>
      <c r="F70" s="467">
        <v>5443862</v>
      </c>
      <c r="G70" s="514">
        <f>IF(ISBLANK(F70),"-",(F70/$D$50*$D$47*$B$68)*($B$57/$D$68))</f>
        <v>544.13815482078746</v>
      </c>
      <c r="H70" s="515">
        <f t="shared" si="0"/>
        <v>90.689692470131249</v>
      </c>
    </row>
    <row r="71" spans="1:8" ht="27" customHeight="1" thickBot="1" x14ac:dyDescent="0.45">
      <c r="A71" s="798"/>
      <c r="B71" s="799"/>
      <c r="C71" s="795"/>
      <c r="D71" s="794"/>
      <c r="E71" s="517">
        <v>4</v>
      </c>
      <c r="F71" s="518"/>
      <c r="G71" s="519" t="str">
        <f>IF(ISBLANK(F71),"-",(F71/$D$50*$D$47*$B$68)*($B$57/$D$68))</f>
        <v>-</v>
      </c>
      <c r="H71" s="520" t="str">
        <f t="shared" si="0"/>
        <v>-</v>
      </c>
    </row>
    <row r="72" spans="1:8" ht="26.25" customHeight="1" x14ac:dyDescent="0.4">
      <c r="A72" s="484"/>
      <c r="B72" s="484"/>
      <c r="C72" s="484"/>
      <c r="D72" s="484"/>
      <c r="E72" s="484"/>
      <c r="F72" s="523" t="s">
        <v>67</v>
      </c>
      <c r="G72" s="524">
        <f>AVERAGE(G60:G71)</f>
        <v>548.30319013485268</v>
      </c>
      <c r="H72" s="525">
        <f>AVERAGE(H60:H71)</f>
        <v>91.383865022475447</v>
      </c>
    </row>
    <row r="73" spans="1:8" ht="26.25" customHeight="1" x14ac:dyDescent="0.4">
      <c r="C73" s="484"/>
      <c r="D73" s="484"/>
      <c r="E73" s="484"/>
      <c r="F73" s="526" t="s">
        <v>78</v>
      </c>
      <c r="G73" s="527">
        <f>STDEV(G60:G71)/G72</f>
        <v>8.3946969065372586E-3</v>
      </c>
      <c r="H73" s="527">
        <f>STDEV(H60:H71)/H72</f>
        <v>8.3946969065372481E-3</v>
      </c>
    </row>
    <row r="74" spans="1:8" ht="27" customHeight="1" thickBot="1" x14ac:dyDescent="0.45">
      <c r="A74" s="484"/>
      <c r="B74" s="484"/>
      <c r="C74" s="484"/>
      <c r="D74" s="484"/>
      <c r="E74" s="486"/>
      <c r="F74" s="528" t="s">
        <v>20</v>
      </c>
      <c r="G74" s="529">
        <f>COUNT(G60:G71)</f>
        <v>6</v>
      </c>
      <c r="H74" s="529">
        <f>COUNT(H60:H71)</f>
        <v>6</v>
      </c>
    </row>
    <row r="76" spans="1:8" ht="26.25" customHeight="1" x14ac:dyDescent="0.4">
      <c r="A76" s="437" t="s">
        <v>97</v>
      </c>
      <c r="B76" s="438" t="s">
        <v>98</v>
      </c>
      <c r="C76" s="780" t="str">
        <f>B26</f>
        <v>EFFAVIRENZ</v>
      </c>
      <c r="D76" s="780"/>
      <c r="E76" s="426" t="s">
        <v>99</v>
      </c>
      <c r="F76" s="426"/>
      <c r="G76" s="530">
        <f>H72</f>
        <v>91.383865022475447</v>
      </c>
      <c r="H76" s="443"/>
    </row>
    <row r="77" spans="1:8" ht="18.75" x14ac:dyDescent="0.3">
      <c r="A77" s="436" t="s">
        <v>118</v>
      </c>
      <c r="B77" s="436" t="s">
        <v>119</v>
      </c>
    </row>
    <row r="78" spans="1:8" ht="18.75" x14ac:dyDescent="0.3">
      <c r="A78" s="436"/>
      <c r="B78" s="436"/>
    </row>
    <row r="79" spans="1:8" ht="26.25" customHeight="1" x14ac:dyDescent="0.4">
      <c r="A79" s="437" t="s">
        <v>4</v>
      </c>
      <c r="B79" s="801" t="str">
        <f>B26</f>
        <v>EFFAVIRENZ</v>
      </c>
      <c r="C79" s="801"/>
    </row>
    <row r="80" spans="1:8" ht="26.25" customHeight="1" x14ac:dyDescent="0.4">
      <c r="A80" s="438" t="s">
        <v>48</v>
      </c>
      <c r="B80" s="801" t="str">
        <f>B27</f>
        <v>E15-6</v>
      </c>
      <c r="C80" s="801"/>
    </row>
    <row r="81" spans="1:12" ht="27" customHeight="1" thickBot="1" x14ac:dyDescent="0.45">
      <c r="A81" s="438" t="s">
        <v>6</v>
      </c>
      <c r="B81" s="439">
        <f>B28</f>
        <v>97.21</v>
      </c>
    </row>
    <row r="82" spans="1:12" s="441" customFormat="1" ht="27" customHeight="1" thickBot="1" x14ac:dyDescent="0.45">
      <c r="A82" s="438" t="s">
        <v>49</v>
      </c>
      <c r="B82" s="440">
        <v>0</v>
      </c>
      <c r="C82" s="777" t="s">
        <v>106</v>
      </c>
      <c r="D82" s="778"/>
      <c r="E82" s="778"/>
      <c r="F82" s="778"/>
      <c r="G82" s="779"/>
      <c r="I82" s="442"/>
      <c r="J82" s="442"/>
      <c r="K82" s="442"/>
      <c r="L82" s="442"/>
    </row>
    <row r="83" spans="1:12" s="441" customFormat="1" ht="19.5" customHeight="1" thickBot="1" x14ac:dyDescent="0.35">
      <c r="A83" s="438" t="s">
        <v>50</v>
      </c>
      <c r="B83" s="443">
        <f>B81-B82</f>
        <v>97.21</v>
      </c>
      <c r="C83" s="444"/>
      <c r="D83" s="444"/>
      <c r="E83" s="444"/>
      <c r="F83" s="444"/>
      <c r="G83" s="445"/>
      <c r="I83" s="442"/>
      <c r="J83" s="442"/>
      <c r="K83" s="442"/>
      <c r="L83" s="442"/>
    </row>
    <row r="84" spans="1:12" s="441" customFormat="1" ht="27" customHeight="1" thickBot="1" x14ac:dyDescent="0.45">
      <c r="A84" s="438" t="s">
        <v>51</v>
      </c>
      <c r="B84" s="446">
        <v>1</v>
      </c>
      <c r="C84" s="765" t="s">
        <v>120</v>
      </c>
      <c r="D84" s="766"/>
      <c r="E84" s="766"/>
      <c r="F84" s="766"/>
      <c r="G84" s="766"/>
      <c r="H84" s="767"/>
      <c r="I84" s="442"/>
      <c r="J84" s="442"/>
      <c r="K84" s="442"/>
      <c r="L84" s="442"/>
    </row>
    <row r="85" spans="1:12" s="441" customFormat="1" ht="27" customHeight="1" thickBot="1" x14ac:dyDescent="0.45">
      <c r="A85" s="438" t="s">
        <v>53</v>
      </c>
      <c r="B85" s="446">
        <v>1</v>
      </c>
      <c r="C85" s="765" t="s">
        <v>121</v>
      </c>
      <c r="D85" s="766"/>
      <c r="E85" s="766"/>
      <c r="F85" s="766"/>
      <c r="G85" s="766"/>
      <c r="H85" s="767"/>
      <c r="I85" s="442"/>
      <c r="J85" s="442"/>
      <c r="K85" s="442"/>
      <c r="L85" s="442"/>
    </row>
    <row r="86" spans="1:12" s="441" customFormat="1" ht="18.75" x14ac:dyDescent="0.3">
      <c r="A86" s="438"/>
      <c r="B86" s="449"/>
      <c r="C86" s="450"/>
      <c r="D86" s="450"/>
      <c r="E86" s="450"/>
      <c r="F86" s="450"/>
      <c r="G86" s="450"/>
      <c r="H86" s="450"/>
      <c r="I86" s="442"/>
      <c r="J86" s="442"/>
      <c r="K86" s="442"/>
      <c r="L86" s="442"/>
    </row>
    <row r="87" spans="1:12" s="441" customFormat="1" ht="18.75" x14ac:dyDescent="0.3">
      <c r="A87" s="438" t="s">
        <v>55</v>
      </c>
      <c r="B87" s="451">
        <f>B84/B85</f>
        <v>1</v>
      </c>
      <c r="C87" s="426" t="s">
        <v>56</v>
      </c>
      <c r="D87" s="426"/>
      <c r="E87" s="426"/>
      <c r="F87" s="426"/>
      <c r="G87" s="426"/>
      <c r="I87" s="442"/>
      <c r="J87" s="442"/>
      <c r="K87" s="442"/>
      <c r="L87" s="442"/>
    </row>
    <row r="88" spans="1:12" ht="19.5" customHeight="1" thickBot="1" x14ac:dyDescent="0.35">
      <c r="A88" s="436"/>
      <c r="B88" s="436"/>
    </row>
    <row r="89" spans="1:12" ht="27" customHeight="1" thickBot="1" x14ac:dyDescent="0.45">
      <c r="A89" s="452" t="s">
        <v>107</v>
      </c>
      <c r="B89" s="453">
        <v>50</v>
      </c>
      <c r="D89" s="531" t="s">
        <v>57</v>
      </c>
      <c r="E89" s="532"/>
      <c r="F89" s="781" t="s">
        <v>58</v>
      </c>
      <c r="G89" s="783"/>
    </row>
    <row r="90" spans="1:12" ht="27" customHeight="1" thickBot="1" x14ac:dyDescent="0.45">
      <c r="A90" s="454" t="s">
        <v>59</v>
      </c>
      <c r="B90" s="455">
        <v>1</v>
      </c>
      <c r="C90" s="533" t="s">
        <v>82</v>
      </c>
      <c r="D90" s="457" t="s">
        <v>60</v>
      </c>
      <c r="E90" s="458" t="s">
        <v>61</v>
      </c>
      <c r="F90" s="457" t="s">
        <v>60</v>
      </c>
      <c r="G90" s="534" t="s">
        <v>61</v>
      </c>
      <c r="I90" s="460" t="s">
        <v>108</v>
      </c>
    </row>
    <row r="91" spans="1:12" ht="26.25" customHeight="1" x14ac:dyDescent="0.4">
      <c r="A91" s="454" t="s">
        <v>62</v>
      </c>
      <c r="B91" s="455">
        <v>1</v>
      </c>
      <c r="C91" s="535">
        <v>1</v>
      </c>
      <c r="D91" s="462">
        <v>3221224</v>
      </c>
      <c r="E91" s="463">
        <f>IF(ISBLANK(D91),"-",$D$101/$D$98*D91)</f>
        <v>3542774.9976298828</v>
      </c>
      <c r="F91" s="462">
        <v>3218183</v>
      </c>
      <c r="G91" s="464">
        <f>IF(ISBLANK(F91),"-",$D$101/$F$98*F91)</f>
        <v>3594513.8640602678</v>
      </c>
      <c r="I91" s="465"/>
    </row>
    <row r="92" spans="1:12" ht="26.25" customHeight="1" x14ac:dyDescent="0.4">
      <c r="A92" s="454" t="s">
        <v>63</v>
      </c>
      <c r="B92" s="455">
        <v>1</v>
      </c>
      <c r="C92" s="484">
        <v>2</v>
      </c>
      <c r="D92" s="467">
        <v>3154656</v>
      </c>
      <c r="E92" s="468">
        <f>IF(ISBLANK(D92),"-",$D$101/$D$98*D92)</f>
        <v>3469562.0059092739</v>
      </c>
      <c r="F92" s="467">
        <v>3217650</v>
      </c>
      <c r="G92" s="469">
        <f>IF(ISBLANK(F92),"-",$D$101/$F$98*F92)</f>
        <v>3593918.5356126488</v>
      </c>
      <c r="I92" s="784">
        <f>ABS((F96/D96*D95)-F95)/D95</f>
        <v>2.8209473052815303E-2</v>
      </c>
    </row>
    <row r="93" spans="1:12" ht="26.25" customHeight="1" x14ac:dyDescent="0.4">
      <c r="A93" s="454" t="s">
        <v>64</v>
      </c>
      <c r="B93" s="455">
        <v>1</v>
      </c>
      <c r="C93" s="484">
        <v>3</v>
      </c>
      <c r="D93" s="467">
        <v>3155156</v>
      </c>
      <c r="E93" s="468">
        <f>IF(ISBLANK(D93),"-",$D$101/$D$98*D93)</f>
        <v>3470111.9172159126</v>
      </c>
      <c r="F93" s="467">
        <v>3218012</v>
      </c>
      <c r="G93" s="469">
        <f>IF(ISBLANK(F93),"-",$D$101/$F$98*F93)</f>
        <v>3594322.8675039024</v>
      </c>
      <c r="I93" s="784"/>
    </row>
    <row r="94" spans="1:12" ht="27" customHeight="1" thickBot="1" x14ac:dyDescent="0.45">
      <c r="A94" s="454" t="s">
        <v>65</v>
      </c>
      <c r="B94" s="455">
        <v>1</v>
      </c>
      <c r="C94" s="536">
        <v>4</v>
      </c>
      <c r="D94" s="471"/>
      <c r="E94" s="472" t="str">
        <f>IF(ISBLANK(D94),"-",$D$101/$D$98*D94)</f>
        <v>-</v>
      </c>
      <c r="F94" s="537"/>
      <c r="G94" s="473" t="str">
        <f>IF(ISBLANK(F94),"-",$D$101/$F$98*F94)</f>
        <v>-</v>
      </c>
      <c r="I94" s="474"/>
    </row>
    <row r="95" spans="1:12" ht="27" customHeight="1" thickBot="1" x14ac:dyDescent="0.45">
      <c r="A95" s="454" t="s">
        <v>66</v>
      </c>
      <c r="B95" s="455">
        <v>1</v>
      </c>
      <c r="C95" s="438" t="s">
        <v>67</v>
      </c>
      <c r="D95" s="538">
        <f>AVERAGE(D91:D94)</f>
        <v>3177012</v>
      </c>
      <c r="E95" s="477">
        <f>AVERAGE(E91:E94)</f>
        <v>3494149.6402516901</v>
      </c>
      <c r="F95" s="539">
        <f>AVERAGE(F91:F94)</f>
        <v>3217948.3333333335</v>
      </c>
      <c r="G95" s="540">
        <f>AVERAGE(G91:G94)</f>
        <v>3594251.7557256059</v>
      </c>
    </row>
    <row r="96" spans="1:12" ht="26.25" customHeight="1" x14ac:dyDescent="0.4">
      <c r="A96" s="454" t="s">
        <v>68</v>
      </c>
      <c r="B96" s="439">
        <v>1</v>
      </c>
      <c r="C96" s="541" t="s">
        <v>69</v>
      </c>
      <c r="D96" s="542">
        <v>28.06</v>
      </c>
      <c r="E96" s="426"/>
      <c r="F96" s="481">
        <v>27.63</v>
      </c>
    </row>
    <row r="97" spans="1:10" ht="26.25" customHeight="1" x14ac:dyDescent="0.4">
      <c r="A97" s="454" t="s">
        <v>70</v>
      </c>
      <c r="B97" s="439">
        <v>1</v>
      </c>
      <c r="C97" s="543" t="s">
        <v>71</v>
      </c>
      <c r="D97" s="544">
        <f>D96*$B$87</f>
        <v>28.06</v>
      </c>
      <c r="E97" s="484"/>
      <c r="F97" s="483">
        <f>F96*$B$87</f>
        <v>27.63</v>
      </c>
    </row>
    <row r="98" spans="1:10" ht="19.5" customHeight="1" thickBot="1" x14ac:dyDescent="0.35">
      <c r="A98" s="454" t="s">
        <v>72</v>
      </c>
      <c r="B98" s="484">
        <f>(B97/B96)*(B95/B94)*(B93/B92)*(B91/B90)*B89</f>
        <v>50</v>
      </c>
      <c r="C98" s="543" t="s">
        <v>122</v>
      </c>
      <c r="D98" s="545">
        <f>D97*$B$83/100</f>
        <v>27.277125999999999</v>
      </c>
      <c r="E98" s="486"/>
      <c r="F98" s="485">
        <f>F97*$B$83/100</f>
        <v>26.859122999999997</v>
      </c>
    </row>
    <row r="99" spans="1:10" ht="19.5" customHeight="1" thickBot="1" x14ac:dyDescent="0.35">
      <c r="A99" s="785" t="s">
        <v>74</v>
      </c>
      <c r="B99" s="802"/>
      <c r="C99" s="543" t="s">
        <v>123</v>
      </c>
      <c r="D99" s="546">
        <f>D98/$B$98</f>
        <v>0.54554252000000003</v>
      </c>
      <c r="E99" s="486"/>
      <c r="F99" s="489">
        <f>F98/$B$98</f>
        <v>0.53718245999999992</v>
      </c>
      <c r="H99" s="479"/>
    </row>
    <row r="100" spans="1:10" ht="19.5" customHeight="1" thickBot="1" x14ac:dyDescent="0.35">
      <c r="A100" s="787"/>
      <c r="B100" s="803"/>
      <c r="C100" s="543" t="s">
        <v>111</v>
      </c>
      <c r="D100" s="547">
        <f>$B$56/$B$116</f>
        <v>0.6</v>
      </c>
      <c r="F100" s="494"/>
      <c r="G100" s="548"/>
      <c r="H100" s="479"/>
    </row>
    <row r="101" spans="1:10" ht="18.75" x14ac:dyDescent="0.3">
      <c r="C101" s="543" t="s">
        <v>76</v>
      </c>
      <c r="D101" s="544">
        <f>D100*$B$98</f>
        <v>30</v>
      </c>
      <c r="F101" s="494"/>
      <c r="H101" s="479"/>
    </row>
    <row r="102" spans="1:10" ht="19.5" customHeight="1" thickBot="1" x14ac:dyDescent="0.35">
      <c r="C102" s="549" t="s">
        <v>112</v>
      </c>
      <c r="D102" s="550">
        <f>D101/B34</f>
        <v>30</v>
      </c>
      <c r="F102" s="498"/>
      <c r="H102" s="479"/>
      <c r="J102" s="551"/>
    </row>
    <row r="103" spans="1:10" ht="18.75" x14ac:dyDescent="0.3">
      <c r="C103" s="552" t="s">
        <v>124</v>
      </c>
      <c r="D103" s="553">
        <f>AVERAGE(E91:E94,G91:G94)</f>
        <v>3544200.6979886484</v>
      </c>
      <c r="F103" s="498"/>
      <c r="G103" s="548"/>
      <c r="H103" s="479"/>
      <c r="J103" s="554"/>
    </row>
    <row r="104" spans="1:10" ht="18.75" x14ac:dyDescent="0.3">
      <c r="C104" s="526" t="s">
        <v>78</v>
      </c>
      <c r="D104" s="555">
        <f>STDEV(E91:E94,G91:G94)/D103</f>
        <v>1.7198547869007184E-2</v>
      </c>
      <c r="F104" s="498"/>
      <c r="H104" s="479"/>
      <c r="J104" s="554"/>
    </row>
    <row r="105" spans="1:10" ht="19.5" customHeight="1" thickBot="1" x14ac:dyDescent="0.35">
      <c r="C105" s="528" t="s">
        <v>20</v>
      </c>
      <c r="D105" s="556">
        <f>COUNT(E91:E94,G91:G94)</f>
        <v>6</v>
      </c>
      <c r="F105" s="498"/>
      <c r="H105" s="479"/>
      <c r="J105" s="554"/>
    </row>
    <row r="106" spans="1:10" ht="19.5" customHeight="1" thickBot="1" x14ac:dyDescent="0.35">
      <c r="A106" s="502"/>
      <c r="B106" s="502"/>
      <c r="C106" s="502"/>
      <c r="D106" s="502"/>
      <c r="E106" s="502"/>
    </row>
    <row r="107" spans="1:10" ht="27" customHeight="1" thickBot="1" x14ac:dyDescent="0.45">
      <c r="A107" s="452" t="s">
        <v>125</v>
      </c>
      <c r="B107" s="453">
        <v>1000</v>
      </c>
      <c r="C107" s="508" t="s">
        <v>126</v>
      </c>
      <c r="D107" s="508" t="s">
        <v>60</v>
      </c>
      <c r="E107" s="508" t="s">
        <v>127</v>
      </c>
      <c r="F107" s="557" t="s">
        <v>128</v>
      </c>
    </row>
    <row r="108" spans="1:10" ht="26.25" customHeight="1" x14ac:dyDescent="0.4">
      <c r="A108" s="454" t="s">
        <v>84</v>
      </c>
      <c r="B108" s="455">
        <v>1</v>
      </c>
      <c r="C108" s="509">
        <v>1</v>
      </c>
      <c r="D108" s="558">
        <v>3341631</v>
      </c>
      <c r="E108" s="559">
        <f t="shared" ref="E108:E113" si="1">IF(ISBLANK(D108),"-",D108/$D$103*$D$100*$B$116)</f>
        <v>565.70684643728987</v>
      </c>
      <c r="F108" s="560">
        <f t="shared" ref="F108:F113" si="2">IF(ISBLANK(D108), "-", (E108/$B$56)*100)</f>
        <v>94.284474406214983</v>
      </c>
    </row>
    <row r="109" spans="1:10" ht="26.25" customHeight="1" x14ac:dyDescent="0.4">
      <c r="A109" s="454" t="s">
        <v>86</v>
      </c>
      <c r="B109" s="455">
        <v>1</v>
      </c>
      <c r="C109" s="513">
        <v>2</v>
      </c>
      <c r="D109" s="561">
        <v>3251633</v>
      </c>
      <c r="E109" s="562">
        <f t="shared" si="1"/>
        <v>550.47102753159288</v>
      </c>
      <c r="F109" s="563">
        <f t="shared" si="2"/>
        <v>91.745171255265475</v>
      </c>
    </row>
    <row r="110" spans="1:10" ht="26.25" customHeight="1" x14ac:dyDescent="0.4">
      <c r="A110" s="454" t="s">
        <v>87</v>
      </c>
      <c r="B110" s="455">
        <v>1</v>
      </c>
      <c r="C110" s="513">
        <v>3</v>
      </c>
      <c r="D110" s="561">
        <v>3242919</v>
      </c>
      <c r="E110" s="562">
        <f t="shared" si="1"/>
        <v>548.99582890557622</v>
      </c>
      <c r="F110" s="563">
        <f t="shared" si="2"/>
        <v>91.499304817596041</v>
      </c>
    </row>
    <row r="111" spans="1:10" ht="26.25" customHeight="1" x14ac:dyDescent="0.4">
      <c r="A111" s="454" t="s">
        <v>88</v>
      </c>
      <c r="B111" s="455">
        <v>1</v>
      </c>
      <c r="C111" s="513">
        <v>4</v>
      </c>
      <c r="D111" s="561">
        <v>3243880</v>
      </c>
      <c r="E111" s="562">
        <f t="shared" si="1"/>
        <v>549.15851720940941</v>
      </c>
      <c r="F111" s="563">
        <f t="shared" si="2"/>
        <v>91.526419534901578</v>
      </c>
    </row>
    <row r="112" spans="1:10" ht="26.25" customHeight="1" x14ac:dyDescent="0.4">
      <c r="A112" s="454" t="s">
        <v>89</v>
      </c>
      <c r="B112" s="455">
        <v>1</v>
      </c>
      <c r="C112" s="513">
        <v>5</v>
      </c>
      <c r="D112" s="561">
        <v>3244296</v>
      </c>
      <c r="E112" s="562">
        <f t="shared" si="1"/>
        <v>549.22894211512698</v>
      </c>
      <c r="F112" s="563">
        <f t="shared" si="2"/>
        <v>91.538157019187821</v>
      </c>
    </row>
    <row r="113" spans="1:10" ht="27" customHeight="1" thickBot="1" x14ac:dyDescent="0.45">
      <c r="A113" s="454" t="s">
        <v>91</v>
      </c>
      <c r="B113" s="455">
        <v>1</v>
      </c>
      <c r="C113" s="517">
        <v>6</v>
      </c>
      <c r="D113" s="564">
        <v>3240680</v>
      </c>
      <c r="E113" s="565">
        <f t="shared" si="1"/>
        <v>548.61678716542804</v>
      </c>
      <c r="F113" s="566">
        <f t="shared" si="2"/>
        <v>91.436131194238001</v>
      </c>
    </row>
    <row r="114" spans="1:10" ht="27" customHeight="1" thickBot="1" x14ac:dyDescent="0.45">
      <c r="A114" s="454" t="s">
        <v>92</v>
      </c>
      <c r="B114" s="455">
        <v>1</v>
      </c>
      <c r="C114" s="567"/>
      <c r="D114" s="484"/>
      <c r="E114" s="426"/>
      <c r="F114" s="563"/>
    </row>
    <row r="115" spans="1:10" ht="26.25" customHeight="1" x14ac:dyDescent="0.4">
      <c r="A115" s="454" t="s">
        <v>93</v>
      </c>
      <c r="B115" s="455">
        <v>1</v>
      </c>
      <c r="C115" s="567"/>
      <c r="D115" s="568" t="s">
        <v>67</v>
      </c>
      <c r="E115" s="569">
        <f>AVERAGE(E108:E113)</f>
        <v>552.02965822740396</v>
      </c>
      <c r="F115" s="570">
        <f>AVERAGE(F108:F113)</f>
        <v>92.004943037900645</v>
      </c>
    </row>
    <row r="116" spans="1:10" ht="27" customHeight="1" thickBot="1" x14ac:dyDescent="0.45">
      <c r="A116" s="454" t="s">
        <v>94</v>
      </c>
      <c r="B116" s="466">
        <f>(B115/B114)*(B113/B112)*(B111/B110)*(B109/B108)*B107</f>
        <v>1000</v>
      </c>
      <c r="C116" s="571"/>
      <c r="D116" s="572" t="s">
        <v>78</v>
      </c>
      <c r="E116" s="527">
        <f>STDEV(E108:E113)/E115</f>
        <v>1.2190555062426531E-2</v>
      </c>
      <c r="F116" s="573">
        <f>STDEV(F108:F113)/F115</f>
        <v>1.2190555062426557E-2</v>
      </c>
      <c r="I116" s="426"/>
    </row>
    <row r="117" spans="1:10" ht="27" customHeight="1" thickBot="1" x14ac:dyDescent="0.45">
      <c r="A117" s="785" t="s">
        <v>74</v>
      </c>
      <c r="B117" s="786"/>
      <c r="C117" s="574"/>
      <c r="D117" s="528" t="s">
        <v>20</v>
      </c>
      <c r="E117" s="575">
        <f>COUNT(E108:E113)</f>
        <v>6</v>
      </c>
      <c r="F117" s="576">
        <f>COUNT(F108:F113)</f>
        <v>6</v>
      </c>
      <c r="I117" s="426"/>
      <c r="J117" s="554"/>
    </row>
    <row r="118" spans="1:10" ht="26.25" customHeight="1" thickBot="1" x14ac:dyDescent="0.35">
      <c r="A118" s="787"/>
      <c r="B118" s="788"/>
      <c r="C118" s="426"/>
      <c r="D118" s="577"/>
      <c r="E118" s="804" t="s">
        <v>129</v>
      </c>
      <c r="F118" s="805"/>
      <c r="G118" s="426"/>
      <c r="H118" s="426"/>
      <c r="I118" s="426"/>
    </row>
    <row r="119" spans="1:10" ht="25.5" customHeight="1" x14ac:dyDescent="0.4">
      <c r="A119" s="578"/>
      <c r="B119" s="450"/>
      <c r="C119" s="426"/>
      <c r="D119" s="572" t="s">
        <v>130</v>
      </c>
      <c r="E119" s="579">
        <f>MIN(E108:E113)</f>
        <v>548.61678716542804</v>
      </c>
      <c r="F119" s="580">
        <f>MIN(F108:F113)</f>
        <v>91.436131194238001</v>
      </c>
      <c r="G119" s="426"/>
      <c r="H119" s="426"/>
      <c r="I119" s="426"/>
    </row>
    <row r="120" spans="1:10" ht="24" customHeight="1" thickBot="1" x14ac:dyDescent="0.45">
      <c r="A120" s="578"/>
      <c r="B120" s="450"/>
      <c r="C120" s="426"/>
      <c r="D120" s="495" t="s">
        <v>131</v>
      </c>
      <c r="E120" s="581">
        <f>MAX(E108:E113)</f>
        <v>565.70684643728987</v>
      </c>
      <c r="F120" s="582">
        <f>MAX(F108:F113)</f>
        <v>94.284474406214983</v>
      </c>
      <c r="G120" s="426"/>
      <c r="H120" s="426"/>
      <c r="I120" s="426"/>
    </row>
    <row r="121" spans="1:10" ht="27" customHeight="1" x14ac:dyDescent="0.3">
      <c r="A121" s="578"/>
      <c r="B121" s="450"/>
      <c r="C121" s="426"/>
      <c r="D121" s="426"/>
      <c r="E121" s="426"/>
      <c r="F121" s="484"/>
      <c r="G121" s="426"/>
      <c r="H121" s="426"/>
      <c r="I121" s="426"/>
    </row>
    <row r="122" spans="1:10" ht="25.5" customHeight="1" x14ac:dyDescent="0.3">
      <c r="A122" s="578"/>
      <c r="B122" s="450"/>
      <c r="C122" s="426"/>
      <c r="D122" s="426"/>
      <c r="E122" s="426"/>
      <c r="F122" s="484"/>
      <c r="G122" s="426"/>
      <c r="H122" s="426"/>
      <c r="I122" s="426"/>
    </row>
    <row r="123" spans="1:10" ht="18.75" x14ac:dyDescent="0.3">
      <c r="A123" s="578"/>
      <c r="B123" s="450"/>
      <c r="C123" s="426"/>
      <c r="D123" s="426"/>
      <c r="E123" s="426"/>
      <c r="F123" s="484"/>
      <c r="G123" s="426"/>
      <c r="H123" s="426"/>
      <c r="I123" s="426"/>
    </row>
    <row r="124" spans="1:10" ht="45.75" customHeight="1" x14ac:dyDescent="0.65">
      <c r="A124" s="437" t="s">
        <v>97</v>
      </c>
      <c r="B124" s="438" t="s">
        <v>132</v>
      </c>
      <c r="C124" s="780" t="str">
        <f>B26</f>
        <v>EFFAVIRENZ</v>
      </c>
      <c r="D124" s="780"/>
      <c r="E124" s="426" t="s">
        <v>133</v>
      </c>
      <c r="F124" s="426"/>
      <c r="G124" s="583">
        <f>F115</f>
        <v>92.004943037900645</v>
      </c>
      <c r="H124" s="426"/>
      <c r="I124" s="426"/>
    </row>
    <row r="125" spans="1:10" ht="45.75" customHeight="1" x14ac:dyDescent="0.65">
      <c r="A125" s="437"/>
      <c r="B125" s="438" t="s">
        <v>134</v>
      </c>
      <c r="C125" s="438" t="s">
        <v>135</v>
      </c>
      <c r="D125" s="583">
        <f>MIN(F108:F113)</f>
        <v>91.436131194238001</v>
      </c>
      <c r="E125" s="438" t="s">
        <v>136</v>
      </c>
      <c r="F125" s="583">
        <f>MAX(F108:F113)</f>
        <v>94.284474406214983</v>
      </c>
      <c r="G125" s="584"/>
      <c r="H125" s="426"/>
      <c r="I125" s="426"/>
    </row>
    <row r="126" spans="1:10" ht="19.5" customHeight="1" thickBot="1" x14ac:dyDescent="0.35">
      <c r="A126" s="585"/>
      <c r="B126" s="585"/>
      <c r="C126" s="586"/>
      <c r="D126" s="586"/>
      <c r="E126" s="586"/>
      <c r="F126" s="586"/>
      <c r="G126" s="586"/>
      <c r="H126" s="586"/>
    </row>
    <row r="127" spans="1:10" ht="18.75" x14ac:dyDescent="0.3">
      <c r="B127" s="800" t="s">
        <v>26</v>
      </c>
      <c r="C127" s="800"/>
      <c r="E127" s="533" t="s">
        <v>27</v>
      </c>
      <c r="F127" s="587"/>
      <c r="G127" s="800" t="s">
        <v>28</v>
      </c>
      <c r="H127" s="800"/>
    </row>
    <row r="128" spans="1:10" ht="69.95" customHeight="1" x14ac:dyDescent="0.3">
      <c r="A128" s="437" t="s">
        <v>29</v>
      </c>
      <c r="B128" s="588"/>
      <c r="C128" s="588"/>
      <c r="E128" s="588"/>
      <c r="F128" s="426"/>
      <c r="G128" s="588"/>
      <c r="H128" s="588"/>
    </row>
    <row r="129" spans="1:9" ht="69.95" customHeight="1" x14ac:dyDescent="0.3">
      <c r="A129" s="437" t="s">
        <v>30</v>
      </c>
      <c r="B129" s="589"/>
      <c r="C129" s="589"/>
      <c r="E129" s="589"/>
      <c r="F129" s="426"/>
      <c r="G129" s="590"/>
      <c r="H129" s="590"/>
    </row>
    <row r="130" spans="1:9" ht="18.75" x14ac:dyDescent="0.3">
      <c r="A130" s="484"/>
      <c r="B130" s="484"/>
      <c r="C130" s="484"/>
      <c r="D130" s="484"/>
      <c r="E130" s="484"/>
      <c r="F130" s="486"/>
      <c r="G130" s="484"/>
      <c r="H130" s="484"/>
      <c r="I130" s="426"/>
    </row>
    <row r="131" spans="1:9" ht="18.75" x14ac:dyDescent="0.3">
      <c r="A131" s="484"/>
      <c r="B131" s="484"/>
      <c r="C131" s="484"/>
      <c r="D131" s="484"/>
      <c r="E131" s="484"/>
      <c r="F131" s="486"/>
      <c r="G131" s="484"/>
      <c r="H131" s="484"/>
      <c r="I131" s="426"/>
    </row>
    <row r="132" spans="1:9" ht="18.75" x14ac:dyDescent="0.3">
      <c r="A132" s="484"/>
      <c r="B132" s="484"/>
      <c r="C132" s="484"/>
      <c r="D132" s="484"/>
      <c r="E132" s="484"/>
      <c r="F132" s="486"/>
      <c r="G132" s="484"/>
      <c r="H132" s="484"/>
      <c r="I132" s="426"/>
    </row>
    <row r="133" spans="1:9" ht="18.75" x14ac:dyDescent="0.3">
      <c r="A133" s="484"/>
      <c r="B133" s="484"/>
      <c r="C133" s="484"/>
      <c r="D133" s="484"/>
      <c r="E133" s="484"/>
      <c r="F133" s="486"/>
      <c r="G133" s="484"/>
      <c r="H133" s="484"/>
      <c r="I133" s="426"/>
    </row>
    <row r="134" spans="1:9" ht="18.75" x14ac:dyDescent="0.3">
      <c r="A134" s="484"/>
      <c r="B134" s="484"/>
      <c r="C134" s="484"/>
      <c r="D134" s="484"/>
      <c r="E134" s="484"/>
      <c r="F134" s="486"/>
      <c r="G134" s="484"/>
      <c r="H134" s="484"/>
      <c r="I134" s="426"/>
    </row>
    <row r="135" spans="1:9" ht="18.75" x14ac:dyDescent="0.3">
      <c r="A135" s="484"/>
      <c r="B135" s="484"/>
      <c r="C135" s="484"/>
      <c r="D135" s="484"/>
      <c r="E135" s="484"/>
      <c r="F135" s="486"/>
      <c r="G135" s="484"/>
      <c r="H135" s="484"/>
      <c r="I135" s="426"/>
    </row>
    <row r="136" spans="1:9" ht="18.75" x14ac:dyDescent="0.3">
      <c r="A136" s="484"/>
      <c r="B136" s="484"/>
      <c r="C136" s="484"/>
      <c r="D136" s="484"/>
      <c r="E136" s="484"/>
      <c r="F136" s="486"/>
      <c r="G136" s="484"/>
      <c r="H136" s="484"/>
      <c r="I136" s="426"/>
    </row>
    <row r="137" spans="1:9" ht="18.75" x14ac:dyDescent="0.3">
      <c r="A137" s="484"/>
      <c r="B137" s="484"/>
      <c r="C137" s="484"/>
      <c r="D137" s="484"/>
      <c r="E137" s="484"/>
      <c r="F137" s="486"/>
      <c r="G137" s="484"/>
      <c r="H137" s="484"/>
      <c r="I137" s="426"/>
    </row>
    <row r="138" spans="1:9" ht="18.75" x14ac:dyDescent="0.3">
      <c r="A138" s="484"/>
      <c r="B138" s="484"/>
      <c r="C138" s="484"/>
      <c r="D138" s="484"/>
      <c r="E138" s="484"/>
      <c r="F138" s="486"/>
      <c r="G138" s="484"/>
      <c r="H138" s="484"/>
      <c r="I138" s="426"/>
    </row>
    <row r="250" spans="1:1" x14ac:dyDescent="0.25">
      <c r="A250" s="425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7" zoomScale="75" zoomScaleNormal="75" workbookViewId="0">
      <selection activeCell="B36" sqref="B36"/>
    </sheetView>
  </sheetViews>
  <sheetFormatPr defaultRowHeight="13.5" x14ac:dyDescent="0.25"/>
  <cols>
    <col min="1" max="1" width="27.5703125" style="592" customWidth="1"/>
    <col min="2" max="2" width="20.42578125" style="592" customWidth="1"/>
    <col min="3" max="3" width="31.85546875" style="592" customWidth="1"/>
    <col min="4" max="4" width="25.85546875" style="592" customWidth="1"/>
    <col min="5" max="5" width="25.7109375" style="592" customWidth="1"/>
    <col min="6" max="6" width="23.140625" style="592" customWidth="1"/>
    <col min="7" max="7" width="28.42578125" style="592" customWidth="1"/>
    <col min="8" max="8" width="21.5703125" style="592" customWidth="1"/>
    <col min="9" max="9" width="9.140625" style="592" customWidth="1"/>
    <col min="10" max="16384" width="9.140625" style="629"/>
  </cols>
  <sheetData>
    <row r="14" spans="1:6" ht="15" customHeight="1" x14ac:dyDescent="0.3">
      <c r="A14" s="591"/>
      <c r="C14" s="593"/>
      <c r="F14" s="593"/>
    </row>
    <row r="15" spans="1:6" ht="18.75" customHeight="1" x14ac:dyDescent="0.3">
      <c r="A15" s="806" t="s">
        <v>0</v>
      </c>
      <c r="B15" s="806"/>
      <c r="C15" s="806"/>
      <c r="D15" s="806"/>
      <c r="E15" s="806"/>
    </row>
    <row r="16" spans="1:6" ht="16.5" customHeight="1" x14ac:dyDescent="0.3">
      <c r="A16" s="594" t="s">
        <v>1</v>
      </c>
      <c r="B16" s="595" t="s">
        <v>2</v>
      </c>
    </row>
    <row r="17" spans="1:5" ht="16.5" customHeight="1" x14ac:dyDescent="0.3">
      <c r="A17" s="596" t="s">
        <v>3</v>
      </c>
      <c r="B17" s="596" t="s">
        <v>100</v>
      </c>
      <c r="D17" s="597"/>
      <c r="E17" s="598"/>
    </row>
    <row r="18" spans="1:5" ht="16.5" customHeight="1" x14ac:dyDescent="0.3">
      <c r="A18" s="599" t="s">
        <v>4</v>
      </c>
      <c r="B18" s="592" t="s">
        <v>137</v>
      </c>
      <c r="C18" s="598"/>
      <c r="D18" s="598"/>
      <c r="E18" s="598"/>
    </row>
    <row r="19" spans="1:5" ht="16.5" customHeight="1" x14ac:dyDescent="0.3">
      <c r="A19" s="599" t="s">
        <v>6</v>
      </c>
      <c r="B19" s="600">
        <v>99.54</v>
      </c>
      <c r="C19" s="598"/>
      <c r="D19" s="598"/>
      <c r="E19" s="598"/>
    </row>
    <row r="20" spans="1:5" ht="16.5" customHeight="1" x14ac:dyDescent="0.3">
      <c r="A20" s="596" t="s">
        <v>8</v>
      </c>
      <c r="B20" s="600">
        <v>13</v>
      </c>
      <c r="C20" s="598"/>
      <c r="D20" s="598"/>
      <c r="E20" s="598"/>
    </row>
    <row r="21" spans="1:5" ht="16.5" customHeight="1" x14ac:dyDescent="0.3">
      <c r="A21" s="596" t="s">
        <v>10</v>
      </c>
      <c r="B21" s="601">
        <f>B20/100</f>
        <v>0.13</v>
      </c>
      <c r="C21" s="598"/>
      <c r="D21" s="598"/>
      <c r="E21" s="598"/>
    </row>
    <row r="22" spans="1:5" ht="15.75" customHeight="1" x14ac:dyDescent="0.25">
      <c r="A22" s="598"/>
      <c r="B22" s="602">
        <v>43102.346747685187</v>
      </c>
      <c r="C22" s="598"/>
      <c r="D22" s="598"/>
      <c r="E22" s="598"/>
    </row>
    <row r="23" spans="1:5" ht="16.5" customHeight="1" x14ac:dyDescent="0.3">
      <c r="A23" s="603" t="s">
        <v>13</v>
      </c>
      <c r="B23" s="604" t="s">
        <v>14</v>
      </c>
      <c r="C23" s="603" t="s">
        <v>15</v>
      </c>
      <c r="D23" s="603" t="s">
        <v>16</v>
      </c>
      <c r="E23" s="603" t="s">
        <v>17</v>
      </c>
    </row>
    <row r="24" spans="1:5" ht="16.5" customHeight="1" x14ac:dyDescent="0.3">
      <c r="A24" s="605">
        <v>1</v>
      </c>
      <c r="B24" s="606">
        <v>13232793</v>
      </c>
      <c r="C24" s="606">
        <v>36912.199999999997</v>
      </c>
      <c r="D24" s="607">
        <v>1.2</v>
      </c>
      <c r="E24" s="608">
        <v>16.2</v>
      </c>
    </row>
    <row r="25" spans="1:5" ht="16.5" customHeight="1" x14ac:dyDescent="0.3">
      <c r="A25" s="605">
        <v>2</v>
      </c>
      <c r="B25" s="606">
        <v>13090701</v>
      </c>
      <c r="C25" s="606">
        <v>37715.800000000003</v>
      </c>
      <c r="D25" s="607">
        <v>1.2</v>
      </c>
      <c r="E25" s="607">
        <v>16.2</v>
      </c>
    </row>
    <row r="26" spans="1:5" ht="16.5" customHeight="1" x14ac:dyDescent="0.3">
      <c r="A26" s="605">
        <v>3</v>
      </c>
      <c r="B26" s="606">
        <v>13185803</v>
      </c>
      <c r="C26" s="606">
        <v>39873.4</v>
      </c>
      <c r="D26" s="607">
        <v>1.2</v>
      </c>
      <c r="E26" s="607">
        <v>16.2</v>
      </c>
    </row>
    <row r="27" spans="1:5" ht="16.5" customHeight="1" x14ac:dyDescent="0.3">
      <c r="A27" s="605">
        <v>4</v>
      </c>
      <c r="B27" s="606">
        <v>13230918</v>
      </c>
      <c r="C27" s="606">
        <v>46254.5</v>
      </c>
      <c r="D27" s="607">
        <v>1.1000000000000001</v>
      </c>
      <c r="E27" s="607">
        <v>16.2</v>
      </c>
    </row>
    <row r="28" spans="1:5" ht="16.5" customHeight="1" x14ac:dyDescent="0.3">
      <c r="A28" s="605">
        <v>5</v>
      </c>
      <c r="B28" s="606">
        <v>13147080</v>
      </c>
      <c r="C28" s="606">
        <v>47321.7</v>
      </c>
      <c r="D28" s="607">
        <v>1.1000000000000001</v>
      </c>
      <c r="E28" s="607">
        <v>16.2</v>
      </c>
    </row>
    <row r="29" spans="1:5" ht="16.5" customHeight="1" x14ac:dyDescent="0.3">
      <c r="A29" s="605">
        <v>6</v>
      </c>
      <c r="B29" s="609">
        <v>13078609</v>
      </c>
      <c r="C29" s="609">
        <v>46389.8</v>
      </c>
      <c r="D29" s="610">
        <v>1.1000000000000001</v>
      </c>
      <c r="E29" s="610">
        <v>16.2</v>
      </c>
    </row>
    <row r="30" spans="1:5" ht="16.5" customHeight="1" x14ac:dyDescent="0.3">
      <c r="A30" s="611" t="s">
        <v>18</v>
      </c>
      <c r="B30" s="612">
        <f>AVERAGE(B24:B29)</f>
        <v>13160984</v>
      </c>
      <c r="C30" s="613">
        <f>AVERAGE(C24:C29)</f>
        <v>42411.23333333333</v>
      </c>
      <c r="D30" s="614">
        <f>AVERAGE(D24:D29)</f>
        <v>1.1499999999999997</v>
      </c>
      <c r="E30" s="614">
        <f>AVERAGE(E24:E29)</f>
        <v>16.2</v>
      </c>
    </row>
    <row r="31" spans="1:5" ht="16.5" customHeight="1" x14ac:dyDescent="0.3">
      <c r="A31" s="615" t="s">
        <v>19</v>
      </c>
      <c r="B31" s="616">
        <f>(STDEV(B24:B29)/B30)</f>
        <v>5.1063111641905532E-3</v>
      </c>
      <c r="C31" s="617"/>
      <c r="D31" s="617"/>
      <c r="E31" s="618"/>
    </row>
    <row r="32" spans="1:5" s="592" customFormat="1" ht="16.5" customHeight="1" x14ac:dyDescent="0.3">
      <c r="A32" s="619" t="s">
        <v>20</v>
      </c>
      <c r="B32" s="620">
        <f>COUNT(B24:B29)</f>
        <v>6</v>
      </c>
      <c r="C32" s="621"/>
      <c r="D32" s="622"/>
      <c r="E32" s="623"/>
    </row>
    <row r="33" spans="1:5" s="592" customFormat="1" ht="15.75" customHeight="1" x14ac:dyDescent="0.25">
      <c r="A33" s="598"/>
      <c r="B33" s="598"/>
      <c r="C33" s="598"/>
      <c r="D33" s="598"/>
      <c r="E33" s="598"/>
    </row>
    <row r="34" spans="1:5" s="592" customFormat="1" ht="16.5" customHeight="1" x14ac:dyDescent="0.3">
      <c r="A34" s="599" t="s">
        <v>21</v>
      </c>
      <c r="B34" s="624" t="s">
        <v>22</v>
      </c>
      <c r="C34" s="625"/>
      <c r="D34" s="625"/>
      <c r="E34" s="625"/>
    </row>
    <row r="35" spans="1:5" ht="16.5" customHeight="1" x14ac:dyDescent="0.3">
      <c r="A35" s="599"/>
      <c r="B35" s="624" t="s">
        <v>140</v>
      </c>
      <c r="C35" s="625"/>
      <c r="D35" s="625"/>
      <c r="E35" s="625"/>
    </row>
    <row r="36" spans="1:5" ht="16.5" customHeight="1" x14ac:dyDescent="0.3">
      <c r="A36" s="599"/>
      <c r="B36" s="624" t="s">
        <v>24</v>
      </c>
      <c r="C36" s="625"/>
      <c r="D36" s="625"/>
      <c r="E36" s="625"/>
    </row>
    <row r="37" spans="1:5" ht="15.75" customHeight="1" x14ac:dyDescent="0.25">
      <c r="A37" s="598"/>
      <c r="B37" s="598"/>
      <c r="C37" s="598"/>
      <c r="D37" s="598"/>
      <c r="E37" s="598"/>
    </row>
    <row r="38" spans="1:5" ht="16.5" customHeight="1" x14ac:dyDescent="0.3">
      <c r="A38" s="594" t="s">
        <v>1</v>
      </c>
      <c r="B38" s="595" t="s">
        <v>25</v>
      </c>
    </row>
    <row r="39" spans="1:5" ht="16.5" customHeight="1" x14ac:dyDescent="0.3">
      <c r="A39" s="599" t="s">
        <v>4</v>
      </c>
      <c r="B39" s="596" t="s">
        <v>137</v>
      </c>
      <c r="C39" s="598"/>
      <c r="D39" s="598"/>
      <c r="E39" s="598"/>
    </row>
    <row r="40" spans="1:5" ht="16.5" customHeight="1" x14ac:dyDescent="0.3">
      <c r="A40" s="599" t="s">
        <v>6</v>
      </c>
      <c r="B40" s="600">
        <v>99.54</v>
      </c>
      <c r="C40" s="598"/>
      <c r="D40" s="598"/>
      <c r="E40" s="598"/>
    </row>
    <row r="41" spans="1:5" ht="16.5" customHeight="1" x14ac:dyDescent="0.3">
      <c r="A41" s="596" t="s">
        <v>8</v>
      </c>
      <c r="B41" s="600">
        <v>13.11</v>
      </c>
      <c r="C41" s="598"/>
      <c r="D41" s="598"/>
      <c r="E41" s="598"/>
    </row>
    <row r="42" spans="1:5" ht="16.5" customHeight="1" x14ac:dyDescent="0.3">
      <c r="A42" s="596" t="s">
        <v>10</v>
      </c>
      <c r="B42" s="601">
        <f>B41/50</f>
        <v>0.26219999999999999</v>
      </c>
      <c r="C42" s="598"/>
      <c r="D42" s="598"/>
      <c r="E42" s="598"/>
    </row>
    <row r="43" spans="1:5" ht="15.75" customHeight="1" x14ac:dyDescent="0.25">
      <c r="A43" s="598"/>
      <c r="B43" s="598"/>
      <c r="C43" s="598"/>
      <c r="D43" s="598"/>
      <c r="E43" s="598"/>
    </row>
    <row r="44" spans="1:5" ht="16.5" customHeight="1" x14ac:dyDescent="0.3">
      <c r="A44" s="603" t="s">
        <v>13</v>
      </c>
      <c r="B44" s="604" t="s">
        <v>14</v>
      </c>
      <c r="C44" s="603" t="s">
        <v>15</v>
      </c>
      <c r="D44" s="603" t="s">
        <v>16</v>
      </c>
      <c r="E44" s="603" t="s">
        <v>17</v>
      </c>
    </row>
    <row r="45" spans="1:5" ht="16.5" customHeight="1" x14ac:dyDescent="0.3">
      <c r="A45" s="605">
        <v>1</v>
      </c>
      <c r="B45" s="606">
        <v>4682561</v>
      </c>
      <c r="C45" s="606">
        <v>95924</v>
      </c>
      <c r="D45" s="607">
        <v>1.07</v>
      </c>
      <c r="E45" s="608">
        <v>10.84</v>
      </c>
    </row>
    <row r="46" spans="1:5" ht="16.5" customHeight="1" x14ac:dyDescent="0.3">
      <c r="A46" s="605">
        <v>2</v>
      </c>
      <c r="B46" s="606">
        <v>4680332</v>
      </c>
      <c r="C46" s="606">
        <v>95852</v>
      </c>
      <c r="D46" s="607">
        <v>1.1000000000000001</v>
      </c>
      <c r="E46" s="607">
        <v>10.85</v>
      </c>
    </row>
    <row r="47" spans="1:5" ht="16.5" customHeight="1" x14ac:dyDescent="0.3">
      <c r="A47" s="605">
        <v>3</v>
      </c>
      <c r="B47" s="606">
        <v>4679752</v>
      </c>
      <c r="C47" s="606">
        <v>95219</v>
      </c>
      <c r="D47" s="607">
        <v>1.1100000000000001</v>
      </c>
      <c r="E47" s="607">
        <v>10.85</v>
      </c>
    </row>
    <row r="48" spans="1:5" ht="16.5" customHeight="1" x14ac:dyDescent="0.3">
      <c r="A48" s="605">
        <v>4</v>
      </c>
      <c r="B48" s="606">
        <v>4686625</v>
      </c>
      <c r="C48" s="606">
        <v>95398</v>
      </c>
      <c r="D48" s="607">
        <v>1.1100000000000001</v>
      </c>
      <c r="E48" s="607">
        <v>10.84</v>
      </c>
    </row>
    <row r="49" spans="1:7" ht="16.5" customHeight="1" x14ac:dyDescent="0.3">
      <c r="A49" s="605">
        <v>5</v>
      </c>
      <c r="B49" s="606">
        <v>4678226</v>
      </c>
      <c r="C49" s="606">
        <v>95304</v>
      </c>
      <c r="D49" s="607">
        <v>1.04</v>
      </c>
      <c r="E49" s="607">
        <v>10.85</v>
      </c>
    </row>
    <row r="50" spans="1:7" ht="16.5" customHeight="1" x14ac:dyDescent="0.3">
      <c r="A50" s="605">
        <v>6</v>
      </c>
      <c r="B50" s="609">
        <v>4678382</v>
      </c>
      <c r="C50" s="609">
        <v>95812</v>
      </c>
      <c r="D50" s="610">
        <v>1.05</v>
      </c>
      <c r="E50" s="610">
        <v>10.85</v>
      </c>
    </row>
    <row r="51" spans="1:7" ht="16.5" customHeight="1" x14ac:dyDescent="0.3">
      <c r="A51" s="611" t="s">
        <v>18</v>
      </c>
      <c r="B51" s="612">
        <f>AVERAGE(B45:B50)</f>
        <v>4680979.666666667</v>
      </c>
      <c r="C51" s="613">
        <f>AVERAGE(C45:C50)</f>
        <v>95584.833333333328</v>
      </c>
      <c r="D51" s="614">
        <f>AVERAGE(D45:D50)</f>
        <v>1.08</v>
      </c>
      <c r="E51" s="614">
        <f>AVERAGE(E45:E50)</f>
        <v>10.846666666666666</v>
      </c>
    </row>
    <row r="52" spans="1:7" ht="16.5" customHeight="1" x14ac:dyDescent="0.3">
      <c r="A52" s="615" t="s">
        <v>19</v>
      </c>
      <c r="B52" s="616">
        <f>(STDEV(B45:B50)/B51)</f>
        <v>6.7978548113743775E-4</v>
      </c>
      <c r="C52" s="617"/>
      <c r="D52" s="617"/>
      <c r="E52" s="618"/>
    </row>
    <row r="53" spans="1:7" s="592" customFormat="1" ht="16.5" customHeight="1" x14ac:dyDescent="0.3">
      <c r="A53" s="619" t="s">
        <v>20</v>
      </c>
      <c r="B53" s="620">
        <f>COUNT(B45:B50)</f>
        <v>6</v>
      </c>
      <c r="C53" s="621"/>
      <c r="D53" s="622"/>
      <c r="E53" s="623"/>
    </row>
    <row r="54" spans="1:7" s="592" customFormat="1" ht="15.75" customHeight="1" x14ac:dyDescent="0.25">
      <c r="A54" s="598"/>
      <c r="B54" s="598"/>
      <c r="C54" s="598"/>
      <c r="D54" s="598"/>
      <c r="E54" s="598"/>
    </row>
    <row r="55" spans="1:7" s="592" customFormat="1" ht="16.5" customHeight="1" x14ac:dyDescent="0.3">
      <c r="A55" s="599" t="s">
        <v>21</v>
      </c>
      <c r="B55" s="624" t="s">
        <v>22</v>
      </c>
      <c r="C55" s="625"/>
      <c r="D55" s="625"/>
      <c r="E55" s="625"/>
    </row>
    <row r="56" spans="1:7" ht="16.5" customHeight="1" x14ac:dyDescent="0.3">
      <c r="A56" s="599"/>
      <c r="B56" s="624" t="s">
        <v>23</v>
      </c>
      <c r="C56" s="625"/>
      <c r="D56" s="625"/>
      <c r="E56" s="625"/>
    </row>
    <row r="57" spans="1:7" ht="16.5" customHeight="1" x14ac:dyDescent="0.3">
      <c r="A57" s="599"/>
      <c r="B57" s="624" t="s">
        <v>24</v>
      </c>
      <c r="C57" s="625"/>
      <c r="D57" s="625"/>
      <c r="E57" s="625"/>
    </row>
    <row r="58" spans="1:7" ht="14.25" customHeight="1" thickBot="1" x14ac:dyDescent="0.3">
      <c r="A58" s="626"/>
      <c r="B58" s="627"/>
      <c r="D58" s="628"/>
      <c r="F58" s="629"/>
      <c r="G58" s="629"/>
    </row>
    <row r="59" spans="1:7" ht="15" customHeight="1" x14ac:dyDescent="0.3">
      <c r="B59" s="807" t="s">
        <v>26</v>
      </c>
      <c r="C59" s="807"/>
      <c r="E59" s="630" t="s">
        <v>27</v>
      </c>
      <c r="F59" s="631"/>
      <c r="G59" s="630" t="s">
        <v>28</v>
      </c>
    </row>
    <row r="60" spans="1:7" ht="15" customHeight="1" x14ac:dyDescent="0.3">
      <c r="A60" s="632" t="s">
        <v>29</v>
      </c>
      <c r="B60" s="633"/>
      <c r="C60" s="633"/>
      <c r="E60" s="633"/>
      <c r="G60" s="633"/>
    </row>
    <row r="61" spans="1:7" ht="15" customHeight="1" x14ac:dyDescent="0.3">
      <c r="A61" s="632" t="s">
        <v>30</v>
      </c>
      <c r="B61" s="634"/>
      <c r="C61" s="634"/>
      <c r="E61" s="634"/>
      <c r="G61" s="63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6" zoomScale="75" zoomScaleNormal="75" workbookViewId="0">
      <selection activeCell="E36" sqref="E36"/>
    </sheetView>
  </sheetViews>
  <sheetFormatPr defaultRowHeight="13.5" x14ac:dyDescent="0.25"/>
  <cols>
    <col min="1" max="1" width="27.5703125" style="637" customWidth="1"/>
    <col min="2" max="2" width="20.42578125" style="637" customWidth="1"/>
    <col min="3" max="3" width="31.85546875" style="637" customWidth="1"/>
    <col min="4" max="4" width="25.85546875" style="637" customWidth="1"/>
    <col min="5" max="5" width="25.7109375" style="637" customWidth="1"/>
    <col min="6" max="6" width="23.140625" style="637" customWidth="1"/>
    <col min="7" max="7" width="28.42578125" style="637" customWidth="1"/>
    <col min="8" max="8" width="21.5703125" style="637" customWidth="1"/>
    <col min="9" max="9" width="9.140625" style="637" customWidth="1"/>
    <col min="10" max="16384" width="9.140625" style="674"/>
  </cols>
  <sheetData>
    <row r="14" spans="1:6" ht="15" customHeight="1" x14ac:dyDescent="0.3">
      <c r="A14" s="636"/>
      <c r="C14" s="638"/>
      <c r="F14" s="638"/>
    </row>
    <row r="15" spans="1:6" ht="18.75" customHeight="1" x14ac:dyDescent="0.3">
      <c r="A15" s="808" t="s">
        <v>0</v>
      </c>
      <c r="B15" s="808"/>
      <c r="C15" s="808"/>
      <c r="D15" s="808"/>
      <c r="E15" s="808"/>
    </row>
    <row r="16" spans="1:6" ht="16.5" customHeight="1" x14ac:dyDescent="0.3">
      <c r="A16" s="639" t="s">
        <v>1</v>
      </c>
      <c r="B16" s="640" t="s">
        <v>2</v>
      </c>
    </row>
    <row r="17" spans="1:5" ht="16.5" customHeight="1" x14ac:dyDescent="0.3">
      <c r="A17" s="641" t="s">
        <v>3</v>
      </c>
      <c r="B17" s="641" t="s">
        <v>100</v>
      </c>
      <c r="D17" s="642"/>
      <c r="E17" s="643"/>
    </row>
    <row r="18" spans="1:5" ht="16.5" customHeight="1" x14ac:dyDescent="0.3">
      <c r="A18" s="644" t="s">
        <v>4</v>
      </c>
      <c r="B18" s="637" t="s">
        <v>102</v>
      </c>
      <c r="C18" s="643"/>
      <c r="D18" s="643"/>
      <c r="E18" s="643"/>
    </row>
    <row r="19" spans="1:5" ht="16.5" customHeight="1" x14ac:dyDescent="0.3">
      <c r="A19" s="644" t="s">
        <v>6</v>
      </c>
      <c r="B19" s="645">
        <v>99.39</v>
      </c>
      <c r="C19" s="643"/>
      <c r="D19" s="643"/>
      <c r="E19" s="643"/>
    </row>
    <row r="20" spans="1:5" ht="16.5" customHeight="1" x14ac:dyDescent="0.3">
      <c r="A20" s="641" t="s">
        <v>8</v>
      </c>
      <c r="B20" s="645">
        <v>11.3</v>
      </c>
      <c r="C20" s="643"/>
      <c r="D20" s="643"/>
      <c r="E20" s="643"/>
    </row>
    <row r="21" spans="1:5" ht="16.5" customHeight="1" x14ac:dyDescent="0.3">
      <c r="A21" s="641" t="s">
        <v>10</v>
      </c>
      <c r="B21" s="646">
        <f>B20/100</f>
        <v>0.113</v>
      </c>
      <c r="C21" s="643"/>
      <c r="D21" s="643"/>
      <c r="E21" s="643"/>
    </row>
    <row r="22" spans="1:5" ht="15.75" customHeight="1" x14ac:dyDescent="0.25">
      <c r="A22" s="643"/>
      <c r="B22" s="647">
        <v>43102.346747685187</v>
      </c>
      <c r="C22" s="643"/>
      <c r="D22" s="643"/>
      <c r="E22" s="643"/>
    </row>
    <row r="23" spans="1:5" ht="16.5" customHeight="1" x14ac:dyDescent="0.3">
      <c r="A23" s="648" t="s">
        <v>13</v>
      </c>
      <c r="B23" s="649" t="s">
        <v>14</v>
      </c>
      <c r="C23" s="648" t="s">
        <v>15</v>
      </c>
      <c r="D23" s="648" t="s">
        <v>16</v>
      </c>
      <c r="E23" s="648" t="s">
        <v>17</v>
      </c>
    </row>
    <row r="24" spans="1:5" ht="16.5" customHeight="1" x14ac:dyDescent="0.3">
      <c r="A24" s="650">
        <v>1</v>
      </c>
      <c r="B24" s="651">
        <v>21511094</v>
      </c>
      <c r="C24" s="651">
        <v>2974.6</v>
      </c>
      <c r="D24" s="652">
        <v>1.1000000000000001</v>
      </c>
      <c r="E24" s="653">
        <v>4.3</v>
      </c>
    </row>
    <row r="25" spans="1:5" ht="16.5" customHeight="1" x14ac:dyDescent="0.3">
      <c r="A25" s="650">
        <v>2</v>
      </c>
      <c r="B25" s="651">
        <v>21349258</v>
      </c>
      <c r="C25" s="651">
        <v>3143.1</v>
      </c>
      <c r="D25" s="652">
        <v>1.1000000000000001</v>
      </c>
      <c r="E25" s="652">
        <v>4.3</v>
      </c>
    </row>
    <row r="26" spans="1:5" ht="16.5" customHeight="1" x14ac:dyDescent="0.3">
      <c r="A26" s="650">
        <v>3</v>
      </c>
      <c r="B26" s="651">
        <v>21436486</v>
      </c>
      <c r="C26" s="651">
        <v>3183.8</v>
      </c>
      <c r="D26" s="652">
        <v>1.1000000000000001</v>
      </c>
      <c r="E26" s="652">
        <v>4.3</v>
      </c>
    </row>
    <row r="27" spans="1:5" ht="16.5" customHeight="1" x14ac:dyDescent="0.3">
      <c r="A27" s="650">
        <v>4</v>
      </c>
      <c r="B27" s="651">
        <v>21696657</v>
      </c>
      <c r="C27" s="651">
        <v>3222.9</v>
      </c>
      <c r="D27" s="652">
        <v>1.1000000000000001</v>
      </c>
      <c r="E27" s="652">
        <v>4.3</v>
      </c>
    </row>
    <row r="28" spans="1:5" ht="16.5" customHeight="1" x14ac:dyDescent="0.3">
      <c r="A28" s="650">
        <v>5</v>
      </c>
      <c r="B28" s="651">
        <v>21582407</v>
      </c>
      <c r="C28" s="651">
        <v>3292.7</v>
      </c>
      <c r="D28" s="652">
        <v>1</v>
      </c>
      <c r="E28" s="652">
        <v>4.3</v>
      </c>
    </row>
    <row r="29" spans="1:5" ht="16.5" customHeight="1" x14ac:dyDescent="0.3">
      <c r="A29" s="650">
        <v>6</v>
      </c>
      <c r="B29" s="654">
        <v>21492120</v>
      </c>
      <c r="C29" s="654">
        <v>3261</v>
      </c>
      <c r="D29" s="655">
        <v>1</v>
      </c>
      <c r="E29" s="655">
        <v>4.3</v>
      </c>
    </row>
    <row r="30" spans="1:5" ht="16.5" customHeight="1" x14ac:dyDescent="0.3">
      <c r="A30" s="656" t="s">
        <v>18</v>
      </c>
      <c r="B30" s="657">
        <f>AVERAGE(B24:B29)</f>
        <v>21511337</v>
      </c>
      <c r="C30" s="658">
        <f>AVERAGE(C24:C29)</f>
        <v>3179.6833333333329</v>
      </c>
      <c r="D30" s="659">
        <f>AVERAGE(D24:D29)</f>
        <v>1.0666666666666667</v>
      </c>
      <c r="E30" s="659">
        <f>AVERAGE(E24:E29)</f>
        <v>4.3</v>
      </c>
    </row>
    <row r="31" spans="1:5" ht="16.5" customHeight="1" x14ac:dyDescent="0.3">
      <c r="A31" s="660" t="s">
        <v>19</v>
      </c>
      <c r="B31" s="661">
        <f>(STDEV(B24:B29)/B30)</f>
        <v>5.5643377274846167E-3</v>
      </c>
      <c r="C31" s="662"/>
      <c r="D31" s="662"/>
      <c r="E31" s="663"/>
    </row>
    <row r="32" spans="1:5" s="637" customFormat="1" ht="16.5" customHeight="1" x14ac:dyDescent="0.3">
      <c r="A32" s="664" t="s">
        <v>20</v>
      </c>
      <c r="B32" s="665">
        <f>COUNT(B24:B29)</f>
        <v>6</v>
      </c>
      <c r="C32" s="666"/>
      <c r="D32" s="667"/>
      <c r="E32" s="668"/>
    </row>
    <row r="33" spans="1:5" s="637" customFormat="1" ht="15.75" customHeight="1" x14ac:dyDescent="0.25">
      <c r="A33" s="643"/>
      <c r="B33" s="643"/>
      <c r="C33" s="643"/>
      <c r="D33" s="643"/>
      <c r="E33" s="643"/>
    </row>
    <row r="34" spans="1:5" s="637" customFormat="1" ht="16.5" customHeight="1" x14ac:dyDescent="0.3">
      <c r="A34" s="644" t="s">
        <v>21</v>
      </c>
      <c r="B34" s="669" t="s">
        <v>22</v>
      </c>
      <c r="C34" s="670"/>
      <c r="D34" s="670"/>
      <c r="E34" s="670"/>
    </row>
    <row r="35" spans="1:5" ht="16.5" customHeight="1" x14ac:dyDescent="0.3">
      <c r="A35" s="644"/>
      <c r="B35" s="669" t="s">
        <v>23</v>
      </c>
      <c r="C35" s="670"/>
      <c r="D35" s="670"/>
      <c r="E35" s="670"/>
    </row>
    <row r="36" spans="1:5" ht="16.5" customHeight="1" x14ac:dyDescent="0.3">
      <c r="A36" s="644"/>
      <c r="B36" s="669" t="s">
        <v>24</v>
      </c>
      <c r="C36" s="670"/>
      <c r="D36" s="670"/>
      <c r="E36" s="670"/>
    </row>
    <row r="37" spans="1:5" ht="15.75" customHeight="1" x14ac:dyDescent="0.25">
      <c r="A37" s="643"/>
      <c r="B37" s="643"/>
      <c r="C37" s="643"/>
      <c r="D37" s="643"/>
      <c r="E37" s="643"/>
    </row>
    <row r="38" spans="1:5" ht="16.5" customHeight="1" x14ac:dyDescent="0.3">
      <c r="A38" s="639" t="s">
        <v>1</v>
      </c>
      <c r="B38" s="640" t="s">
        <v>25</v>
      </c>
    </row>
    <row r="39" spans="1:5" ht="16.5" customHeight="1" x14ac:dyDescent="0.3">
      <c r="A39" s="644" t="s">
        <v>4</v>
      </c>
      <c r="B39" s="641" t="s">
        <v>102</v>
      </c>
      <c r="C39" s="643"/>
      <c r="D39" s="643"/>
      <c r="E39" s="643"/>
    </row>
    <row r="40" spans="1:5" ht="16.5" customHeight="1" x14ac:dyDescent="0.3">
      <c r="A40" s="644" t="s">
        <v>6</v>
      </c>
      <c r="B40" s="645">
        <v>99.39</v>
      </c>
      <c r="C40" s="643"/>
      <c r="D40" s="643"/>
      <c r="E40" s="643"/>
    </row>
    <row r="41" spans="1:5" ht="16.5" customHeight="1" x14ac:dyDescent="0.3">
      <c r="A41" s="641" t="s">
        <v>8</v>
      </c>
      <c r="B41" s="645">
        <v>17.03</v>
      </c>
      <c r="C41" s="643"/>
      <c r="D41" s="643"/>
      <c r="E41" s="643"/>
    </row>
    <row r="42" spans="1:5" ht="16.5" customHeight="1" x14ac:dyDescent="0.3">
      <c r="A42" s="641" t="s">
        <v>10</v>
      </c>
      <c r="B42" s="646">
        <f>B41/50</f>
        <v>0.34060000000000001</v>
      </c>
      <c r="C42" s="643"/>
      <c r="D42" s="643"/>
      <c r="E42" s="643"/>
    </row>
    <row r="43" spans="1:5" ht="15.75" customHeight="1" x14ac:dyDescent="0.25">
      <c r="A43" s="643"/>
      <c r="B43" s="643"/>
      <c r="C43" s="643"/>
      <c r="D43" s="643"/>
      <c r="E43" s="643"/>
    </row>
    <row r="44" spans="1:5" ht="16.5" customHeight="1" x14ac:dyDescent="0.3">
      <c r="A44" s="648" t="s">
        <v>13</v>
      </c>
      <c r="B44" s="649" t="s">
        <v>14</v>
      </c>
      <c r="C44" s="648" t="s">
        <v>15</v>
      </c>
      <c r="D44" s="648" t="s">
        <v>16</v>
      </c>
      <c r="E44" s="648" t="s">
        <v>17</v>
      </c>
    </row>
    <row r="45" spans="1:5" ht="16.5" customHeight="1" x14ac:dyDescent="0.3">
      <c r="A45" s="650">
        <v>1</v>
      </c>
      <c r="B45" s="651">
        <v>5936626</v>
      </c>
      <c r="C45" s="651">
        <v>3933</v>
      </c>
      <c r="D45" s="652">
        <v>0.98</v>
      </c>
      <c r="E45" s="653">
        <v>5.69</v>
      </c>
    </row>
    <row r="46" spans="1:5" ht="16.5" customHeight="1" x14ac:dyDescent="0.3">
      <c r="A46" s="650">
        <v>2</v>
      </c>
      <c r="B46" s="651">
        <v>5927957</v>
      </c>
      <c r="C46" s="651">
        <v>4072</v>
      </c>
      <c r="D46" s="652">
        <v>0.99</v>
      </c>
      <c r="E46" s="652">
        <v>5.71</v>
      </c>
    </row>
    <row r="47" spans="1:5" ht="16.5" customHeight="1" x14ac:dyDescent="0.3">
      <c r="A47" s="650">
        <v>3</v>
      </c>
      <c r="B47" s="651">
        <v>5919951</v>
      </c>
      <c r="C47" s="651">
        <v>4176</v>
      </c>
      <c r="D47" s="652">
        <v>1.01</v>
      </c>
      <c r="E47" s="652">
        <v>5.71</v>
      </c>
    </row>
    <row r="48" spans="1:5" ht="16.5" customHeight="1" x14ac:dyDescent="0.3">
      <c r="A48" s="650">
        <v>4</v>
      </c>
      <c r="B48" s="651">
        <v>5939553</v>
      </c>
      <c r="C48" s="651">
        <v>4172</v>
      </c>
      <c r="D48" s="652">
        <v>1</v>
      </c>
      <c r="E48" s="652">
        <v>5.7</v>
      </c>
    </row>
    <row r="49" spans="1:7" ht="16.5" customHeight="1" x14ac:dyDescent="0.3">
      <c r="A49" s="650">
        <v>5</v>
      </c>
      <c r="B49" s="651">
        <v>5933187</v>
      </c>
      <c r="C49" s="651">
        <v>4216</v>
      </c>
      <c r="D49" s="652">
        <v>1</v>
      </c>
      <c r="E49" s="652">
        <v>5.7</v>
      </c>
    </row>
    <row r="50" spans="1:7" ht="16.5" customHeight="1" x14ac:dyDescent="0.3">
      <c r="A50" s="650">
        <v>6</v>
      </c>
      <c r="B50" s="654">
        <v>5931070</v>
      </c>
      <c r="C50" s="654">
        <v>4212</v>
      </c>
      <c r="D50" s="655">
        <v>1</v>
      </c>
      <c r="E50" s="655">
        <v>5.7</v>
      </c>
    </row>
    <row r="51" spans="1:7" ht="16.5" customHeight="1" x14ac:dyDescent="0.3">
      <c r="A51" s="656" t="s">
        <v>18</v>
      </c>
      <c r="B51" s="657">
        <f>AVERAGE(B45:B50)</f>
        <v>5931390.666666667</v>
      </c>
      <c r="C51" s="658">
        <f>AVERAGE(C45:C50)</f>
        <v>4130.166666666667</v>
      </c>
      <c r="D51" s="659">
        <f>AVERAGE(D45:D50)</f>
        <v>0.9966666666666667</v>
      </c>
      <c r="E51" s="659">
        <f>AVERAGE(E45:E50)</f>
        <v>5.7016666666666671</v>
      </c>
    </row>
    <row r="52" spans="1:7" ht="16.5" customHeight="1" x14ac:dyDescent="0.3">
      <c r="A52" s="660" t="s">
        <v>19</v>
      </c>
      <c r="B52" s="661">
        <f>(STDEV(B45:B50)/B51)</f>
        <v>1.1681011412489767E-3</v>
      </c>
      <c r="C52" s="662"/>
      <c r="D52" s="662"/>
      <c r="E52" s="663"/>
    </row>
    <row r="53" spans="1:7" s="637" customFormat="1" ht="16.5" customHeight="1" x14ac:dyDescent="0.3">
      <c r="A53" s="664" t="s">
        <v>20</v>
      </c>
      <c r="B53" s="665">
        <f>COUNT(B45:B50)</f>
        <v>6</v>
      </c>
      <c r="C53" s="666"/>
      <c r="D53" s="667"/>
      <c r="E53" s="668"/>
    </row>
    <row r="54" spans="1:7" s="637" customFormat="1" ht="15.75" customHeight="1" x14ac:dyDescent="0.25">
      <c r="A54" s="643"/>
      <c r="B54" s="643"/>
      <c r="C54" s="643"/>
      <c r="D54" s="643"/>
      <c r="E54" s="643"/>
    </row>
    <row r="55" spans="1:7" s="637" customFormat="1" ht="16.5" customHeight="1" x14ac:dyDescent="0.3">
      <c r="A55" s="644" t="s">
        <v>21</v>
      </c>
      <c r="B55" s="669" t="s">
        <v>22</v>
      </c>
      <c r="C55" s="670"/>
      <c r="D55" s="670"/>
      <c r="E55" s="670"/>
    </row>
    <row r="56" spans="1:7" ht="16.5" customHeight="1" x14ac:dyDescent="0.3">
      <c r="A56" s="644"/>
      <c r="B56" s="669" t="s">
        <v>23</v>
      </c>
      <c r="C56" s="670"/>
      <c r="D56" s="670"/>
      <c r="E56" s="670"/>
    </row>
    <row r="57" spans="1:7" ht="16.5" customHeight="1" x14ac:dyDescent="0.3">
      <c r="A57" s="644"/>
      <c r="B57" s="669" t="s">
        <v>24</v>
      </c>
      <c r="C57" s="670"/>
      <c r="D57" s="670"/>
      <c r="E57" s="670"/>
    </row>
    <row r="58" spans="1:7" ht="14.25" customHeight="1" thickBot="1" x14ac:dyDescent="0.3">
      <c r="A58" s="671"/>
      <c r="B58" s="672"/>
      <c r="D58" s="673"/>
      <c r="F58" s="674"/>
      <c r="G58" s="674"/>
    </row>
    <row r="59" spans="1:7" ht="15" customHeight="1" x14ac:dyDescent="0.3">
      <c r="B59" s="809" t="s">
        <v>26</v>
      </c>
      <c r="C59" s="809"/>
      <c r="E59" s="675" t="s">
        <v>27</v>
      </c>
      <c r="F59" s="676"/>
      <c r="G59" s="675" t="s">
        <v>28</v>
      </c>
    </row>
    <row r="60" spans="1:7" ht="15" customHeight="1" x14ac:dyDescent="0.3">
      <c r="A60" s="677" t="s">
        <v>29</v>
      </c>
      <c r="B60" s="678"/>
      <c r="C60" s="678"/>
      <c r="E60" s="678"/>
      <c r="G60" s="678"/>
    </row>
    <row r="61" spans="1:7" ht="15" customHeight="1" x14ac:dyDescent="0.3">
      <c r="A61" s="677" t="s">
        <v>30</v>
      </c>
      <c r="B61" s="679"/>
      <c r="C61" s="679"/>
      <c r="E61" s="679"/>
      <c r="G61" s="68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A11" sqref="A11:F11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813" t="s">
        <v>31</v>
      </c>
      <c r="B11" s="814"/>
      <c r="C11" s="814"/>
      <c r="D11" s="814"/>
      <c r="E11" s="814"/>
      <c r="F11" s="815"/>
      <c r="G11" s="41"/>
    </row>
    <row r="12" spans="1:7" ht="16.5" customHeight="1" x14ac:dyDescent="0.3">
      <c r="A12" s="812" t="s">
        <v>32</v>
      </c>
      <c r="B12" s="812"/>
      <c r="C12" s="812"/>
      <c r="D12" s="812"/>
      <c r="E12" s="812"/>
      <c r="F12" s="812"/>
      <c r="G12" s="40"/>
    </row>
    <row r="14" spans="1:7" ht="16.5" customHeight="1" x14ac:dyDescent="0.3">
      <c r="A14" s="817" t="s">
        <v>33</v>
      </c>
      <c r="B14" s="817"/>
      <c r="C14" s="10" t="s">
        <v>5</v>
      </c>
    </row>
    <row r="15" spans="1:7" ht="16.5" customHeight="1" x14ac:dyDescent="0.3">
      <c r="A15" s="817" t="s">
        <v>34</v>
      </c>
      <c r="B15" s="817"/>
      <c r="C15" s="10" t="s">
        <v>7</v>
      </c>
    </row>
    <row r="16" spans="1:7" ht="16.5" customHeight="1" x14ac:dyDescent="0.3">
      <c r="A16" s="817" t="s">
        <v>35</v>
      </c>
      <c r="B16" s="817"/>
      <c r="C16" s="10" t="s">
        <v>9</v>
      </c>
    </row>
    <row r="17" spans="1:5" ht="16.5" customHeight="1" x14ac:dyDescent="0.3">
      <c r="A17" s="817" t="s">
        <v>36</v>
      </c>
      <c r="B17" s="817"/>
      <c r="C17" s="10" t="s">
        <v>11</v>
      </c>
    </row>
    <row r="18" spans="1:5" ht="16.5" customHeight="1" x14ac:dyDescent="0.3">
      <c r="A18" s="817" t="s">
        <v>37</v>
      </c>
      <c r="B18" s="817"/>
      <c r="C18" s="47" t="s">
        <v>12</v>
      </c>
    </row>
    <row r="19" spans="1:5" ht="16.5" customHeight="1" x14ac:dyDescent="0.3">
      <c r="A19" s="817" t="s">
        <v>38</v>
      </c>
      <c r="B19" s="817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812" t="s">
        <v>1</v>
      </c>
      <c r="B21" s="812"/>
      <c r="C21" s="9" t="s">
        <v>39</v>
      </c>
      <c r="D21" s="16"/>
    </row>
    <row r="22" spans="1:5" ht="15.75" customHeight="1" x14ac:dyDescent="0.3">
      <c r="A22" s="816"/>
      <c r="B22" s="816"/>
      <c r="C22" s="7"/>
      <c r="D22" s="816"/>
      <c r="E22" s="816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1706.62</v>
      </c>
      <c r="D24" s="37">
        <f t="shared" ref="D24:D43" si="0">(C24-$C$46)/$C$46</f>
        <v>-7.8505968174386893E-3</v>
      </c>
      <c r="E24" s="3"/>
    </row>
    <row r="25" spans="1:5" ht="15.75" customHeight="1" x14ac:dyDescent="0.3">
      <c r="C25" s="45">
        <v>1725.95</v>
      </c>
      <c r="D25" s="38">
        <f t="shared" si="0"/>
        <v>3.3869651257701478E-3</v>
      </c>
      <c r="E25" s="3"/>
    </row>
    <row r="26" spans="1:5" ht="15.75" customHeight="1" x14ac:dyDescent="0.3">
      <c r="C26" s="45">
        <v>1728.34</v>
      </c>
      <c r="D26" s="38">
        <f t="shared" si="0"/>
        <v>4.7763998409417708E-3</v>
      </c>
      <c r="E26" s="3"/>
    </row>
    <row r="27" spans="1:5" ht="15.75" customHeight="1" x14ac:dyDescent="0.3">
      <c r="C27" s="45">
        <v>1720.13</v>
      </c>
      <c r="D27" s="38">
        <f t="shared" si="0"/>
        <v>3.4881206240438869E-6</v>
      </c>
      <c r="E27" s="3"/>
    </row>
    <row r="28" spans="1:5" ht="15.75" customHeight="1" x14ac:dyDescent="0.3">
      <c r="C28" s="45">
        <v>1740.55</v>
      </c>
      <c r="D28" s="38">
        <f t="shared" si="0"/>
        <v>1.1874725310500964E-2</v>
      </c>
      <c r="E28" s="3"/>
    </row>
    <row r="29" spans="1:5" ht="15.75" customHeight="1" x14ac:dyDescent="0.3">
      <c r="C29" s="45">
        <v>1712.89</v>
      </c>
      <c r="D29" s="38">
        <f t="shared" si="0"/>
        <v>-4.2055107655027757E-3</v>
      </c>
      <c r="E29" s="3"/>
    </row>
    <row r="30" spans="1:5" ht="15.75" customHeight="1" x14ac:dyDescent="0.3">
      <c r="C30" s="45">
        <v>1722.07</v>
      </c>
      <c r="D30" s="38">
        <f t="shared" si="0"/>
        <v>1.1313137890059904E-3</v>
      </c>
      <c r="E30" s="3"/>
    </row>
    <row r="31" spans="1:5" ht="15.75" customHeight="1" x14ac:dyDescent="0.3">
      <c r="C31" s="45">
        <v>1724.69</v>
      </c>
      <c r="D31" s="38">
        <f t="shared" si="0"/>
        <v>2.6544597947591331E-3</v>
      </c>
      <c r="E31" s="3"/>
    </row>
    <row r="32" spans="1:5" ht="15.75" customHeight="1" x14ac:dyDescent="0.3">
      <c r="C32" s="45">
        <v>1732.61</v>
      </c>
      <c r="D32" s="38">
        <f t="shared" si="0"/>
        <v>7.2587790182568846E-3</v>
      </c>
      <c r="E32" s="3"/>
    </row>
    <row r="33" spans="1:7" ht="15.75" customHeight="1" x14ac:dyDescent="0.3">
      <c r="C33" s="45">
        <v>1714.13</v>
      </c>
      <c r="D33" s="38">
        <f t="shared" si="0"/>
        <v>-3.484632503237957E-3</v>
      </c>
      <c r="E33" s="3"/>
    </row>
    <row r="34" spans="1:7" ht="15.75" customHeight="1" x14ac:dyDescent="0.3">
      <c r="C34" s="45">
        <v>1683.68</v>
      </c>
      <c r="D34" s="38">
        <f t="shared" si="0"/>
        <v>-2.1186844669337641E-2</v>
      </c>
      <c r="E34" s="3"/>
    </row>
    <row r="35" spans="1:7" ht="15.75" customHeight="1" x14ac:dyDescent="0.3">
      <c r="C35" s="45">
        <v>1724.37</v>
      </c>
      <c r="D35" s="38">
        <f t="shared" si="0"/>
        <v>2.468426694819731E-3</v>
      </c>
      <c r="E35" s="3"/>
    </row>
    <row r="36" spans="1:7" ht="15.75" customHeight="1" x14ac:dyDescent="0.3">
      <c r="C36" s="45">
        <v>1732.24</v>
      </c>
      <c r="D36" s="38">
        <f t="shared" si="0"/>
        <v>7.0436782464521246E-3</v>
      </c>
      <c r="E36" s="3"/>
    </row>
    <row r="37" spans="1:7" ht="15.75" customHeight="1" x14ac:dyDescent="0.3">
      <c r="C37" s="45">
        <v>1700.62</v>
      </c>
      <c r="D37" s="38">
        <f t="shared" si="0"/>
        <v>-1.133871744130069E-2</v>
      </c>
      <c r="E37" s="3"/>
    </row>
    <row r="38" spans="1:7" ht="15.75" customHeight="1" x14ac:dyDescent="0.3">
      <c r="C38" s="45">
        <v>1739.68</v>
      </c>
      <c r="D38" s="38">
        <f t="shared" si="0"/>
        <v>1.1368947820041038E-2</v>
      </c>
      <c r="E38" s="3"/>
    </row>
    <row r="39" spans="1:7" ht="15.75" customHeight="1" x14ac:dyDescent="0.3">
      <c r="C39" s="45">
        <v>1714.19</v>
      </c>
      <c r="D39" s="38">
        <f t="shared" si="0"/>
        <v>-3.4497512969993687E-3</v>
      </c>
      <c r="E39" s="3"/>
    </row>
    <row r="40" spans="1:7" ht="15.75" customHeight="1" x14ac:dyDescent="0.3">
      <c r="C40" s="45">
        <v>1720.32</v>
      </c>
      <c r="D40" s="38">
        <f t="shared" si="0"/>
        <v>1.139452737129068E-4</v>
      </c>
      <c r="E40" s="3"/>
    </row>
    <row r="41" spans="1:7" ht="15.75" customHeight="1" x14ac:dyDescent="0.3">
      <c r="C41" s="45">
        <v>1716.55</v>
      </c>
      <c r="D41" s="38">
        <f t="shared" si="0"/>
        <v>-2.0777571849470398E-3</v>
      </c>
      <c r="E41" s="3"/>
    </row>
    <row r="42" spans="1:7" ht="15.75" customHeight="1" x14ac:dyDescent="0.3">
      <c r="C42" s="45">
        <v>1730.65</v>
      </c>
      <c r="D42" s="38">
        <f t="shared" si="0"/>
        <v>6.1193262811287423E-3</v>
      </c>
      <c r="E42" s="3"/>
    </row>
    <row r="43" spans="1:7" ht="16.5" customHeight="1" x14ac:dyDescent="0.3">
      <c r="C43" s="46">
        <v>1712.2</v>
      </c>
      <c r="D43" s="39">
        <f t="shared" si="0"/>
        <v>-4.6066446372469375E-3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34402.479999999996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1720.1239999999998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810">
        <f>C46</f>
        <v>1720.1239999999998</v>
      </c>
      <c r="C49" s="43">
        <f>-IF(C46&lt;=80,10%,IF(C46&lt;250,7.5%,5%))</f>
        <v>-0.05</v>
      </c>
      <c r="D49" s="31">
        <f>IF(C46&lt;=80,C46*0.9,IF(C46&lt;250,C46*0.925,C46*0.95))</f>
        <v>1634.1177999999998</v>
      </c>
    </row>
    <row r="50" spans="1:6" ht="17.25" customHeight="1" x14ac:dyDescent="0.3">
      <c r="B50" s="811"/>
      <c r="C50" s="44">
        <f>IF(C46&lt;=80, 10%, IF(C46&lt;250, 7.5%, 5%))</f>
        <v>0.05</v>
      </c>
      <c r="D50" s="31">
        <f>IF(C46&lt;=80, C46*1.1, IF(C46&lt;250, C46*1.075, C46*1.05))</f>
        <v>1806.1301999999998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 EFFAVIRENZ</vt:lpstr>
      <vt:lpstr>Lamivudine</vt:lpstr>
      <vt:lpstr>Tenofovir Disoproxil Fumurate</vt:lpstr>
      <vt:lpstr>EFAVIRENZ</vt:lpstr>
      <vt:lpstr>SST TDF</vt:lpstr>
      <vt:lpstr>SST LAMIVUDINE</vt:lpstr>
      <vt:lpstr>Uniformity</vt:lpstr>
      <vt:lpstr>EFAVIRENZ!Print_Area</vt:lpstr>
      <vt:lpstr>Lamivudine!Print_Area</vt:lpstr>
      <vt:lpstr>'Tenofovir Disoproxil Fumurate'!Print_Area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2018-03-06T15:34:36Z</cp:lastPrinted>
  <dcterms:created xsi:type="dcterms:W3CDTF">2005-07-05T10:19:27Z</dcterms:created>
  <dcterms:modified xsi:type="dcterms:W3CDTF">2018-03-06T15:40:36Z</dcterms:modified>
</cp:coreProperties>
</file>