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Mar\"/>
    </mc:Choice>
  </mc:AlternateContent>
  <bookViews>
    <workbookView xWindow="0" yWindow="0" windowWidth="20490" windowHeight="7650" firstSheet="1" activeTab="5"/>
  </bookViews>
  <sheets>
    <sheet name="SST EFFAVIRENZ" sheetId="9" r:id="rId1"/>
    <sheet name="SST TDF" sheetId="10" r:id="rId2"/>
    <sheet name="SST LAMIVUDINE" sheetId="11" r:id="rId3"/>
    <sheet name="EFAVIRENZ" sheetId="8" r:id="rId4"/>
    <sheet name="Tenofovir Disoproxil Fumurate" sheetId="7" r:id="rId5"/>
    <sheet name="Lamivudine" sheetId="6" r:id="rId6"/>
    <sheet name="Uniformity" sheetId="2" r:id="rId7"/>
  </sheets>
  <definedNames>
    <definedName name="_xlnm.Print_Area" localSheetId="3">EFAVIRENZ!$A$1:$I$129</definedName>
    <definedName name="_xlnm.Print_Area" localSheetId="5">Lamivudine!$A$1:$I$129</definedName>
    <definedName name="_xlnm.Print_Area" localSheetId="4">'Tenofovir Disoproxil Fumurate'!$A$1:$H$129</definedName>
    <definedName name="_xlnm.Print_Area" localSheetId="6">Uniformity!$A$1:$F$54</definedName>
  </definedNames>
  <calcPr calcId="162913"/>
</workbook>
</file>

<file path=xl/calcChain.xml><?xml version="1.0" encoding="utf-8"?>
<calcChain xmlns="http://schemas.openxmlformats.org/spreadsheetml/2006/main">
  <c r="D68" i="6" l="1"/>
  <c r="D64" i="6"/>
  <c r="D60" i="6"/>
  <c r="D68" i="7"/>
  <c r="D64" i="7"/>
  <c r="D60" i="7"/>
  <c r="B53" i="11" l="1"/>
  <c r="E51" i="11"/>
  <c r="D51" i="11"/>
  <c r="C51" i="11"/>
  <c r="B51" i="11"/>
  <c r="B52" i="11" s="1"/>
  <c r="B42" i="11"/>
  <c r="B32" i="11"/>
  <c r="E30" i="11"/>
  <c r="D30" i="11"/>
  <c r="C30" i="11"/>
  <c r="B30" i="11"/>
  <c r="B31" i="11" s="1"/>
  <c r="B21" i="11"/>
  <c r="B53" i="10"/>
  <c r="E51" i="10"/>
  <c r="D51" i="10"/>
  <c r="C51" i="10"/>
  <c r="B51" i="10"/>
  <c r="B52" i="10" s="1"/>
  <c r="B42" i="10"/>
  <c r="B32" i="10"/>
  <c r="E30" i="10"/>
  <c r="D30" i="10"/>
  <c r="C30" i="10"/>
  <c r="B30" i="10"/>
  <c r="B31" i="10" s="1"/>
  <c r="B21" i="10"/>
  <c r="B53" i="9"/>
  <c r="E51" i="9"/>
  <c r="D51" i="9"/>
  <c r="C51" i="9"/>
  <c r="B51" i="9"/>
  <c r="B52" i="9" s="1"/>
  <c r="B42" i="9"/>
  <c r="B32" i="9"/>
  <c r="E30" i="9"/>
  <c r="D30" i="9"/>
  <c r="C30" i="9"/>
  <c r="B30" i="9"/>
  <c r="B31" i="9" s="1"/>
  <c r="B21" i="9"/>
  <c r="C124" i="8" l="1"/>
  <c r="B116" i="8"/>
  <c r="D100" i="8" s="1"/>
  <c r="D101" i="8" s="1"/>
  <c r="B98" i="8"/>
  <c r="F95" i="8"/>
  <c r="D95" i="8"/>
  <c r="G94" i="8"/>
  <c r="E94" i="8"/>
  <c r="B87" i="8"/>
  <c r="F97" i="8" s="1"/>
  <c r="B83" i="8"/>
  <c r="B81" i="8"/>
  <c r="B80" i="8"/>
  <c r="B79" i="8"/>
  <c r="C76" i="8"/>
  <c r="H71" i="8"/>
  <c r="G71" i="8"/>
  <c r="B68" i="8"/>
  <c r="H67" i="8"/>
  <c r="G67" i="8"/>
  <c r="H63" i="8"/>
  <c r="G63" i="8"/>
  <c r="C56" i="8"/>
  <c r="B55" i="8"/>
  <c r="B45" i="8"/>
  <c r="D48" i="8" s="1"/>
  <c r="D49" i="8" s="1"/>
  <c r="F42" i="8"/>
  <c r="D42" i="8"/>
  <c r="G41" i="8"/>
  <c r="E41" i="8"/>
  <c r="B34" i="8"/>
  <c r="F44" i="8" s="1"/>
  <c r="F45" i="8" s="1"/>
  <c r="B30" i="8"/>
  <c r="C124" i="7"/>
  <c r="B116" i="7"/>
  <c r="D100" i="7" s="1"/>
  <c r="B98" i="7"/>
  <c r="F95" i="7"/>
  <c r="D95" i="7"/>
  <c r="G94" i="7"/>
  <c r="E94" i="7"/>
  <c r="B87" i="7"/>
  <c r="F97" i="7" s="1"/>
  <c r="B81" i="7"/>
  <c r="B83" i="7" s="1"/>
  <c r="B80" i="7"/>
  <c r="B79" i="7"/>
  <c r="C76" i="7"/>
  <c r="H71" i="7"/>
  <c r="G71" i="7"/>
  <c r="B68" i="7"/>
  <c r="H67" i="7"/>
  <c r="G67" i="7"/>
  <c r="H63" i="7"/>
  <c r="G63" i="7"/>
  <c r="C56" i="7"/>
  <c r="B55" i="7"/>
  <c r="B45" i="7"/>
  <c r="D48" i="7" s="1"/>
  <c r="F44" i="7"/>
  <c r="F45" i="7" s="1"/>
  <c r="F42" i="7"/>
  <c r="D42" i="7"/>
  <c r="G41" i="7"/>
  <c r="E41" i="7"/>
  <c r="B34" i="7"/>
  <c r="D44" i="7" s="1"/>
  <c r="D45" i="7" s="1"/>
  <c r="B30" i="7"/>
  <c r="C124" i="6"/>
  <c r="B116" i="6"/>
  <c r="D100" i="6" s="1"/>
  <c r="D101" i="6" s="1"/>
  <c r="B98" i="6"/>
  <c r="F95" i="6"/>
  <c r="D95" i="6"/>
  <c r="G94" i="6"/>
  <c r="E94" i="6"/>
  <c r="B87" i="6"/>
  <c r="F97" i="6" s="1"/>
  <c r="B81" i="6"/>
  <c r="B83" i="6" s="1"/>
  <c r="B80" i="6"/>
  <c r="B79" i="6"/>
  <c r="C76" i="6"/>
  <c r="H71" i="6"/>
  <c r="G71" i="6"/>
  <c r="B68" i="6"/>
  <c r="H67" i="6"/>
  <c r="G67" i="6"/>
  <c r="H63" i="6"/>
  <c r="G63" i="6"/>
  <c r="C56" i="6"/>
  <c r="B55" i="6"/>
  <c r="B45" i="6"/>
  <c r="D48" i="6" s="1"/>
  <c r="F42" i="6"/>
  <c r="D42" i="6"/>
  <c r="G41" i="6"/>
  <c r="E41" i="6"/>
  <c r="B34" i="6"/>
  <c r="F44" i="6" s="1"/>
  <c r="B30" i="6"/>
  <c r="C46" i="2"/>
  <c r="D50" i="2" s="1"/>
  <c r="C45" i="2"/>
  <c r="C19" i="2"/>
  <c r="F45" i="6" l="1"/>
  <c r="F46" i="6" s="1"/>
  <c r="F98" i="6"/>
  <c r="F99" i="6" s="1"/>
  <c r="D49" i="7"/>
  <c r="F98" i="8"/>
  <c r="F99" i="8" s="1"/>
  <c r="D44" i="6"/>
  <c r="D45" i="6" s="1"/>
  <c r="D46" i="6" s="1"/>
  <c r="D44" i="8"/>
  <c r="D45" i="8" s="1"/>
  <c r="B57" i="8"/>
  <c r="B69" i="8" s="1"/>
  <c r="B57" i="7"/>
  <c r="B57" i="6"/>
  <c r="B69" i="6" s="1"/>
  <c r="I39" i="6"/>
  <c r="I92" i="8"/>
  <c r="I92" i="6"/>
  <c r="I92" i="7"/>
  <c r="F98" i="7"/>
  <c r="F99" i="7" s="1"/>
  <c r="D101" i="7"/>
  <c r="D102" i="7" s="1"/>
  <c r="F46" i="7"/>
  <c r="G38" i="7"/>
  <c r="G39" i="7"/>
  <c r="I39" i="7"/>
  <c r="F46" i="8"/>
  <c r="G38" i="8"/>
  <c r="I39" i="8"/>
  <c r="B69" i="7"/>
  <c r="G92" i="8"/>
  <c r="D102" i="8"/>
  <c r="G93" i="8"/>
  <c r="G91" i="8"/>
  <c r="E40" i="8"/>
  <c r="E38" i="8"/>
  <c r="D46" i="8"/>
  <c r="E39" i="8"/>
  <c r="G40" i="8"/>
  <c r="G39" i="8"/>
  <c r="D97" i="8"/>
  <c r="D98" i="8" s="1"/>
  <c r="D99" i="8" s="1"/>
  <c r="E38" i="7"/>
  <c r="D46" i="7"/>
  <c r="E39" i="7"/>
  <c r="E40" i="7"/>
  <c r="G40" i="7"/>
  <c r="D97" i="7"/>
  <c r="D98" i="7" s="1"/>
  <c r="D99" i="7" s="1"/>
  <c r="D102" i="6"/>
  <c r="G93" i="6"/>
  <c r="E39" i="6"/>
  <c r="D49" i="6"/>
  <c r="E40" i="6"/>
  <c r="G39" i="6"/>
  <c r="G40" i="6"/>
  <c r="G38" i="6"/>
  <c r="D97" i="6"/>
  <c r="D98" i="6" s="1"/>
  <c r="D99" i="6" s="1"/>
  <c r="D29" i="2"/>
  <c r="D33" i="2"/>
  <c r="D37" i="2"/>
  <c r="C50" i="2"/>
  <c r="D31" i="2"/>
  <c r="D39" i="2"/>
  <c r="D43" i="2"/>
  <c r="C49" i="2"/>
  <c r="D27" i="2"/>
  <c r="D35" i="2"/>
  <c r="D24" i="2"/>
  <c r="D28" i="2"/>
  <c r="D32" i="2"/>
  <c r="D36" i="2"/>
  <c r="D40" i="2"/>
  <c r="D49" i="2"/>
  <c r="D25" i="2"/>
  <c r="D41" i="2"/>
  <c r="D26" i="2"/>
  <c r="D30" i="2"/>
  <c r="D34" i="2"/>
  <c r="D38" i="2"/>
  <c r="D42" i="2"/>
  <c r="B49" i="2"/>
  <c r="G92" i="6" l="1"/>
  <c r="E38" i="6"/>
  <c r="D50" i="6" s="1"/>
  <c r="G91" i="6"/>
  <c r="G92" i="7"/>
  <c r="G91" i="7"/>
  <c r="G93" i="7"/>
  <c r="G42" i="7"/>
  <c r="G42" i="6"/>
  <c r="G42" i="8"/>
  <c r="E91" i="8"/>
  <c r="G95" i="8"/>
  <c r="E42" i="8"/>
  <c r="D52" i="8"/>
  <c r="D50" i="8"/>
  <c r="E93" i="8"/>
  <c r="E92" i="8"/>
  <c r="E93" i="7"/>
  <c r="D52" i="7"/>
  <c r="D50" i="7"/>
  <c r="E42" i="7"/>
  <c r="E92" i="7"/>
  <c r="E91" i="7"/>
  <c r="D52" i="6"/>
  <c r="E91" i="6"/>
  <c r="G95" i="6"/>
  <c r="E93" i="6"/>
  <c r="E92" i="6"/>
  <c r="E42" i="6" l="1"/>
  <c r="G95" i="7"/>
  <c r="G60" i="8"/>
  <c r="G70" i="8"/>
  <c r="H70" i="8" s="1"/>
  <c r="G68" i="8"/>
  <c r="H68" i="8" s="1"/>
  <c r="G65" i="8"/>
  <c r="H65" i="8" s="1"/>
  <c r="G69" i="8"/>
  <c r="H69" i="8" s="1"/>
  <c r="G61" i="8"/>
  <c r="H61" i="8" s="1"/>
  <c r="D51" i="8"/>
  <c r="G66" i="8"/>
  <c r="H66" i="8" s="1"/>
  <c r="G64" i="8"/>
  <c r="H64" i="8" s="1"/>
  <c r="G62" i="8"/>
  <c r="H62" i="8" s="1"/>
  <c r="D103" i="8"/>
  <c r="E95" i="8"/>
  <c r="D105" i="8"/>
  <c r="G66" i="7"/>
  <c r="H66" i="7" s="1"/>
  <c r="G64" i="7"/>
  <c r="H64" i="7" s="1"/>
  <c r="G70" i="7"/>
  <c r="H70" i="7" s="1"/>
  <c r="G62" i="7"/>
  <c r="H62" i="7" s="1"/>
  <c r="G60" i="7"/>
  <c r="G68" i="7"/>
  <c r="H68" i="7" s="1"/>
  <c r="G65" i="7"/>
  <c r="H65" i="7" s="1"/>
  <c r="G69" i="7"/>
  <c r="H69" i="7" s="1"/>
  <c r="G61" i="7"/>
  <c r="H61" i="7" s="1"/>
  <c r="D51" i="7"/>
  <c r="D103" i="7"/>
  <c r="E95" i="7"/>
  <c r="D105" i="7"/>
  <c r="D103" i="6"/>
  <c r="E95" i="6"/>
  <c r="D105" i="6"/>
  <c r="D51" i="6"/>
  <c r="G70" i="6"/>
  <c r="H70" i="6" s="1"/>
  <c r="G65" i="6"/>
  <c r="H65" i="6" s="1"/>
  <c r="G68" i="6"/>
  <c r="H68" i="6" s="1"/>
  <c r="G69" i="6"/>
  <c r="H69" i="6" s="1"/>
  <c r="G66" i="6"/>
  <c r="H66" i="6" s="1"/>
  <c r="G64" i="6"/>
  <c r="H64" i="6" s="1"/>
  <c r="G62" i="6"/>
  <c r="H62" i="6" s="1"/>
  <c r="G60" i="6"/>
  <c r="G61" i="6"/>
  <c r="H61" i="6" s="1"/>
  <c r="E113" i="8" l="1"/>
  <c r="F113" i="8" s="1"/>
  <c r="E111" i="8"/>
  <c r="F111" i="8" s="1"/>
  <c r="E109" i="8"/>
  <c r="F109" i="8" s="1"/>
  <c r="D104" i="8"/>
  <c r="E112" i="8"/>
  <c r="F112" i="8" s="1"/>
  <c r="E110" i="8"/>
  <c r="F110" i="8" s="1"/>
  <c r="E108" i="8"/>
  <c r="G74" i="8"/>
  <c r="G72" i="8"/>
  <c r="G73" i="8" s="1"/>
  <c r="H60" i="8"/>
  <c r="G74" i="7"/>
  <c r="G72" i="7"/>
  <c r="G73" i="7" s="1"/>
  <c r="H60" i="7"/>
  <c r="E111" i="7"/>
  <c r="F111" i="7" s="1"/>
  <c r="E112" i="7"/>
  <c r="F112" i="7" s="1"/>
  <c r="E110" i="7"/>
  <c r="F110" i="7" s="1"/>
  <c r="E108" i="7"/>
  <c r="E113" i="7"/>
  <c r="F113" i="7" s="1"/>
  <c r="E109" i="7"/>
  <c r="F109" i="7" s="1"/>
  <c r="D104" i="7"/>
  <c r="E113" i="6"/>
  <c r="F113" i="6" s="1"/>
  <c r="D104" i="6"/>
  <c r="E112" i="6"/>
  <c r="F112" i="6" s="1"/>
  <c r="E110" i="6"/>
  <c r="F110" i="6" s="1"/>
  <c r="E108" i="6"/>
  <c r="E111" i="6"/>
  <c r="F111" i="6" s="1"/>
  <c r="E109" i="6"/>
  <c r="F109" i="6" s="1"/>
  <c r="G74" i="6"/>
  <c r="G72" i="6"/>
  <c r="G73" i="6" s="1"/>
  <c r="H60" i="6"/>
  <c r="E120" i="8" l="1"/>
  <c r="E117" i="8"/>
  <c r="F108" i="8"/>
  <c r="E115" i="8"/>
  <c r="E116" i="8" s="1"/>
  <c r="E119" i="8"/>
  <c r="H74" i="8"/>
  <c r="H72" i="8"/>
  <c r="E120" i="7"/>
  <c r="E117" i="7"/>
  <c r="F108" i="7"/>
  <c r="E115" i="7"/>
  <c r="E116" i="7" s="1"/>
  <c r="E119" i="7"/>
  <c r="H74" i="7"/>
  <c r="H72" i="7"/>
  <c r="H74" i="6"/>
  <c r="H72" i="6"/>
  <c r="E120" i="6"/>
  <c r="E117" i="6"/>
  <c r="F108" i="6"/>
  <c r="E115" i="6"/>
  <c r="E116" i="6" s="1"/>
  <c r="E119" i="6"/>
  <c r="G76" i="8" l="1"/>
  <c r="H73" i="8"/>
  <c r="F125" i="8"/>
  <c r="F120" i="8"/>
  <c r="F117" i="8"/>
  <c r="D125" i="8"/>
  <c r="F115" i="8"/>
  <c r="F119" i="8"/>
  <c r="G76" i="7"/>
  <c r="H73" i="7"/>
  <c r="F125" i="7"/>
  <c r="D125" i="7"/>
  <c r="F115" i="7"/>
  <c r="F119" i="7"/>
  <c r="F120" i="7"/>
  <c r="F117" i="7"/>
  <c r="F125" i="6"/>
  <c r="F120" i="6"/>
  <c r="F117" i="6"/>
  <c r="D125" i="6"/>
  <c r="F115" i="6"/>
  <c r="F119" i="6"/>
  <c r="G76" i="6"/>
  <c r="H73" i="6"/>
  <c r="G124" i="8" l="1"/>
  <c r="F116" i="8"/>
  <c r="G124" i="7"/>
  <c r="F116" i="7"/>
  <c r="G124" i="6"/>
  <c r="F116" i="6"/>
</calcChain>
</file>

<file path=xl/sharedStrings.xml><?xml version="1.0" encoding="utf-8"?>
<sst xmlns="http://schemas.openxmlformats.org/spreadsheetml/2006/main" count="665" uniqueCount="142">
  <si>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</si>
  <si>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</si>
  <si>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</si>
  <si>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</si>
  <si>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</si>
  <si>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</si>
  <si>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</si>
  <si>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</si>
  <si>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</si>
  <si>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</si>
  <si>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</si>
  <si>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</si>
  <si>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</si>
  <si>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</si>
  <si>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</si>
  <si>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</si>
  <si>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</si>
  <si>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</si>
  <si>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</si>
  <si>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</si>
  <si>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</si>
  <si>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</si>
  <si>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</si>
  <si>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</si>
  <si>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</si>
  <si>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</si>
  <si>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</si>
  <si>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</si>
  <si>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</si>
  <si>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EFAVIRENZ 600 mg, LAMIVUDINE 300 mg and TENOFOVIR DISOPROXIL FUMARATE 300 mgTABLETS</t>
  </si>
  <si>
    <t>Laboratory Ref No:</t>
  </si>
  <si>
    <t>NDQB201801308</t>
  </si>
  <si>
    <t>Active Ingredient:</t>
  </si>
  <si>
    <t>Efavirenz 600mg, Lamivudine 300mg and Tenofovir Disoproxil Fumarate 300mg Tablets</t>
  </si>
  <si>
    <t>Label Claim:</t>
  </si>
  <si>
    <t>Each film-coated tablet contains: Efavirenz 600 mg, Lamivudine USP 300 mg and Tenofovir DisoproxilFumarate 300 mg equivalent to Tenofovir Disoproxil 245 mg.</t>
  </si>
  <si>
    <t>Date Analysis Started:</t>
  </si>
  <si>
    <t>2018-01-24 09:06:35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</si>
  <si>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</si>
  <si>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</si>
  <si>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</si>
  <si>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</si>
  <si>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</si>
  <si>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</si>
  <si>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</si>
  <si>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EFAVIRENZ 600 mg, LAMIVUDINE 300 mg AND TENOFOVIR DISOPROXIL FUMARATE 300 mg TABLETS</t>
  </si>
  <si>
    <t>LAMIVUDINE</t>
  </si>
  <si>
    <t>TENOFOVIR DISOPROXIL FUMURATE</t>
  </si>
  <si>
    <t>EFFAVIRENZ</t>
  </si>
  <si>
    <t>National Quality Control Laboratory</t>
  </si>
  <si>
    <t>Laboratory Data Calculation Spreadsheet</t>
  </si>
  <si>
    <t>Analysis Report</t>
  </si>
  <si>
    <t>Each film-coated tablet contains Efavirenz 600 mg, Lamivudine USP 300 mg, Tenofovir Disoproxil Fumarate 300 mg equivalent to 245 mg Tenofovir disoproxil.</t>
  </si>
  <si>
    <t>2018-01-24 08:19:19</t>
  </si>
  <si>
    <t>Code:</t>
  </si>
  <si>
    <t>L3-10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</si>
  <si>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</si>
  <si>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</si>
  <si>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</si>
  <si>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</si>
  <si>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</si>
  <si>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</si>
  <si>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</si>
  <si>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</si>
  <si>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</si>
  <si>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</si>
  <si>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</si>
  <si>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</si>
  <si>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</si>
  <si>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</si>
  <si>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</si>
  <si>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</si>
  <si>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</si>
  <si>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</si>
  <si>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</si>
  <si>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</si>
  <si>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</si>
  <si>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</si>
  <si>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</si>
  <si>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</si>
  <si>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</si>
  <si>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</si>
  <si>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</si>
  <si>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</si>
  <si>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</si>
  <si>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</si>
  <si>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</si>
  <si>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</si>
  <si>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</si>
  <si>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</si>
  <si>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</si>
  <si>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</si>
  <si>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</si>
  <si>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</si>
  <si>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</si>
  <si>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</si>
  <si>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</si>
  <si>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</si>
  <si>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</si>
  <si>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</si>
  <si>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</si>
  <si>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</si>
  <si>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</si>
  <si>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</si>
  <si>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</si>
  <si>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</si>
  <si>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</si>
  <si>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</si>
  <si>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</si>
  <si>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</si>
  <si>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</si>
  <si>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</si>
  <si>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</si>
  <si>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</si>
  <si>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</si>
  <si>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</si>
  <si>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</si>
  <si>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</si>
  <si>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</si>
  <si>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</si>
  <si>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</si>
  <si>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</si>
  <si>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</si>
  <si>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</si>
  <si>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</si>
  <si>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</si>
  <si>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</si>
  <si>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</si>
  <si>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</si>
  <si>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</si>
  <si>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</si>
  <si>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</si>
  <si>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</si>
  <si>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</si>
  <si>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</si>
  <si>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</si>
  <si>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</si>
  <si>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</si>
  <si>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TENOFOVIR</t>
  </si>
  <si>
    <t>T11-10</t>
  </si>
  <si>
    <t>E15-6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</si>
  <si>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10000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</si>
</sst>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b/>
      <sz val="36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0" fontId="11" fillId="2" borderId="0"/>
    <xf numFmtId="0" fontId="11" fillId="2" borderId="0"/>
    <xf numFmtId="0" fontId="11" fillId="2" borderId="0"/>
    <xf numFmtId="0" fontId="11" fillId="2" borderId="0"/>
    <xf numFmtId="0" fontId="11" fillId="2" borderId="0"/>
    <xf numFmtId="0" fontId="11" fillId="2" borderId="0"/>
  </cellStyleXfs>
  <cellXfs count="820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22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1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6" applyFont="1" applyFill="1"/>
    <xf numFmtId="0" fontId="2" fillId="2" borderId="0" xfId="6" applyFont="1" applyFill="1"/>
    <xf numFmtId="0" fontId="2" fillId="2" borderId="0" xfId="6" applyFont="1" applyFill="1" applyAlignment="1">
      <alignment horizontal="right"/>
    </xf>
    <xf numFmtId="0" fontId="4" fillId="2" borderId="0" xfId="6" applyFont="1" applyFill="1"/>
    <xf numFmtId="0" fontId="4" fillId="2" borderId="0" xfId="6" applyFont="1" applyFill="1" applyAlignment="1">
      <alignment horizontal="left"/>
    </xf>
    <xf numFmtId="0" fontId="5" fillId="2" borderId="0" xfId="6" applyFont="1" applyFill="1" applyAlignment="1">
      <alignment horizontal="left"/>
    </xf>
    <xf numFmtId="0" fontId="5" fillId="2" borderId="0" xfId="6" applyFont="1" applyFill="1" applyAlignment="1">
      <alignment horizontal="center"/>
    </xf>
    <xf numFmtId="0" fontId="6" fillId="2" borderId="0" xfId="6" applyFont="1" applyFill="1"/>
    <xf numFmtId="0" fontId="5" fillId="2" borderId="0" xfId="6" applyFont="1" applyFill="1"/>
    <xf numFmtId="2" fontId="5" fillId="2" borderId="0" xfId="6" applyNumberFormat="1" applyFont="1" applyFill="1" applyAlignment="1">
      <alignment horizontal="center"/>
    </xf>
    <xf numFmtId="164" fontId="5" fillId="2" borderId="0" xfId="6" applyNumberFormat="1" applyFont="1" applyFill="1" applyAlignment="1">
      <alignment horizontal="center"/>
    </xf>
    <xf numFmtId="22" fontId="6" fillId="2" borderId="0" xfId="6" applyNumberFormat="1" applyFont="1" applyFill="1"/>
    <xf numFmtId="0" fontId="5" fillId="2" borderId="1" xfId="6" applyFont="1" applyFill="1" applyBorder="1" applyAlignment="1">
      <alignment horizontal="center"/>
    </xf>
    <xf numFmtId="0" fontId="5" fillId="2" borderId="2" xfId="6" applyFont="1" applyFill="1" applyBorder="1" applyAlignment="1">
      <alignment horizontal="center"/>
    </xf>
    <xf numFmtId="0" fontId="6" fillId="2" borderId="3" xfId="6" applyFont="1" applyFill="1" applyBorder="1" applyAlignment="1">
      <alignment horizontal="center"/>
    </xf>
    <xf numFmtId="0" fontId="7" fillId="3" borderId="3" xfId="6" applyFont="1" applyFill="1" applyBorder="1" applyAlignment="1" applyProtection="1">
      <alignment horizontal="center"/>
      <protection locked="0"/>
    </xf>
    <xf numFmtId="2" fontId="7" fillId="3" borderId="3" xfId="6" applyNumberFormat="1" applyFont="1" applyFill="1" applyBorder="1" applyAlignment="1" applyProtection="1">
      <alignment horizontal="center"/>
      <protection locked="0"/>
    </xf>
    <xf numFmtId="2" fontId="7" fillId="3" borderId="4" xfId="6" applyNumberFormat="1" applyFont="1" applyFill="1" applyBorder="1" applyAlignment="1" applyProtection="1">
      <alignment horizontal="center"/>
      <protection locked="0"/>
    </xf>
    <xf numFmtId="0" fontId="7" fillId="3" borderId="5" xfId="6" applyFont="1" applyFill="1" applyBorder="1" applyAlignment="1" applyProtection="1">
      <alignment horizontal="center"/>
      <protection locked="0"/>
    </xf>
    <xf numFmtId="2" fontId="7" fillId="3" borderId="5" xfId="6" applyNumberFormat="1" applyFont="1" applyFill="1" applyBorder="1" applyAlignment="1" applyProtection="1">
      <alignment horizontal="center"/>
      <protection locked="0"/>
    </xf>
    <xf numFmtId="0" fontId="6" fillId="2" borderId="4" xfId="6" applyFont="1" applyFill="1" applyBorder="1"/>
    <xf numFmtId="1" fontId="5" fillId="4" borderId="2" xfId="6" applyNumberFormat="1" applyFont="1" applyFill="1" applyBorder="1" applyAlignment="1">
      <alignment horizontal="center"/>
    </xf>
    <xf numFmtId="1" fontId="5" fillId="4" borderId="1" xfId="6" applyNumberFormat="1" applyFont="1" applyFill="1" applyBorder="1" applyAlignment="1">
      <alignment horizontal="center"/>
    </xf>
    <xf numFmtId="2" fontId="5" fillId="4" borderId="1" xfId="6" applyNumberFormat="1" applyFont="1" applyFill="1" applyBorder="1" applyAlignment="1">
      <alignment horizontal="center"/>
    </xf>
    <xf numFmtId="0" fontId="6" fillId="2" borderId="3" xfId="6" applyFont="1" applyFill="1" applyBorder="1"/>
    <xf numFmtId="10" fontId="5" fillId="5" borderId="1" xfId="6" applyNumberFormat="1" applyFont="1" applyFill="1" applyBorder="1" applyAlignment="1">
      <alignment horizontal="center"/>
    </xf>
    <xf numFmtId="165" fontId="5" fillId="2" borderId="0" xfId="6" applyNumberFormat="1" applyFont="1" applyFill="1" applyAlignment="1">
      <alignment horizontal="center"/>
    </xf>
    <xf numFmtId="0" fontId="6" fillId="2" borderId="6" xfId="6" applyFont="1" applyFill="1" applyBorder="1"/>
    <xf numFmtId="0" fontId="6" fillId="2" borderId="5" xfId="6" applyFont="1" applyFill="1" applyBorder="1"/>
    <xf numFmtId="0" fontId="5" fillId="4" borderId="1" xfId="6" applyFont="1" applyFill="1" applyBorder="1" applyAlignment="1">
      <alignment horizontal="center"/>
    </xf>
    <xf numFmtId="0" fontId="5" fillId="2" borderId="7" xfId="6" applyFont="1" applyFill="1" applyBorder="1" applyAlignment="1">
      <alignment horizontal="center"/>
    </xf>
    <xf numFmtId="0" fontId="6" fillId="2" borderId="7" xfId="6" applyFont="1" applyFill="1" applyBorder="1"/>
    <xf numFmtId="0" fontId="6" fillId="2" borderId="8" xfId="6" applyFont="1" applyFill="1" applyBorder="1"/>
    <xf numFmtId="0" fontId="6" fillId="2" borderId="0" xfId="6" applyFont="1" applyFill="1" applyAlignment="1" applyProtection="1">
      <alignment horizontal="left"/>
      <protection locked="0"/>
    </xf>
    <xf numFmtId="0" fontId="6" fillId="2" borderId="0" xfId="6" applyFont="1" applyFill="1" applyProtection="1">
      <protection locked="0"/>
    </xf>
    <xf numFmtId="0" fontId="2" fillId="2" borderId="9" xfId="6" applyFont="1" applyFill="1" applyBorder="1"/>
    <xf numFmtId="0" fontId="2" fillId="2" borderId="0" xfId="6" applyFont="1" applyFill="1" applyAlignment="1">
      <alignment horizontal="center"/>
    </xf>
    <xf numFmtId="10" fontId="2" fillId="2" borderId="9" xfId="6" applyNumberFormat="1" applyFont="1" applyFill="1" applyBorder="1"/>
    <xf numFmtId="0" fontId="11" fillId="2" borderId="0" xfId="6" applyFill="1"/>
    <xf numFmtId="0" fontId="1" fillId="2" borderId="10" xfId="6" applyFont="1" applyFill="1" applyBorder="1" applyAlignment="1">
      <alignment horizontal="center"/>
    </xf>
    <xf numFmtId="0" fontId="2" fillId="2" borderId="10" xfId="6" applyFont="1" applyFill="1" applyBorder="1" applyAlignment="1">
      <alignment horizontal="center"/>
    </xf>
    <xf numFmtId="0" fontId="1" fillId="2" borderId="0" xfId="6" applyFont="1" applyFill="1" applyAlignment="1">
      <alignment horizontal="right"/>
    </xf>
    <xf numFmtId="0" fontId="2" fillId="2" borderId="7" xfId="6" applyFont="1" applyFill="1" applyBorder="1"/>
    <xf numFmtId="0" fontId="1" fillId="2" borderId="11" xfId="6" applyFont="1" applyFill="1" applyBorder="1"/>
    <xf numFmtId="0" fontId="2" fillId="2" borderId="11" xfId="6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22" fontId="6" fillId="2" borderId="0" xfId="2" applyNumberFormat="1" applyFont="1" applyFill="1"/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1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2" fillId="2" borderId="0" xfId="3" applyFont="1" applyFill="1"/>
    <xf numFmtId="0" fontId="14" fillId="2" borderId="0" xfId="3" applyFont="1" applyFill="1"/>
    <xf numFmtId="0" fontId="11" fillId="2" borderId="0" xfId="3" applyFill="1"/>
    <xf numFmtId="0" fontId="17" fillId="2" borderId="0" xfId="3" applyFont="1" applyFill="1"/>
    <xf numFmtId="0" fontId="18" fillId="2" borderId="0" xfId="3" applyFont="1" applyFill="1" applyAlignment="1" applyProtection="1">
      <alignment horizontal="right"/>
      <protection locked="0"/>
    </xf>
    <xf numFmtId="0" fontId="18" fillId="2" borderId="0" xfId="3" applyFont="1" applyFill="1" applyAlignment="1" applyProtection="1">
      <alignment horizontal="left"/>
      <protection locked="0"/>
    </xf>
    <xf numFmtId="0" fontId="19" fillId="2" borderId="0" xfId="3" applyFont="1" applyFill="1"/>
    <xf numFmtId="0" fontId="19" fillId="3" borderId="0" xfId="3" applyFont="1" applyFill="1" applyAlignment="1" applyProtection="1">
      <alignment horizontal="left"/>
      <protection locked="0"/>
    </xf>
    <xf numFmtId="0" fontId="14" fillId="3" borderId="0" xfId="3" applyFont="1" applyFill="1" applyProtection="1">
      <protection locked="0"/>
    </xf>
    <xf numFmtId="168" fontId="19" fillId="3" borderId="0" xfId="3" applyNumberFormat="1" applyFont="1" applyFill="1" applyAlignment="1" applyProtection="1">
      <alignment horizontal="center"/>
      <protection locked="0"/>
    </xf>
    <xf numFmtId="169" fontId="14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7" fillId="2" borderId="0" xfId="3" applyFont="1" applyFill="1" applyAlignment="1">
      <alignment horizontal="right"/>
    </xf>
    <xf numFmtId="0" fontId="14" fillId="2" borderId="0" xfId="3" applyFont="1" applyFill="1" applyAlignment="1">
      <alignment horizontal="right"/>
    </xf>
    <xf numFmtId="0" fontId="18" fillId="3" borderId="0" xfId="3" applyFont="1" applyFill="1" applyAlignment="1" applyProtection="1">
      <alignment horizontal="center"/>
      <protection locked="0"/>
    </xf>
    <xf numFmtId="0" fontId="19" fillId="3" borderId="0" xfId="3" applyFont="1" applyFill="1" applyAlignment="1" applyProtection="1">
      <alignment horizontal="center"/>
      <protection locked="0"/>
    </xf>
    <xf numFmtId="0" fontId="5" fillId="2" borderId="1" xfId="3" applyFont="1" applyFill="1" applyBorder="1" applyAlignment="1">
      <alignment horizontal="center"/>
    </xf>
    <xf numFmtId="0" fontId="20" fillId="2" borderId="0" xfId="3" applyFont="1" applyFill="1" applyAlignment="1">
      <alignment vertical="center" wrapText="1"/>
    </xf>
    <xf numFmtId="0" fontId="17" fillId="2" borderId="0" xfId="3" applyFont="1" applyFill="1" applyAlignment="1">
      <alignment horizontal="center"/>
    </xf>
    <xf numFmtId="0" fontId="21" fillId="2" borderId="0" xfId="3" applyFont="1" applyFill="1"/>
    <xf numFmtId="0" fontId="22" fillId="2" borderId="0" xfId="3" applyFont="1" applyFill="1"/>
    <xf numFmtId="2" fontId="18" fillId="3" borderId="0" xfId="3" applyNumberFormat="1" applyFont="1" applyFill="1" applyAlignment="1" applyProtection="1">
      <alignment horizontal="center"/>
      <protection locked="0"/>
    </xf>
    <xf numFmtId="0" fontId="17" fillId="2" borderId="0" xfId="3" applyFont="1" applyFill="1" applyAlignment="1">
      <alignment vertical="center" wrapText="1"/>
    </xf>
    <xf numFmtId="0" fontId="23" fillId="2" borderId="0" xfId="3" applyFont="1" applyFill="1"/>
    <xf numFmtId="2" fontId="17" fillId="2" borderId="0" xfId="3" applyNumberFormat="1" applyFont="1" applyFill="1" applyAlignment="1">
      <alignment horizontal="center"/>
    </xf>
    <xf numFmtId="0" fontId="15" fillId="2" borderId="0" xfId="3" applyFont="1" applyFill="1" applyAlignment="1">
      <alignment horizontal="left" vertical="center" wrapText="1"/>
    </xf>
    <xf numFmtId="170" fontId="17" fillId="2" borderId="0" xfId="3" applyNumberFormat="1" applyFont="1" applyFill="1" applyAlignment="1">
      <alignment horizontal="center"/>
    </xf>
    <xf numFmtId="0" fontId="14" fillId="2" borderId="21" xfId="3" applyFont="1" applyFill="1" applyBorder="1" applyAlignment="1">
      <alignment horizontal="right"/>
    </xf>
    <xf numFmtId="0" fontId="18" fillId="3" borderId="22" xfId="3" applyFont="1" applyFill="1" applyBorder="1" applyAlignment="1" applyProtection="1">
      <alignment horizontal="center"/>
      <protection locked="0"/>
    </xf>
    <xf numFmtId="0" fontId="14" fillId="2" borderId="26" xfId="3" applyFont="1" applyFill="1" applyBorder="1" applyAlignment="1">
      <alignment horizontal="right"/>
    </xf>
    <xf numFmtId="0" fontId="18" fillId="3" borderId="27" xfId="3" applyFont="1" applyFill="1" applyBorder="1" applyAlignment="1" applyProtection="1">
      <alignment horizontal="center"/>
      <protection locked="0"/>
    </xf>
    <xf numFmtId="0" fontId="17" fillId="2" borderId="22" xfId="3" applyFont="1" applyFill="1" applyBorder="1" applyAlignment="1">
      <alignment horizontal="center"/>
    </xf>
    <xf numFmtId="0" fontId="17" fillId="2" borderId="28" xfId="3" applyFont="1" applyFill="1" applyBorder="1" applyAlignment="1">
      <alignment horizontal="center"/>
    </xf>
    <xf numFmtId="0" fontId="17" fillId="2" borderId="29" xfId="3" applyFont="1" applyFill="1" applyBorder="1" applyAlignment="1">
      <alignment horizontal="center"/>
    </xf>
    <xf numFmtId="0" fontId="17" fillId="2" borderId="30" xfId="3" applyFont="1" applyFill="1" applyBorder="1" applyAlignment="1">
      <alignment horizontal="center"/>
    </xf>
    <xf numFmtId="0" fontId="17" fillId="2" borderId="12" xfId="3" applyFont="1" applyFill="1" applyBorder="1" applyAlignment="1">
      <alignment horizontal="center"/>
    </xf>
    <xf numFmtId="0" fontId="14" fillId="2" borderId="31" xfId="3" applyFont="1" applyFill="1" applyBorder="1" applyAlignment="1">
      <alignment horizontal="center"/>
    </xf>
    <xf numFmtId="0" fontId="18" fillId="3" borderId="32" xfId="3" applyFont="1" applyFill="1" applyBorder="1" applyAlignment="1" applyProtection="1">
      <alignment horizontal="center"/>
      <protection locked="0"/>
    </xf>
    <xf numFmtId="171" fontId="14" fillId="2" borderId="29" xfId="3" applyNumberFormat="1" applyFont="1" applyFill="1" applyBorder="1" applyAlignment="1">
      <alignment horizontal="center"/>
    </xf>
    <xf numFmtId="171" fontId="14" fillId="2" borderId="33" xfId="3" applyNumberFormat="1" applyFont="1" applyFill="1" applyBorder="1" applyAlignment="1">
      <alignment horizontal="center"/>
    </xf>
    <xf numFmtId="0" fontId="23" fillId="2" borderId="13" xfId="3" applyFont="1" applyFill="1" applyBorder="1"/>
    <xf numFmtId="0" fontId="14" fillId="2" borderId="27" xfId="3" applyFont="1" applyFill="1" applyBorder="1" applyAlignment="1">
      <alignment horizontal="center"/>
    </xf>
    <xf numFmtId="0" fontId="18" fillId="3" borderId="26" xfId="3" applyFont="1" applyFill="1" applyBorder="1" applyAlignment="1" applyProtection="1">
      <alignment horizontal="center"/>
      <protection locked="0"/>
    </xf>
    <xf numFmtId="171" fontId="14" fillId="2" borderId="34" xfId="3" applyNumberFormat="1" applyFont="1" applyFill="1" applyBorder="1" applyAlignment="1">
      <alignment horizontal="center"/>
    </xf>
    <xf numFmtId="171" fontId="14" fillId="2" borderId="35" xfId="3" applyNumberFormat="1" applyFont="1" applyFill="1" applyBorder="1" applyAlignment="1">
      <alignment horizontal="center"/>
    </xf>
    <xf numFmtId="0" fontId="14" fillId="2" borderId="36" xfId="3" applyFont="1" applyFill="1" applyBorder="1" applyAlignment="1">
      <alignment horizontal="center"/>
    </xf>
    <xf numFmtId="0" fontId="18" fillId="3" borderId="37" xfId="3" applyFont="1" applyFill="1" applyBorder="1" applyAlignment="1" applyProtection="1">
      <alignment horizontal="center"/>
      <protection locked="0"/>
    </xf>
    <xf numFmtId="171" fontId="14" fillId="2" borderId="38" xfId="3" applyNumberFormat="1" applyFont="1" applyFill="1" applyBorder="1" applyAlignment="1">
      <alignment horizontal="center"/>
    </xf>
    <xf numFmtId="171" fontId="14" fillId="2" borderId="39" xfId="3" applyNumberFormat="1" applyFont="1" applyFill="1" applyBorder="1" applyAlignment="1">
      <alignment horizontal="center"/>
    </xf>
    <xf numFmtId="0" fontId="14" fillId="2" borderId="15" xfId="3" applyFont="1" applyFill="1" applyBorder="1"/>
    <xf numFmtId="0" fontId="14" fillId="2" borderId="27" xfId="3" applyFont="1" applyFill="1" applyBorder="1" applyAlignment="1">
      <alignment horizontal="right"/>
    </xf>
    <xf numFmtId="1" fontId="17" fillId="6" borderId="40" xfId="3" applyNumberFormat="1" applyFont="1" applyFill="1" applyBorder="1" applyAlignment="1">
      <alignment horizontal="center"/>
    </xf>
    <xf numFmtId="171" fontId="17" fillId="6" borderId="41" xfId="3" applyNumberFormat="1" applyFont="1" applyFill="1" applyBorder="1" applyAlignment="1">
      <alignment horizontal="center"/>
    </xf>
    <xf numFmtId="171" fontId="17" fillId="6" borderId="42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4" fillId="2" borderId="24" xfId="3" applyFont="1" applyFill="1" applyBorder="1" applyAlignment="1">
      <alignment horizontal="right"/>
    </xf>
    <xf numFmtId="0" fontId="18" fillId="3" borderId="16" xfId="3" applyFont="1" applyFill="1" applyBorder="1" applyAlignment="1" applyProtection="1">
      <alignment horizontal="center"/>
      <protection locked="0"/>
    </xf>
    <xf numFmtId="0" fontId="14" fillId="2" borderId="11" xfId="3" applyFont="1" applyFill="1" applyBorder="1" applyAlignment="1">
      <alignment horizontal="right"/>
    </xf>
    <xf numFmtId="2" fontId="14" fillId="6" borderId="43" xfId="3" applyNumberFormat="1" applyFont="1" applyFill="1" applyBorder="1" applyAlignment="1">
      <alignment horizontal="center"/>
    </xf>
    <xf numFmtId="0" fontId="14" fillId="2" borderId="0" xfId="3" applyFont="1" applyFill="1" applyAlignment="1">
      <alignment horizontal="center"/>
    </xf>
    <xf numFmtId="2" fontId="14" fillId="7" borderId="43" xfId="3" applyNumberFormat="1" applyFont="1" applyFill="1" applyBorder="1" applyAlignment="1">
      <alignment horizontal="center"/>
    </xf>
    <xf numFmtId="2" fontId="14" fillId="2" borderId="0" xfId="3" applyNumberFormat="1" applyFont="1" applyFill="1" applyAlignment="1">
      <alignment horizontal="center"/>
    </xf>
    <xf numFmtId="166" fontId="14" fillId="6" borderId="43" xfId="3" applyNumberFormat="1" applyFont="1" applyFill="1" applyBorder="1" applyAlignment="1">
      <alignment horizontal="center"/>
    </xf>
    <xf numFmtId="166" fontId="14" fillId="2" borderId="0" xfId="3" applyNumberFormat="1" applyFont="1" applyFill="1" applyAlignment="1">
      <alignment horizontal="center"/>
    </xf>
    <xf numFmtId="166" fontId="14" fillId="6" borderId="17" xfId="3" applyNumberFormat="1" applyFont="1" applyFill="1" applyBorder="1" applyAlignment="1">
      <alignment horizontal="center"/>
    </xf>
    <xf numFmtId="0" fontId="14" fillId="2" borderId="46" xfId="3" applyFont="1" applyFill="1" applyBorder="1" applyAlignment="1">
      <alignment horizontal="right"/>
    </xf>
    <xf numFmtId="166" fontId="18" fillId="3" borderId="43" xfId="3" applyNumberFormat="1" applyFont="1" applyFill="1" applyBorder="1" applyAlignment="1" applyProtection="1">
      <alignment horizontal="center"/>
      <protection locked="0"/>
    </xf>
    <xf numFmtId="166" fontId="14" fillId="2" borderId="0" xfId="3" applyNumberFormat="1" applyFont="1" applyFill="1"/>
    <xf numFmtId="0" fontId="14" fillId="2" borderId="32" xfId="3" applyFont="1" applyFill="1" applyBorder="1" applyAlignment="1">
      <alignment horizontal="right"/>
    </xf>
    <xf numFmtId="1" fontId="14" fillId="2" borderId="0" xfId="3" applyNumberFormat="1" applyFont="1" applyFill="1" applyAlignment="1">
      <alignment horizontal="center"/>
    </xf>
    <xf numFmtId="0" fontId="14" fillId="2" borderId="15" xfId="3" applyFont="1" applyFill="1" applyBorder="1" applyAlignment="1">
      <alignment horizontal="right"/>
    </xf>
    <xf numFmtId="2" fontId="14" fillId="6" borderId="15" xfId="3" applyNumberFormat="1" applyFont="1" applyFill="1" applyBorder="1" applyAlignment="1">
      <alignment horizontal="center"/>
    </xf>
    <xf numFmtId="171" fontId="17" fillId="7" borderId="13" xfId="3" applyNumberFormat="1" applyFont="1" applyFill="1" applyBorder="1" applyAlignment="1">
      <alignment horizontal="center"/>
    </xf>
    <xf numFmtId="171" fontId="14" fillId="2" borderId="0" xfId="3" applyNumberFormat="1" applyFont="1" applyFill="1" applyAlignment="1">
      <alignment horizontal="center"/>
    </xf>
    <xf numFmtId="10" fontId="14" fillId="6" borderId="43" xfId="3" applyNumberFormat="1" applyFont="1" applyFill="1" applyBorder="1" applyAlignment="1">
      <alignment horizontal="center"/>
    </xf>
    <xf numFmtId="0" fontId="14" fillId="2" borderId="44" xfId="3" applyFont="1" applyFill="1" applyBorder="1" applyAlignment="1">
      <alignment horizontal="right"/>
    </xf>
    <xf numFmtId="0" fontId="14" fillId="7" borderId="15" xfId="3" applyFont="1" applyFill="1" applyBorder="1" applyAlignment="1">
      <alignment horizontal="center"/>
    </xf>
    <xf numFmtId="0" fontId="3" fillId="2" borderId="0" xfId="3" applyFont="1" applyFill="1"/>
    <xf numFmtId="0" fontId="17" fillId="2" borderId="0" xfId="3" applyFont="1" applyFill="1" applyAlignment="1">
      <alignment horizontal="left"/>
    </xf>
    <xf numFmtId="0" fontId="14" fillId="2" borderId="0" xfId="3" applyFont="1" applyFill="1" applyAlignment="1">
      <alignment horizontal="left"/>
    </xf>
    <xf numFmtId="172" fontId="18" fillId="3" borderId="0" xfId="3" applyNumberFormat="1" applyFont="1" applyFill="1" applyAlignment="1" applyProtection="1">
      <alignment horizontal="center"/>
      <protection locked="0"/>
    </xf>
    <xf numFmtId="166" fontId="17" fillId="2" borderId="0" xfId="3" applyNumberFormat="1" applyFont="1" applyFill="1" applyAlignment="1" applyProtection="1">
      <alignment horizontal="center"/>
      <protection locked="0"/>
    </xf>
    <xf numFmtId="2" fontId="17" fillId="2" borderId="13" xfId="3" applyNumberFormat="1" applyFont="1" applyFill="1" applyBorder="1" applyAlignment="1">
      <alignment horizontal="center"/>
    </xf>
    <xf numFmtId="0" fontId="17" fillId="2" borderId="13" xfId="3" applyFont="1" applyFill="1" applyBorder="1" applyAlignment="1">
      <alignment horizontal="center"/>
    </xf>
    <xf numFmtId="0" fontId="14" fillId="2" borderId="13" xfId="3" applyFont="1" applyFill="1" applyBorder="1" applyAlignment="1">
      <alignment horizontal="center"/>
    </xf>
    <xf numFmtId="0" fontId="18" fillId="3" borderId="21" xfId="3" applyFont="1" applyFill="1" applyBorder="1" applyAlignment="1" applyProtection="1">
      <alignment horizontal="center"/>
      <protection locked="0"/>
    </xf>
    <xf numFmtId="166" fontId="14" fillId="2" borderId="21" xfId="3" applyNumberFormat="1" applyFont="1" applyFill="1" applyBorder="1" applyAlignment="1">
      <alignment horizontal="center"/>
    </xf>
    <xf numFmtId="173" fontId="14" fillId="2" borderId="13" xfId="3" applyNumberFormat="1" applyFont="1" applyFill="1" applyBorder="1" applyAlignment="1">
      <alignment horizontal="center" vertical="center"/>
    </xf>
    <xf numFmtId="0" fontId="14" fillId="2" borderId="14" xfId="3" applyFont="1" applyFill="1" applyBorder="1" applyAlignment="1">
      <alignment horizontal="center"/>
    </xf>
    <xf numFmtId="166" fontId="14" fillId="2" borderId="26" xfId="3" applyNumberFormat="1" applyFont="1" applyFill="1" applyBorder="1" applyAlignment="1">
      <alignment horizontal="center"/>
    </xf>
    <xf numFmtId="173" fontId="14" fillId="2" borderId="14" xfId="3" applyNumberFormat="1" applyFont="1" applyFill="1" applyBorder="1" applyAlignment="1">
      <alignment horizontal="center" vertical="center"/>
    </xf>
    <xf numFmtId="1" fontId="18" fillId="3" borderId="26" xfId="3" applyNumberFormat="1" applyFont="1" applyFill="1" applyBorder="1" applyAlignment="1" applyProtection="1">
      <alignment horizontal="center"/>
      <protection locked="0"/>
    </xf>
    <xf numFmtId="0" fontId="14" fillId="2" borderId="15" xfId="3" applyFont="1" applyFill="1" applyBorder="1" applyAlignment="1">
      <alignment horizontal="center"/>
    </xf>
    <xf numFmtId="0" fontId="18" fillId="3" borderId="44" xfId="3" applyFont="1" applyFill="1" applyBorder="1" applyAlignment="1" applyProtection="1">
      <alignment horizontal="center"/>
      <protection locked="0"/>
    </xf>
    <xf numFmtId="166" fontId="14" fillId="2" borderId="44" xfId="3" applyNumberFormat="1" applyFont="1" applyFill="1" applyBorder="1" applyAlignment="1">
      <alignment horizontal="center"/>
    </xf>
    <xf numFmtId="173" fontId="14" fillId="2" borderId="15" xfId="3" applyNumberFormat="1" applyFont="1" applyFill="1" applyBorder="1" applyAlignment="1">
      <alignment horizontal="center" vertical="center"/>
    </xf>
    <xf numFmtId="0" fontId="19" fillId="2" borderId="27" xfId="3" applyFont="1" applyFill="1" applyBorder="1" applyAlignment="1">
      <alignment horizontal="center"/>
    </xf>
    <xf numFmtId="2" fontId="19" fillId="2" borderId="45" xfId="3" applyNumberFormat="1" applyFont="1" applyFill="1" applyBorder="1" applyAlignment="1">
      <alignment horizontal="center"/>
    </xf>
    <xf numFmtId="0" fontId="14" fillId="2" borderId="47" xfId="3" applyFont="1" applyFill="1" applyBorder="1" applyAlignment="1">
      <alignment horizontal="right"/>
    </xf>
    <xf numFmtId="2" fontId="18" fillId="7" borderId="36" xfId="3" applyNumberFormat="1" applyFont="1" applyFill="1" applyBorder="1" applyAlignment="1">
      <alignment horizontal="center"/>
    </xf>
    <xf numFmtId="173" fontId="18" fillId="7" borderId="36" xfId="3" applyNumberFormat="1" applyFont="1" applyFill="1" applyBorder="1" applyAlignment="1">
      <alignment horizontal="center"/>
    </xf>
    <xf numFmtId="0" fontId="14" fillId="2" borderId="43" xfId="3" applyFont="1" applyFill="1" applyBorder="1" applyAlignment="1">
      <alignment horizontal="right"/>
    </xf>
    <xf numFmtId="10" fontId="18" fillId="6" borderId="48" xfId="3" applyNumberFormat="1" applyFont="1" applyFill="1" applyBorder="1" applyAlignment="1">
      <alignment horizontal="center"/>
    </xf>
    <xf numFmtId="0" fontId="14" fillId="2" borderId="17" xfId="3" applyFont="1" applyFill="1" applyBorder="1" applyAlignment="1">
      <alignment horizontal="right"/>
    </xf>
    <xf numFmtId="0" fontId="18" fillId="7" borderId="49" xfId="3" applyFont="1" applyFill="1" applyBorder="1" applyAlignment="1">
      <alignment horizontal="center"/>
    </xf>
    <xf numFmtId="174" fontId="18" fillId="2" borderId="0" xfId="3" applyNumberFormat="1" applyFont="1" applyFill="1" applyAlignment="1">
      <alignment horizontal="center"/>
    </xf>
    <xf numFmtId="0" fontId="17" fillId="2" borderId="23" xfId="3" applyFont="1" applyFill="1" applyBorder="1" applyAlignment="1">
      <alignment horizontal="center"/>
    </xf>
    <xf numFmtId="0" fontId="17" fillId="2" borderId="24" xfId="3" applyFont="1" applyFill="1" applyBorder="1" applyAlignment="1">
      <alignment horizontal="center"/>
    </xf>
    <xf numFmtId="0" fontId="17" fillId="2" borderId="10" xfId="3" applyFont="1" applyFill="1" applyBorder="1" applyAlignment="1">
      <alignment horizontal="center"/>
    </xf>
    <xf numFmtId="0" fontId="17" fillId="2" borderId="33" xfId="3" applyFont="1" applyFill="1" applyBorder="1" applyAlignment="1">
      <alignment horizontal="center"/>
    </xf>
    <xf numFmtId="0" fontId="14" fillId="2" borderId="50" xfId="3" applyFont="1" applyFill="1" applyBorder="1" applyAlignment="1">
      <alignment horizontal="center"/>
    </xf>
    <xf numFmtId="0" fontId="14" fillId="2" borderId="7" xfId="3" applyFont="1" applyFill="1" applyBorder="1" applyAlignment="1">
      <alignment horizontal="center"/>
    </xf>
    <xf numFmtId="171" fontId="18" fillId="3" borderId="37" xfId="3" applyNumberFormat="1" applyFont="1" applyFill="1" applyBorder="1" applyAlignment="1" applyProtection="1">
      <alignment horizontal="center"/>
      <protection locked="0"/>
    </xf>
    <xf numFmtId="1" fontId="17" fillId="6" borderId="51" xfId="3" applyNumberFormat="1" applyFont="1" applyFill="1" applyBorder="1" applyAlignment="1">
      <alignment horizontal="center"/>
    </xf>
    <xf numFmtId="1" fontId="17" fillId="6" borderId="52" xfId="3" applyNumberFormat="1" applyFont="1" applyFill="1" applyBorder="1" applyAlignment="1">
      <alignment horizontal="center"/>
    </xf>
    <xf numFmtId="171" fontId="17" fillId="6" borderId="15" xfId="3" applyNumberFormat="1" applyFont="1" applyFill="1" applyBorder="1" applyAlignment="1">
      <alignment horizontal="center"/>
    </xf>
    <xf numFmtId="0" fontId="14" fillId="2" borderId="53" xfId="3" applyFont="1" applyFill="1" applyBorder="1" applyAlignment="1">
      <alignment horizontal="right"/>
    </xf>
    <xf numFmtId="0" fontId="18" fillId="3" borderId="54" xfId="3" applyFont="1" applyFill="1" applyBorder="1" applyAlignment="1" applyProtection="1">
      <alignment horizontal="center"/>
      <protection locked="0"/>
    </xf>
    <xf numFmtId="0" fontId="14" fillId="2" borderId="28" xfId="3" applyFont="1" applyFill="1" applyBorder="1" applyAlignment="1">
      <alignment horizontal="right"/>
    </xf>
    <xf numFmtId="2" fontId="14" fillId="6" borderId="30" xfId="3" applyNumberFormat="1" applyFont="1" applyFill="1" applyBorder="1" applyAlignment="1">
      <alignment horizontal="center"/>
    </xf>
    <xf numFmtId="2" fontId="14" fillId="7" borderId="30" xfId="3" applyNumberFormat="1" applyFont="1" applyFill="1" applyBorder="1" applyAlignment="1">
      <alignment horizontal="center"/>
    </xf>
    <xf numFmtId="166" fontId="14" fillId="6" borderId="30" xfId="3" applyNumberFormat="1" applyFont="1" applyFill="1" applyBorder="1" applyAlignment="1">
      <alignment horizontal="center"/>
    </xf>
    <xf numFmtId="166" fontId="14" fillId="7" borderId="30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4" fillId="2" borderId="55" xfId="3" applyFont="1" applyFill="1" applyBorder="1" applyAlignment="1">
      <alignment horizontal="right"/>
    </xf>
    <xf numFmtId="2" fontId="14" fillId="7" borderId="33" xfId="3" applyNumberFormat="1" applyFont="1" applyFill="1" applyBorder="1" applyAlignment="1">
      <alignment horizontal="center"/>
    </xf>
    <xf numFmtId="0" fontId="17" fillId="2" borderId="0" xfId="3" applyFont="1" applyFill="1" applyAlignment="1">
      <alignment horizontal="center" wrapText="1"/>
    </xf>
    <xf numFmtId="0" fontId="14" fillId="2" borderId="16" xfId="3" applyFont="1" applyFill="1" applyBorder="1" applyAlignment="1">
      <alignment horizontal="right"/>
    </xf>
    <xf numFmtId="171" fontId="17" fillId="7" borderId="16" xfId="3" applyNumberFormat="1" applyFont="1" applyFill="1" applyBorder="1" applyAlignment="1">
      <alignment horizontal="center"/>
    </xf>
    <xf numFmtId="10" fontId="14" fillId="2" borderId="0" xfId="3" applyNumberFormat="1" applyFont="1" applyFill="1" applyAlignment="1">
      <alignment horizontal="center"/>
    </xf>
    <xf numFmtId="10" fontId="17" fillId="6" borderId="43" xfId="3" applyNumberFormat="1" applyFont="1" applyFill="1" applyBorder="1" applyAlignment="1">
      <alignment horizontal="center"/>
    </xf>
    <xf numFmtId="0" fontId="17" fillId="7" borderId="17" xfId="3" applyFont="1" applyFill="1" applyBorder="1" applyAlignment="1">
      <alignment horizontal="center"/>
    </xf>
    <xf numFmtId="0" fontId="17" fillId="2" borderId="22" xfId="3" applyFont="1" applyFill="1" applyBorder="1" applyAlignment="1">
      <alignment horizontal="center" wrapText="1"/>
    </xf>
    <xf numFmtId="1" fontId="18" fillId="3" borderId="13" xfId="3" applyNumberFormat="1" applyFont="1" applyFill="1" applyBorder="1" applyAlignment="1" applyProtection="1">
      <alignment horizontal="center"/>
      <protection locked="0"/>
    </xf>
    <xf numFmtId="166" fontId="14" fillId="2" borderId="13" xfId="3" applyNumberFormat="1" applyFont="1" applyFill="1" applyBorder="1" applyAlignment="1">
      <alignment horizontal="center"/>
    </xf>
    <xf numFmtId="173" fontId="14" fillId="2" borderId="22" xfId="3" applyNumberFormat="1" applyFont="1" applyFill="1" applyBorder="1" applyAlignment="1">
      <alignment horizontal="center"/>
    </xf>
    <xf numFmtId="1" fontId="18" fillId="3" borderId="14" xfId="3" applyNumberFormat="1" applyFont="1" applyFill="1" applyBorder="1" applyAlignment="1" applyProtection="1">
      <alignment horizontal="center"/>
      <protection locked="0"/>
    </xf>
    <xf numFmtId="166" fontId="14" fillId="2" borderId="14" xfId="3" applyNumberFormat="1" applyFont="1" applyFill="1" applyBorder="1" applyAlignment="1">
      <alignment horizontal="center"/>
    </xf>
    <xf numFmtId="173" fontId="14" fillId="2" borderId="27" xfId="3" applyNumberFormat="1" applyFont="1" applyFill="1" applyBorder="1" applyAlignment="1">
      <alignment horizontal="center"/>
    </xf>
    <xf numFmtId="1" fontId="18" fillId="3" borderId="15" xfId="3" applyNumberFormat="1" applyFont="1" applyFill="1" applyBorder="1" applyAlignment="1" applyProtection="1">
      <alignment horizontal="center"/>
      <protection locked="0"/>
    </xf>
    <xf numFmtId="166" fontId="14" fillId="2" borderId="15" xfId="3" applyNumberFormat="1" applyFont="1" applyFill="1" applyBorder="1" applyAlignment="1">
      <alignment horizontal="center"/>
    </xf>
    <xf numFmtId="173" fontId="14" fillId="2" borderId="45" xfId="3" applyNumberFormat="1" applyFont="1" applyFill="1" applyBorder="1" applyAlignment="1">
      <alignment horizontal="center"/>
    </xf>
    <xf numFmtId="0" fontId="14" fillId="2" borderId="26" xfId="3" applyFont="1" applyFill="1" applyBorder="1" applyAlignment="1">
      <alignment horizontal="center"/>
    </xf>
    <xf numFmtId="171" fontId="14" fillId="2" borderId="16" xfId="3" applyNumberFormat="1" applyFont="1" applyFill="1" applyBorder="1" applyAlignment="1">
      <alignment horizontal="right"/>
    </xf>
    <xf numFmtId="2" fontId="18" fillId="7" borderId="25" xfId="3" applyNumberFormat="1" applyFont="1" applyFill="1" applyBorder="1" applyAlignment="1">
      <alignment horizontal="center"/>
    </xf>
    <xf numFmtId="174" fontId="18" fillId="7" borderId="54" xfId="3" applyNumberFormat="1" applyFont="1" applyFill="1" applyBorder="1" applyAlignment="1">
      <alignment horizontal="center"/>
    </xf>
    <xf numFmtId="0" fontId="14" fillId="2" borderId="26" xfId="3" applyFont="1" applyFill="1" applyBorder="1"/>
    <xf numFmtId="0" fontId="14" fillId="2" borderId="14" xfId="3" applyFont="1" applyFill="1" applyBorder="1" applyAlignment="1">
      <alignment horizontal="right"/>
    </xf>
    <xf numFmtId="10" fontId="18" fillId="6" borderId="30" xfId="3" applyNumberFormat="1" applyFont="1" applyFill="1" applyBorder="1" applyAlignment="1">
      <alignment horizontal="center"/>
    </xf>
    <xf numFmtId="0" fontId="14" fillId="2" borderId="44" xfId="3" applyFont="1" applyFill="1" applyBorder="1"/>
    <xf numFmtId="0" fontId="18" fillId="7" borderId="31" xfId="3" applyFont="1" applyFill="1" applyBorder="1" applyAlignment="1">
      <alignment horizontal="center"/>
    </xf>
    <xf numFmtId="0" fontId="18" fillId="7" borderId="56" xfId="3" applyFont="1" applyFill="1" applyBorder="1" applyAlignment="1">
      <alignment horizontal="center"/>
    </xf>
    <xf numFmtId="0" fontId="14" fillId="2" borderId="13" xfId="3" applyFont="1" applyFill="1" applyBorder="1"/>
    <xf numFmtId="0" fontId="15" fillId="2" borderId="0" xfId="3" applyFont="1" applyFill="1" applyAlignment="1">
      <alignment horizontal="right" vertical="center" wrapText="1"/>
    </xf>
    <xf numFmtId="2" fontId="18" fillId="6" borderId="48" xfId="3" applyNumberFormat="1" applyFont="1" applyFill="1" applyBorder="1" applyAlignment="1">
      <alignment horizontal="center"/>
    </xf>
    <xf numFmtId="174" fontId="18" fillId="6" borderId="48" xfId="3" applyNumberFormat="1" applyFont="1" applyFill="1" applyBorder="1" applyAlignment="1">
      <alignment horizontal="center"/>
    </xf>
    <xf numFmtId="2" fontId="18" fillId="7" borderId="49" xfId="3" applyNumberFormat="1" applyFont="1" applyFill="1" applyBorder="1" applyAlignment="1">
      <alignment horizontal="center"/>
    </xf>
    <xf numFmtId="174" fontId="18" fillId="7" borderId="49" xfId="3" applyNumberFormat="1" applyFont="1" applyFill="1" applyBorder="1" applyAlignment="1">
      <alignment horizontal="center"/>
    </xf>
    <xf numFmtId="175" fontId="25" fillId="2" borderId="0" xfId="3" applyNumberFormat="1" applyFont="1" applyFill="1" applyAlignment="1">
      <alignment horizontal="center"/>
    </xf>
    <xf numFmtId="165" fontId="18" fillId="2" borderId="0" xfId="3" applyNumberFormat="1" applyFont="1" applyFill="1" applyAlignment="1">
      <alignment horizontal="center"/>
    </xf>
    <xf numFmtId="0" fontId="15" fillId="2" borderId="9" xfId="3" applyFont="1" applyFill="1" applyBorder="1" applyAlignment="1">
      <alignment horizontal="left" vertical="center" wrapText="1"/>
    </xf>
    <xf numFmtId="0" fontId="14" fillId="2" borderId="9" xfId="3" applyFont="1" applyFill="1" applyBorder="1"/>
    <xf numFmtId="0" fontId="14" fillId="2" borderId="10" xfId="3" applyFont="1" applyFill="1" applyBorder="1" applyAlignment="1">
      <alignment horizontal="center"/>
    </xf>
    <xf numFmtId="0" fontId="14" fillId="2" borderId="7" xfId="3" applyFont="1" applyFill="1" applyBorder="1"/>
    <xf numFmtId="0" fontId="17" fillId="2" borderId="11" xfId="3" applyFont="1" applyFill="1" applyBorder="1"/>
    <xf numFmtId="0" fontId="14" fillId="2" borderId="11" xfId="3" applyFont="1" applyFill="1" applyBorder="1"/>
    <xf numFmtId="0" fontId="2" fillId="2" borderId="0" xfId="4" applyFont="1" applyFill="1"/>
    <xf numFmtId="0" fontId="14" fillId="2" borderId="0" xfId="4" applyFont="1" applyFill="1"/>
    <xf numFmtId="0" fontId="11" fillId="2" borderId="0" xfId="4" applyFill="1"/>
    <xf numFmtId="0" fontId="17" fillId="2" borderId="0" xfId="4" applyFont="1" applyFill="1"/>
    <xf numFmtId="0" fontId="18" fillId="2" borderId="0" xfId="4" applyFont="1" applyFill="1" applyAlignment="1" applyProtection="1">
      <alignment horizontal="right"/>
      <protection locked="0"/>
    </xf>
    <xf numFmtId="0" fontId="18" fillId="2" borderId="0" xfId="4" applyFont="1" applyFill="1" applyAlignment="1" applyProtection="1">
      <alignment horizontal="left"/>
      <protection locked="0"/>
    </xf>
    <xf numFmtId="0" fontId="19" fillId="2" borderId="0" xfId="4" applyFont="1" applyFill="1"/>
    <xf numFmtId="0" fontId="19" fillId="3" borderId="0" xfId="4" applyFont="1" applyFill="1" applyAlignment="1" applyProtection="1">
      <alignment horizontal="left"/>
      <protection locked="0"/>
    </xf>
    <xf numFmtId="0" fontId="14" fillId="3" borderId="0" xfId="4" applyFont="1" applyFill="1" applyProtection="1">
      <protection locked="0"/>
    </xf>
    <xf numFmtId="168" fontId="19" fillId="3" borderId="0" xfId="4" applyNumberFormat="1" applyFont="1" applyFill="1" applyAlignment="1" applyProtection="1">
      <alignment horizontal="center"/>
      <protection locked="0"/>
    </xf>
    <xf numFmtId="169" fontId="14" fillId="2" borderId="0" xfId="4" applyNumberFormat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17" fillId="2" borderId="0" xfId="4" applyFont="1" applyFill="1" applyAlignment="1">
      <alignment horizontal="right"/>
    </xf>
    <xf numFmtId="0" fontId="14" fillId="2" borderId="0" xfId="4" applyFont="1" applyFill="1" applyAlignment="1">
      <alignment horizontal="right"/>
    </xf>
    <xf numFmtId="0" fontId="18" fillId="3" borderId="0" xfId="4" applyFont="1" applyFill="1" applyAlignment="1" applyProtection="1">
      <alignment horizontal="center"/>
      <protection locked="0"/>
    </xf>
    <xf numFmtId="0" fontId="19" fillId="3" borderId="0" xfId="4" applyFont="1" applyFill="1" applyAlignment="1" applyProtection="1">
      <alignment horizontal="center"/>
      <protection locked="0"/>
    </xf>
    <xf numFmtId="0" fontId="5" fillId="2" borderId="1" xfId="4" applyFont="1" applyFill="1" applyBorder="1" applyAlignment="1">
      <alignment horizontal="center"/>
    </xf>
    <xf numFmtId="0" fontId="20" fillId="2" borderId="0" xfId="4" applyFont="1" applyFill="1" applyAlignment="1">
      <alignment vertical="center" wrapText="1"/>
    </xf>
    <xf numFmtId="0" fontId="17" fillId="2" borderId="0" xfId="4" applyFont="1" applyFill="1" applyAlignment="1">
      <alignment horizontal="center"/>
    </xf>
    <xf numFmtId="0" fontId="21" fillId="2" borderId="0" xfId="4" applyFont="1" applyFill="1"/>
    <xf numFmtId="0" fontId="22" fillId="2" borderId="0" xfId="4" applyFont="1" applyFill="1"/>
    <xf numFmtId="2" fontId="18" fillId="3" borderId="0" xfId="4" applyNumberFormat="1" applyFont="1" applyFill="1" applyAlignment="1" applyProtection="1">
      <alignment horizontal="center"/>
      <protection locked="0"/>
    </xf>
    <xf numFmtId="0" fontId="17" fillId="2" borderId="0" xfId="4" applyFont="1" applyFill="1" applyAlignment="1">
      <alignment vertical="center" wrapText="1"/>
    </xf>
    <xf numFmtId="0" fontId="23" fillId="2" borderId="0" xfId="4" applyFont="1" applyFill="1"/>
    <xf numFmtId="2" fontId="17" fillId="2" borderId="0" xfId="4" applyNumberFormat="1" applyFont="1" applyFill="1" applyAlignment="1">
      <alignment horizontal="center"/>
    </xf>
    <xf numFmtId="0" fontId="15" fillId="2" borderId="0" xfId="4" applyFont="1" applyFill="1" applyAlignment="1">
      <alignment horizontal="left" vertical="center" wrapText="1"/>
    </xf>
    <xf numFmtId="170" fontId="17" fillId="2" borderId="0" xfId="4" applyNumberFormat="1" applyFont="1" applyFill="1" applyAlignment="1">
      <alignment horizontal="center"/>
    </xf>
    <xf numFmtId="0" fontId="14" fillId="2" borderId="21" xfId="4" applyFont="1" applyFill="1" applyBorder="1" applyAlignment="1">
      <alignment horizontal="right"/>
    </xf>
    <xf numFmtId="0" fontId="18" fillId="3" borderId="22" xfId="4" applyFont="1" applyFill="1" applyBorder="1" applyAlignment="1" applyProtection="1">
      <alignment horizontal="center"/>
      <protection locked="0"/>
    </xf>
    <xf numFmtId="0" fontId="14" fillId="2" borderId="26" xfId="4" applyFont="1" applyFill="1" applyBorder="1" applyAlignment="1">
      <alignment horizontal="right"/>
    </xf>
    <xf numFmtId="0" fontId="18" fillId="3" borderId="27" xfId="4" applyFont="1" applyFill="1" applyBorder="1" applyAlignment="1" applyProtection="1">
      <alignment horizontal="center"/>
      <protection locked="0"/>
    </xf>
    <xf numFmtId="0" fontId="17" fillId="2" borderId="22" xfId="4" applyFont="1" applyFill="1" applyBorder="1" applyAlignment="1">
      <alignment horizontal="center"/>
    </xf>
    <xf numFmtId="0" fontId="17" fillId="2" borderId="28" xfId="4" applyFont="1" applyFill="1" applyBorder="1" applyAlignment="1">
      <alignment horizontal="center"/>
    </xf>
    <xf numFmtId="0" fontId="17" fillId="2" borderId="29" xfId="4" applyFont="1" applyFill="1" applyBorder="1" applyAlignment="1">
      <alignment horizontal="center"/>
    </xf>
    <xf numFmtId="0" fontId="17" fillId="2" borderId="30" xfId="4" applyFont="1" applyFill="1" applyBorder="1" applyAlignment="1">
      <alignment horizontal="center"/>
    </xf>
    <xf numFmtId="0" fontId="17" fillId="2" borderId="12" xfId="4" applyFont="1" applyFill="1" applyBorder="1" applyAlignment="1">
      <alignment horizontal="center"/>
    </xf>
    <xf numFmtId="0" fontId="14" fillId="2" borderId="31" xfId="4" applyFont="1" applyFill="1" applyBorder="1" applyAlignment="1">
      <alignment horizontal="center"/>
    </xf>
    <xf numFmtId="0" fontId="18" fillId="3" borderId="32" xfId="4" applyFont="1" applyFill="1" applyBorder="1" applyAlignment="1" applyProtection="1">
      <alignment horizontal="center"/>
      <protection locked="0"/>
    </xf>
    <xf numFmtId="171" fontId="14" fillId="2" borderId="29" xfId="4" applyNumberFormat="1" applyFont="1" applyFill="1" applyBorder="1" applyAlignment="1">
      <alignment horizontal="center"/>
    </xf>
    <xf numFmtId="171" fontId="14" fillId="2" borderId="33" xfId="4" applyNumberFormat="1" applyFont="1" applyFill="1" applyBorder="1" applyAlignment="1">
      <alignment horizontal="center"/>
    </xf>
    <xf numFmtId="0" fontId="23" fillId="2" borderId="13" xfId="4" applyFont="1" applyFill="1" applyBorder="1"/>
    <xf numFmtId="0" fontId="14" fillId="2" borderId="27" xfId="4" applyFont="1" applyFill="1" applyBorder="1" applyAlignment="1">
      <alignment horizontal="center"/>
    </xf>
    <xf numFmtId="0" fontId="18" fillId="3" borderId="26" xfId="4" applyFont="1" applyFill="1" applyBorder="1" applyAlignment="1" applyProtection="1">
      <alignment horizontal="center"/>
      <protection locked="0"/>
    </xf>
    <xf numFmtId="171" fontId="14" fillId="2" borderId="34" xfId="4" applyNumberFormat="1" applyFont="1" applyFill="1" applyBorder="1" applyAlignment="1">
      <alignment horizontal="center"/>
    </xf>
    <xf numFmtId="171" fontId="14" fillId="2" borderId="35" xfId="4" applyNumberFormat="1" applyFont="1" applyFill="1" applyBorder="1" applyAlignment="1">
      <alignment horizontal="center"/>
    </xf>
    <xf numFmtId="0" fontId="14" fillId="2" borderId="36" xfId="4" applyFont="1" applyFill="1" applyBorder="1" applyAlignment="1">
      <alignment horizontal="center"/>
    </xf>
    <xf numFmtId="0" fontId="18" fillId="3" borderId="37" xfId="4" applyFont="1" applyFill="1" applyBorder="1" applyAlignment="1" applyProtection="1">
      <alignment horizontal="center"/>
      <protection locked="0"/>
    </xf>
    <xf numFmtId="171" fontId="14" fillId="2" borderId="38" xfId="4" applyNumberFormat="1" applyFont="1" applyFill="1" applyBorder="1" applyAlignment="1">
      <alignment horizontal="center"/>
    </xf>
    <xf numFmtId="171" fontId="14" fillId="2" borderId="39" xfId="4" applyNumberFormat="1" applyFont="1" applyFill="1" applyBorder="1" applyAlignment="1">
      <alignment horizontal="center"/>
    </xf>
    <xf numFmtId="0" fontId="14" fillId="2" borderId="15" xfId="4" applyFont="1" applyFill="1" applyBorder="1"/>
    <xf numFmtId="0" fontId="14" fillId="2" borderId="27" xfId="4" applyFont="1" applyFill="1" applyBorder="1" applyAlignment="1">
      <alignment horizontal="right"/>
    </xf>
    <xf numFmtId="1" fontId="17" fillId="6" borderId="40" xfId="4" applyNumberFormat="1" applyFont="1" applyFill="1" applyBorder="1" applyAlignment="1">
      <alignment horizontal="center"/>
    </xf>
    <xf numFmtId="171" fontId="17" fillId="6" borderId="41" xfId="4" applyNumberFormat="1" applyFont="1" applyFill="1" applyBorder="1" applyAlignment="1">
      <alignment horizontal="center"/>
    </xf>
    <xf numFmtId="171" fontId="17" fillId="6" borderId="42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14" fillId="2" borderId="24" xfId="4" applyFont="1" applyFill="1" applyBorder="1" applyAlignment="1">
      <alignment horizontal="right"/>
    </xf>
    <xf numFmtId="0" fontId="18" fillId="3" borderId="16" xfId="4" applyFont="1" applyFill="1" applyBorder="1" applyAlignment="1" applyProtection="1">
      <alignment horizontal="center"/>
      <protection locked="0"/>
    </xf>
    <xf numFmtId="0" fontId="14" fillId="2" borderId="11" xfId="4" applyFont="1" applyFill="1" applyBorder="1" applyAlignment="1">
      <alignment horizontal="right"/>
    </xf>
    <xf numFmtId="2" fontId="14" fillId="6" borderId="43" xfId="4" applyNumberFormat="1" applyFont="1" applyFill="1" applyBorder="1" applyAlignment="1">
      <alignment horizontal="center"/>
    </xf>
    <xf numFmtId="0" fontId="14" fillId="2" borderId="0" xfId="4" applyFont="1" applyFill="1" applyAlignment="1">
      <alignment horizontal="center"/>
    </xf>
    <xf numFmtId="2" fontId="14" fillId="7" borderId="43" xfId="4" applyNumberFormat="1" applyFont="1" applyFill="1" applyBorder="1" applyAlignment="1">
      <alignment horizontal="center"/>
    </xf>
    <xf numFmtId="2" fontId="14" fillId="2" borderId="0" xfId="4" applyNumberFormat="1" applyFont="1" applyFill="1" applyAlignment="1">
      <alignment horizontal="center"/>
    </xf>
    <xf numFmtId="166" fontId="14" fillId="6" borderId="43" xfId="4" applyNumberFormat="1" applyFont="1" applyFill="1" applyBorder="1" applyAlignment="1">
      <alignment horizontal="center"/>
    </xf>
    <xf numFmtId="166" fontId="14" fillId="2" borderId="0" xfId="4" applyNumberFormat="1" applyFont="1" applyFill="1" applyAlignment="1">
      <alignment horizontal="center"/>
    </xf>
    <xf numFmtId="166" fontId="14" fillId="6" borderId="17" xfId="4" applyNumberFormat="1" applyFont="1" applyFill="1" applyBorder="1" applyAlignment="1">
      <alignment horizontal="center"/>
    </xf>
    <xf numFmtId="0" fontId="14" fillId="2" borderId="46" xfId="4" applyFont="1" applyFill="1" applyBorder="1" applyAlignment="1">
      <alignment horizontal="right"/>
    </xf>
    <xf numFmtId="166" fontId="18" fillId="3" borderId="43" xfId="4" applyNumberFormat="1" applyFont="1" applyFill="1" applyBorder="1" applyAlignment="1" applyProtection="1">
      <alignment horizontal="center"/>
      <protection locked="0"/>
    </xf>
    <xf numFmtId="166" fontId="14" fillId="2" borderId="0" xfId="4" applyNumberFormat="1" applyFont="1" applyFill="1"/>
    <xf numFmtId="0" fontId="14" fillId="2" borderId="32" xfId="4" applyFont="1" applyFill="1" applyBorder="1" applyAlignment="1">
      <alignment horizontal="right"/>
    </xf>
    <xf numFmtId="1" fontId="14" fillId="2" borderId="0" xfId="4" applyNumberFormat="1" applyFont="1" applyFill="1" applyAlignment="1">
      <alignment horizontal="center"/>
    </xf>
    <xf numFmtId="0" fontId="14" fillId="2" borderId="15" xfId="4" applyFont="1" applyFill="1" applyBorder="1" applyAlignment="1">
      <alignment horizontal="right"/>
    </xf>
    <xf numFmtId="2" fontId="14" fillId="6" borderId="15" xfId="4" applyNumberFormat="1" applyFont="1" applyFill="1" applyBorder="1" applyAlignment="1">
      <alignment horizontal="center"/>
    </xf>
    <xf numFmtId="171" fontId="17" fillId="7" borderId="13" xfId="4" applyNumberFormat="1" applyFont="1" applyFill="1" applyBorder="1" applyAlignment="1">
      <alignment horizontal="center"/>
    </xf>
    <xf numFmtId="171" fontId="14" fillId="2" borderId="0" xfId="4" applyNumberFormat="1" applyFont="1" applyFill="1" applyAlignment="1">
      <alignment horizontal="center"/>
    </xf>
    <xf numFmtId="10" fontId="14" fillId="6" borderId="43" xfId="4" applyNumberFormat="1" applyFont="1" applyFill="1" applyBorder="1" applyAlignment="1">
      <alignment horizontal="center"/>
    </xf>
    <xf numFmtId="0" fontId="14" fillId="2" borderId="44" xfId="4" applyFont="1" applyFill="1" applyBorder="1" applyAlignment="1">
      <alignment horizontal="right"/>
    </xf>
    <xf numFmtId="0" fontId="14" fillId="7" borderId="15" xfId="4" applyFont="1" applyFill="1" applyBorder="1" applyAlignment="1">
      <alignment horizontal="center"/>
    </xf>
    <xf numFmtId="0" fontId="3" fillId="2" borderId="0" xfId="4" applyFont="1" applyFill="1"/>
    <xf numFmtId="0" fontId="17" fillId="2" borderId="0" xfId="4" applyFont="1" applyFill="1" applyAlignment="1">
      <alignment horizontal="left"/>
    </xf>
    <xf numFmtId="0" fontId="14" fillId="2" borderId="0" xfId="4" applyFont="1" applyFill="1" applyAlignment="1">
      <alignment horizontal="left"/>
    </xf>
    <xf numFmtId="172" fontId="18" fillId="3" borderId="0" xfId="4" applyNumberFormat="1" applyFont="1" applyFill="1" applyAlignment="1" applyProtection="1">
      <alignment horizontal="center"/>
      <protection locked="0"/>
    </xf>
    <xf numFmtId="166" fontId="17" fillId="2" borderId="0" xfId="4" applyNumberFormat="1" applyFont="1" applyFill="1" applyAlignment="1" applyProtection="1">
      <alignment horizontal="center"/>
      <protection locked="0"/>
    </xf>
    <xf numFmtId="2" fontId="17" fillId="2" borderId="13" xfId="4" applyNumberFormat="1" applyFont="1" applyFill="1" applyBorder="1" applyAlignment="1">
      <alignment horizontal="center"/>
    </xf>
    <xf numFmtId="0" fontId="17" fillId="2" borderId="13" xfId="4" applyFont="1" applyFill="1" applyBorder="1" applyAlignment="1">
      <alignment horizontal="center"/>
    </xf>
    <xf numFmtId="0" fontId="14" fillId="2" borderId="13" xfId="4" applyFont="1" applyFill="1" applyBorder="1" applyAlignment="1">
      <alignment horizontal="center"/>
    </xf>
    <xf numFmtId="0" fontId="18" fillId="3" borderId="21" xfId="4" applyFont="1" applyFill="1" applyBorder="1" applyAlignment="1" applyProtection="1">
      <alignment horizontal="center"/>
      <protection locked="0"/>
    </xf>
    <xf numFmtId="166" fontId="14" fillId="2" borderId="21" xfId="4" applyNumberFormat="1" applyFont="1" applyFill="1" applyBorder="1" applyAlignment="1">
      <alignment horizontal="center"/>
    </xf>
    <xf numFmtId="173" fontId="14" fillId="2" borderId="13" xfId="4" applyNumberFormat="1" applyFont="1" applyFill="1" applyBorder="1" applyAlignment="1">
      <alignment horizontal="center" vertical="center"/>
    </xf>
    <xf numFmtId="0" fontId="14" fillId="2" borderId="14" xfId="4" applyFont="1" applyFill="1" applyBorder="1" applyAlignment="1">
      <alignment horizontal="center"/>
    </xf>
    <xf numFmtId="166" fontId="14" fillId="2" borderId="26" xfId="4" applyNumberFormat="1" applyFont="1" applyFill="1" applyBorder="1" applyAlignment="1">
      <alignment horizontal="center"/>
    </xf>
    <xf numFmtId="173" fontId="14" fillId="2" borderId="14" xfId="4" applyNumberFormat="1" applyFont="1" applyFill="1" applyBorder="1" applyAlignment="1">
      <alignment horizontal="center" vertical="center"/>
    </xf>
    <xf numFmtId="1" fontId="18" fillId="3" borderId="26" xfId="4" applyNumberFormat="1" applyFont="1" applyFill="1" applyBorder="1" applyAlignment="1" applyProtection="1">
      <alignment horizontal="center"/>
      <protection locked="0"/>
    </xf>
    <xf numFmtId="0" fontId="14" fillId="2" borderId="15" xfId="4" applyFont="1" applyFill="1" applyBorder="1" applyAlignment="1">
      <alignment horizontal="center"/>
    </xf>
    <xf numFmtId="0" fontId="18" fillId="3" borderId="44" xfId="4" applyFont="1" applyFill="1" applyBorder="1" applyAlignment="1" applyProtection="1">
      <alignment horizontal="center"/>
      <protection locked="0"/>
    </xf>
    <xf numFmtId="166" fontId="14" fillId="2" borderId="44" xfId="4" applyNumberFormat="1" applyFont="1" applyFill="1" applyBorder="1" applyAlignment="1">
      <alignment horizontal="center"/>
    </xf>
    <xf numFmtId="173" fontId="14" fillId="2" borderId="15" xfId="4" applyNumberFormat="1" applyFont="1" applyFill="1" applyBorder="1" applyAlignment="1">
      <alignment horizontal="center" vertical="center"/>
    </xf>
    <xf numFmtId="0" fontId="19" fillId="2" borderId="27" xfId="4" applyFont="1" applyFill="1" applyBorder="1" applyAlignment="1">
      <alignment horizontal="center"/>
    </xf>
    <xf numFmtId="2" fontId="19" fillId="2" borderId="45" xfId="4" applyNumberFormat="1" applyFont="1" applyFill="1" applyBorder="1" applyAlignment="1">
      <alignment horizontal="center"/>
    </xf>
    <xf numFmtId="0" fontId="14" fillId="2" borderId="47" xfId="4" applyFont="1" applyFill="1" applyBorder="1" applyAlignment="1">
      <alignment horizontal="right"/>
    </xf>
    <xf numFmtId="2" fontId="18" fillId="7" borderId="36" xfId="4" applyNumberFormat="1" applyFont="1" applyFill="1" applyBorder="1" applyAlignment="1">
      <alignment horizontal="center"/>
    </xf>
    <xf numFmtId="173" fontId="18" fillId="7" borderId="36" xfId="4" applyNumberFormat="1" applyFont="1" applyFill="1" applyBorder="1" applyAlignment="1">
      <alignment horizontal="center"/>
    </xf>
    <xf numFmtId="0" fontId="14" fillId="2" borderId="43" xfId="4" applyFont="1" applyFill="1" applyBorder="1" applyAlignment="1">
      <alignment horizontal="right"/>
    </xf>
    <xf numFmtId="10" fontId="18" fillId="6" borderId="48" xfId="4" applyNumberFormat="1" applyFont="1" applyFill="1" applyBorder="1" applyAlignment="1">
      <alignment horizontal="center"/>
    </xf>
    <xf numFmtId="0" fontId="14" fillId="2" borderId="17" xfId="4" applyFont="1" applyFill="1" applyBorder="1" applyAlignment="1">
      <alignment horizontal="right"/>
    </xf>
    <xf numFmtId="0" fontId="18" fillId="7" borderId="49" xfId="4" applyFont="1" applyFill="1" applyBorder="1" applyAlignment="1">
      <alignment horizontal="center"/>
    </xf>
    <xf numFmtId="174" fontId="18" fillId="2" borderId="0" xfId="4" applyNumberFormat="1" applyFont="1" applyFill="1" applyAlignment="1">
      <alignment horizontal="center"/>
    </xf>
    <xf numFmtId="0" fontId="17" fillId="2" borderId="23" xfId="4" applyFont="1" applyFill="1" applyBorder="1" applyAlignment="1">
      <alignment horizontal="center"/>
    </xf>
    <xf numFmtId="0" fontId="17" fillId="2" borderId="24" xfId="4" applyFont="1" applyFill="1" applyBorder="1" applyAlignment="1">
      <alignment horizontal="center"/>
    </xf>
    <xf numFmtId="0" fontId="17" fillId="2" borderId="10" xfId="4" applyFont="1" applyFill="1" applyBorder="1" applyAlignment="1">
      <alignment horizontal="center"/>
    </xf>
    <xf numFmtId="0" fontId="17" fillId="2" borderId="33" xfId="4" applyFont="1" applyFill="1" applyBorder="1" applyAlignment="1">
      <alignment horizontal="center"/>
    </xf>
    <xf numFmtId="0" fontId="14" fillId="2" borderId="50" xfId="4" applyFont="1" applyFill="1" applyBorder="1" applyAlignment="1">
      <alignment horizontal="center"/>
    </xf>
    <xf numFmtId="0" fontId="14" fillId="2" borderId="7" xfId="4" applyFont="1" applyFill="1" applyBorder="1" applyAlignment="1">
      <alignment horizontal="center"/>
    </xf>
    <xf numFmtId="171" fontId="18" fillId="3" borderId="37" xfId="4" applyNumberFormat="1" applyFont="1" applyFill="1" applyBorder="1" applyAlignment="1" applyProtection="1">
      <alignment horizontal="center"/>
      <protection locked="0"/>
    </xf>
    <xf numFmtId="1" fontId="17" fillId="6" borderId="51" xfId="4" applyNumberFormat="1" applyFont="1" applyFill="1" applyBorder="1" applyAlignment="1">
      <alignment horizontal="center"/>
    </xf>
    <xf numFmtId="1" fontId="17" fillId="6" borderId="52" xfId="4" applyNumberFormat="1" applyFont="1" applyFill="1" applyBorder="1" applyAlignment="1">
      <alignment horizontal="center"/>
    </xf>
    <xf numFmtId="171" fontId="17" fillId="6" borderId="15" xfId="4" applyNumberFormat="1" applyFont="1" applyFill="1" applyBorder="1" applyAlignment="1">
      <alignment horizontal="center"/>
    </xf>
    <xf numFmtId="0" fontId="14" fillId="2" borderId="53" xfId="4" applyFont="1" applyFill="1" applyBorder="1" applyAlignment="1">
      <alignment horizontal="right"/>
    </xf>
    <xf numFmtId="0" fontId="18" fillId="3" borderId="54" xfId="4" applyFont="1" applyFill="1" applyBorder="1" applyAlignment="1" applyProtection="1">
      <alignment horizontal="center"/>
      <protection locked="0"/>
    </xf>
    <xf numFmtId="0" fontId="14" fillId="2" borderId="28" xfId="4" applyFont="1" applyFill="1" applyBorder="1" applyAlignment="1">
      <alignment horizontal="right"/>
    </xf>
    <xf numFmtId="2" fontId="14" fillId="6" borderId="30" xfId="4" applyNumberFormat="1" applyFont="1" applyFill="1" applyBorder="1" applyAlignment="1">
      <alignment horizontal="center"/>
    </xf>
    <xf numFmtId="2" fontId="14" fillId="7" borderId="30" xfId="4" applyNumberFormat="1" applyFont="1" applyFill="1" applyBorder="1" applyAlignment="1">
      <alignment horizontal="center"/>
    </xf>
    <xf numFmtId="166" fontId="14" fillId="6" borderId="30" xfId="4" applyNumberFormat="1" applyFont="1" applyFill="1" applyBorder="1" applyAlignment="1">
      <alignment horizontal="center"/>
    </xf>
    <xf numFmtId="166" fontId="14" fillId="7" borderId="30" xfId="4" applyNumberFormat="1" applyFont="1" applyFill="1" applyBorder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14" fillId="2" borderId="55" xfId="4" applyFont="1" applyFill="1" applyBorder="1" applyAlignment="1">
      <alignment horizontal="right"/>
    </xf>
    <xf numFmtId="2" fontId="14" fillId="7" borderId="33" xfId="4" applyNumberFormat="1" applyFont="1" applyFill="1" applyBorder="1" applyAlignment="1">
      <alignment horizontal="center"/>
    </xf>
    <xf numFmtId="0" fontId="17" fillId="2" borderId="0" xfId="4" applyFont="1" applyFill="1" applyAlignment="1">
      <alignment horizontal="center" wrapText="1"/>
    </xf>
    <xf numFmtId="0" fontId="14" fillId="2" borderId="16" xfId="4" applyFont="1" applyFill="1" applyBorder="1" applyAlignment="1">
      <alignment horizontal="right"/>
    </xf>
    <xf numFmtId="171" fontId="17" fillId="7" borderId="16" xfId="4" applyNumberFormat="1" applyFont="1" applyFill="1" applyBorder="1" applyAlignment="1">
      <alignment horizontal="center"/>
    </xf>
    <xf numFmtId="10" fontId="14" fillId="2" borderId="0" xfId="4" applyNumberFormat="1" applyFont="1" applyFill="1" applyAlignment="1">
      <alignment horizontal="center"/>
    </xf>
    <xf numFmtId="10" fontId="17" fillId="6" borderId="43" xfId="4" applyNumberFormat="1" applyFont="1" applyFill="1" applyBorder="1" applyAlignment="1">
      <alignment horizontal="center"/>
    </xf>
    <xf numFmtId="0" fontId="17" fillId="7" borderId="17" xfId="4" applyFont="1" applyFill="1" applyBorder="1" applyAlignment="1">
      <alignment horizontal="center"/>
    </xf>
    <xf numFmtId="0" fontId="17" fillId="2" borderId="22" xfId="4" applyFont="1" applyFill="1" applyBorder="1" applyAlignment="1">
      <alignment horizontal="center" wrapText="1"/>
    </xf>
    <xf numFmtId="1" fontId="18" fillId="3" borderId="13" xfId="4" applyNumberFormat="1" applyFont="1" applyFill="1" applyBorder="1" applyAlignment="1" applyProtection="1">
      <alignment horizontal="center"/>
      <protection locked="0"/>
    </xf>
    <xf numFmtId="166" fontId="14" fillId="2" borderId="13" xfId="4" applyNumberFormat="1" applyFont="1" applyFill="1" applyBorder="1" applyAlignment="1">
      <alignment horizontal="center"/>
    </xf>
    <xf numFmtId="173" fontId="14" fillId="2" borderId="22" xfId="4" applyNumberFormat="1" applyFont="1" applyFill="1" applyBorder="1" applyAlignment="1">
      <alignment horizontal="center"/>
    </xf>
    <xf numFmtId="1" fontId="18" fillId="3" borderId="14" xfId="4" applyNumberFormat="1" applyFont="1" applyFill="1" applyBorder="1" applyAlignment="1" applyProtection="1">
      <alignment horizontal="center"/>
      <protection locked="0"/>
    </xf>
    <xf numFmtId="166" fontId="14" fillId="2" borderId="14" xfId="4" applyNumberFormat="1" applyFont="1" applyFill="1" applyBorder="1" applyAlignment="1">
      <alignment horizontal="center"/>
    </xf>
    <xf numFmtId="173" fontId="14" fillId="2" borderId="27" xfId="4" applyNumberFormat="1" applyFont="1" applyFill="1" applyBorder="1" applyAlignment="1">
      <alignment horizontal="center"/>
    </xf>
    <xf numFmtId="1" fontId="18" fillId="3" borderId="15" xfId="4" applyNumberFormat="1" applyFont="1" applyFill="1" applyBorder="1" applyAlignment="1" applyProtection="1">
      <alignment horizontal="center"/>
      <protection locked="0"/>
    </xf>
    <xf numFmtId="166" fontId="14" fillId="2" borderId="15" xfId="4" applyNumberFormat="1" applyFont="1" applyFill="1" applyBorder="1" applyAlignment="1">
      <alignment horizontal="center"/>
    </xf>
    <xf numFmtId="173" fontId="14" fillId="2" borderId="45" xfId="4" applyNumberFormat="1" applyFont="1" applyFill="1" applyBorder="1" applyAlignment="1">
      <alignment horizontal="center"/>
    </xf>
    <xf numFmtId="0" fontId="14" fillId="2" borderId="26" xfId="4" applyFont="1" applyFill="1" applyBorder="1" applyAlignment="1">
      <alignment horizontal="center"/>
    </xf>
    <xf numFmtId="171" fontId="14" fillId="2" borderId="16" xfId="4" applyNumberFormat="1" applyFont="1" applyFill="1" applyBorder="1" applyAlignment="1">
      <alignment horizontal="right"/>
    </xf>
    <xf numFmtId="2" fontId="18" fillId="7" borderId="25" xfId="4" applyNumberFormat="1" applyFont="1" applyFill="1" applyBorder="1" applyAlignment="1">
      <alignment horizontal="center"/>
    </xf>
    <xf numFmtId="174" fontId="18" fillId="7" borderId="54" xfId="4" applyNumberFormat="1" applyFont="1" applyFill="1" applyBorder="1" applyAlignment="1">
      <alignment horizontal="center"/>
    </xf>
    <xf numFmtId="0" fontId="14" fillId="2" borderId="26" xfId="4" applyFont="1" applyFill="1" applyBorder="1"/>
    <xf numFmtId="0" fontId="14" fillId="2" borderId="14" xfId="4" applyFont="1" applyFill="1" applyBorder="1" applyAlignment="1">
      <alignment horizontal="right"/>
    </xf>
    <xf numFmtId="10" fontId="18" fillId="6" borderId="30" xfId="4" applyNumberFormat="1" applyFont="1" applyFill="1" applyBorder="1" applyAlignment="1">
      <alignment horizontal="center"/>
    </xf>
    <xf numFmtId="0" fontId="14" fillId="2" borderId="44" xfId="4" applyFont="1" applyFill="1" applyBorder="1"/>
    <xf numFmtId="0" fontId="18" fillId="7" borderId="31" xfId="4" applyFont="1" applyFill="1" applyBorder="1" applyAlignment="1">
      <alignment horizontal="center"/>
    </xf>
    <xf numFmtId="0" fontId="18" fillId="7" borderId="56" xfId="4" applyFont="1" applyFill="1" applyBorder="1" applyAlignment="1">
      <alignment horizontal="center"/>
    </xf>
    <xf numFmtId="0" fontId="14" fillId="2" borderId="13" xfId="4" applyFont="1" applyFill="1" applyBorder="1"/>
    <xf numFmtId="0" fontId="15" fillId="2" borderId="0" xfId="4" applyFont="1" applyFill="1" applyAlignment="1">
      <alignment horizontal="right" vertical="center" wrapText="1"/>
    </xf>
    <xf numFmtId="2" fontId="18" fillId="6" borderId="48" xfId="4" applyNumberFormat="1" applyFont="1" applyFill="1" applyBorder="1" applyAlignment="1">
      <alignment horizontal="center"/>
    </xf>
    <xf numFmtId="174" fontId="18" fillId="6" borderId="48" xfId="4" applyNumberFormat="1" applyFont="1" applyFill="1" applyBorder="1" applyAlignment="1">
      <alignment horizontal="center"/>
    </xf>
    <xf numFmtId="2" fontId="18" fillId="7" borderId="49" xfId="4" applyNumberFormat="1" applyFont="1" applyFill="1" applyBorder="1" applyAlignment="1">
      <alignment horizontal="center"/>
    </xf>
    <xf numFmtId="174" fontId="18" fillId="7" borderId="49" xfId="4" applyNumberFormat="1" applyFont="1" applyFill="1" applyBorder="1" applyAlignment="1">
      <alignment horizontal="center"/>
    </xf>
    <xf numFmtId="175" fontId="25" fillId="2" borderId="0" xfId="4" applyNumberFormat="1" applyFont="1" applyFill="1" applyAlignment="1">
      <alignment horizontal="center"/>
    </xf>
    <xf numFmtId="165" fontId="18" fillId="2" borderId="0" xfId="4" applyNumberFormat="1" applyFont="1" applyFill="1" applyAlignment="1">
      <alignment horizontal="center"/>
    </xf>
    <xf numFmtId="0" fontId="15" fillId="2" borderId="9" xfId="4" applyFont="1" applyFill="1" applyBorder="1" applyAlignment="1">
      <alignment horizontal="left" vertical="center" wrapText="1"/>
    </xf>
    <xf numFmtId="0" fontId="14" fillId="2" borderId="9" xfId="4" applyFont="1" applyFill="1" applyBorder="1"/>
    <xf numFmtId="0" fontId="14" fillId="2" borderId="10" xfId="4" applyFont="1" applyFill="1" applyBorder="1" applyAlignment="1">
      <alignment horizontal="center"/>
    </xf>
    <xf numFmtId="0" fontId="14" fillId="2" borderId="7" xfId="4" applyFont="1" applyFill="1" applyBorder="1"/>
    <xf numFmtId="0" fontId="17" fillId="2" borderId="11" xfId="4" applyFont="1" applyFill="1" applyBorder="1"/>
    <xf numFmtId="0" fontId="14" fillId="2" borderId="11" xfId="4" applyFont="1" applyFill="1" applyBorder="1"/>
    <xf numFmtId="0" fontId="2" fillId="2" borderId="0" xfId="5" applyFont="1" applyFill="1"/>
    <xf numFmtId="0" fontId="14" fillId="2" borderId="0" xfId="5" applyFont="1" applyFill="1"/>
    <xf numFmtId="0" fontId="11" fillId="2" borderId="0" xfId="5" applyFill="1"/>
    <xf numFmtId="0" fontId="17" fillId="2" borderId="0" xfId="5" applyFont="1" applyFill="1"/>
    <xf numFmtId="0" fontId="18" fillId="2" borderId="0" xfId="5" applyFont="1" applyFill="1" applyAlignment="1" applyProtection="1">
      <alignment horizontal="right"/>
      <protection locked="0"/>
    </xf>
    <xf numFmtId="0" fontId="18" fillId="2" borderId="0" xfId="5" applyFont="1" applyFill="1" applyAlignment="1" applyProtection="1">
      <alignment horizontal="left"/>
      <protection locked="0"/>
    </xf>
    <xf numFmtId="0" fontId="19" fillId="2" borderId="0" xfId="5" applyFont="1" applyFill="1"/>
    <xf numFmtId="0" fontId="19" fillId="3" borderId="0" xfId="5" applyFont="1" applyFill="1" applyAlignment="1" applyProtection="1">
      <alignment horizontal="left"/>
      <protection locked="0"/>
    </xf>
    <xf numFmtId="0" fontId="14" fillId="3" borderId="0" xfId="5" applyFont="1" applyFill="1" applyProtection="1">
      <protection locked="0"/>
    </xf>
    <xf numFmtId="168" fontId="19" fillId="3" borderId="0" xfId="5" applyNumberFormat="1" applyFont="1" applyFill="1" applyAlignment="1" applyProtection="1">
      <alignment horizontal="center"/>
      <protection locked="0"/>
    </xf>
    <xf numFmtId="169" fontId="14" fillId="2" borderId="0" xfId="5" applyNumberFormat="1" applyFont="1" applyFill="1" applyAlignment="1">
      <alignment horizontal="left"/>
    </xf>
    <xf numFmtId="0" fontId="3" fillId="2" borderId="0" xfId="5" applyFont="1" applyFill="1" applyAlignment="1">
      <alignment horizontal="left"/>
    </xf>
    <xf numFmtId="0" fontId="17" fillId="2" borderId="0" xfId="5" applyFont="1" applyFill="1" applyAlignment="1">
      <alignment horizontal="right"/>
    </xf>
    <xf numFmtId="0" fontId="14" fillId="2" borderId="0" xfId="5" applyFont="1" applyFill="1" applyAlignment="1">
      <alignment horizontal="right"/>
    </xf>
    <xf numFmtId="0" fontId="18" fillId="3" borderId="0" xfId="5" applyFont="1" applyFill="1" applyAlignment="1" applyProtection="1">
      <alignment horizontal="center"/>
      <protection locked="0"/>
    </xf>
    <xf numFmtId="0" fontId="19" fillId="3" borderId="0" xfId="5" applyFont="1" applyFill="1" applyAlignment="1" applyProtection="1">
      <alignment horizontal="center"/>
      <protection locked="0"/>
    </xf>
    <xf numFmtId="0" fontId="5" fillId="2" borderId="1" xfId="5" applyFont="1" applyFill="1" applyBorder="1" applyAlignment="1">
      <alignment horizontal="center"/>
    </xf>
    <xf numFmtId="0" fontId="20" fillId="2" borderId="0" xfId="5" applyFont="1" applyFill="1" applyAlignment="1">
      <alignment vertical="center" wrapText="1"/>
    </xf>
    <xf numFmtId="0" fontId="17" fillId="2" borderId="0" xfId="5" applyFont="1" applyFill="1" applyAlignment="1">
      <alignment horizontal="center"/>
    </xf>
    <xf numFmtId="0" fontId="21" fillId="2" borderId="0" xfId="5" applyFont="1" applyFill="1"/>
    <xf numFmtId="0" fontId="22" fillId="2" borderId="0" xfId="5" applyFont="1" applyFill="1"/>
    <xf numFmtId="2" fontId="18" fillId="3" borderId="0" xfId="5" applyNumberFormat="1" applyFont="1" applyFill="1" applyAlignment="1" applyProtection="1">
      <alignment horizontal="center"/>
      <protection locked="0"/>
    </xf>
    <xf numFmtId="0" fontId="17" fillId="2" borderId="0" xfId="5" applyFont="1" applyFill="1" applyAlignment="1">
      <alignment vertical="center" wrapText="1"/>
    </xf>
    <xf numFmtId="0" fontId="23" fillId="2" borderId="0" xfId="5" applyFont="1" applyFill="1"/>
    <xf numFmtId="2" fontId="17" fillId="2" borderId="0" xfId="5" applyNumberFormat="1" applyFont="1" applyFill="1" applyAlignment="1">
      <alignment horizontal="center"/>
    </xf>
    <xf numFmtId="0" fontId="15" fillId="2" borderId="0" xfId="5" applyFont="1" applyFill="1" applyAlignment="1">
      <alignment horizontal="left" vertical="center" wrapText="1"/>
    </xf>
    <xf numFmtId="170" fontId="17" fillId="2" borderId="0" xfId="5" applyNumberFormat="1" applyFont="1" applyFill="1" applyAlignment="1">
      <alignment horizontal="center"/>
    </xf>
    <xf numFmtId="0" fontId="14" fillId="2" borderId="21" xfId="5" applyFont="1" applyFill="1" applyBorder="1" applyAlignment="1">
      <alignment horizontal="right"/>
    </xf>
    <xf numFmtId="0" fontId="18" fillId="3" borderId="22" xfId="5" applyFont="1" applyFill="1" applyBorder="1" applyAlignment="1" applyProtection="1">
      <alignment horizontal="center"/>
      <protection locked="0"/>
    </xf>
    <xf numFmtId="0" fontId="14" fillId="2" borderId="26" xfId="5" applyFont="1" applyFill="1" applyBorder="1" applyAlignment="1">
      <alignment horizontal="right"/>
    </xf>
    <xf numFmtId="0" fontId="18" fillId="3" borderId="27" xfId="5" applyFont="1" applyFill="1" applyBorder="1" applyAlignment="1" applyProtection="1">
      <alignment horizontal="center"/>
      <protection locked="0"/>
    </xf>
    <xf numFmtId="0" fontId="17" fillId="2" borderId="22" xfId="5" applyFont="1" applyFill="1" applyBorder="1" applyAlignment="1">
      <alignment horizontal="center"/>
    </xf>
    <xf numFmtId="0" fontId="17" fillId="2" borderId="28" xfId="5" applyFont="1" applyFill="1" applyBorder="1" applyAlignment="1">
      <alignment horizontal="center"/>
    </xf>
    <xf numFmtId="0" fontId="17" fillId="2" borderId="29" xfId="5" applyFont="1" applyFill="1" applyBorder="1" applyAlignment="1">
      <alignment horizontal="center"/>
    </xf>
    <xf numFmtId="0" fontId="17" fillId="2" borderId="30" xfId="5" applyFont="1" applyFill="1" applyBorder="1" applyAlignment="1">
      <alignment horizontal="center"/>
    </xf>
    <xf numFmtId="0" fontId="17" fillId="2" borderId="12" xfId="5" applyFont="1" applyFill="1" applyBorder="1" applyAlignment="1">
      <alignment horizontal="center"/>
    </xf>
    <xf numFmtId="0" fontId="14" fillId="2" borderId="31" xfId="5" applyFont="1" applyFill="1" applyBorder="1" applyAlignment="1">
      <alignment horizontal="center"/>
    </xf>
    <xf numFmtId="0" fontId="18" fillId="3" borderId="32" xfId="5" applyFont="1" applyFill="1" applyBorder="1" applyAlignment="1" applyProtection="1">
      <alignment horizontal="center"/>
      <protection locked="0"/>
    </xf>
    <xf numFmtId="171" fontId="14" fillId="2" borderId="29" xfId="5" applyNumberFormat="1" applyFont="1" applyFill="1" applyBorder="1" applyAlignment="1">
      <alignment horizontal="center"/>
    </xf>
    <xf numFmtId="171" fontId="14" fillId="2" borderId="33" xfId="5" applyNumberFormat="1" applyFont="1" applyFill="1" applyBorder="1" applyAlignment="1">
      <alignment horizontal="center"/>
    </xf>
    <xf numFmtId="0" fontId="23" fillId="2" borderId="13" xfId="5" applyFont="1" applyFill="1" applyBorder="1"/>
    <xf numFmtId="0" fontId="14" fillId="2" borderId="27" xfId="5" applyFont="1" applyFill="1" applyBorder="1" applyAlignment="1">
      <alignment horizontal="center"/>
    </xf>
    <xf numFmtId="0" fontId="18" fillId="3" borderId="26" xfId="5" applyFont="1" applyFill="1" applyBorder="1" applyAlignment="1" applyProtection="1">
      <alignment horizontal="center"/>
      <protection locked="0"/>
    </xf>
    <xf numFmtId="171" fontId="14" fillId="2" borderId="34" xfId="5" applyNumberFormat="1" applyFont="1" applyFill="1" applyBorder="1" applyAlignment="1">
      <alignment horizontal="center"/>
    </xf>
    <xf numFmtId="171" fontId="14" fillId="2" borderId="35" xfId="5" applyNumberFormat="1" applyFont="1" applyFill="1" applyBorder="1" applyAlignment="1">
      <alignment horizontal="center"/>
    </xf>
    <xf numFmtId="0" fontId="14" fillId="2" borderId="36" xfId="5" applyFont="1" applyFill="1" applyBorder="1" applyAlignment="1">
      <alignment horizontal="center"/>
    </xf>
    <xf numFmtId="0" fontId="18" fillId="3" borderId="37" xfId="5" applyFont="1" applyFill="1" applyBorder="1" applyAlignment="1" applyProtection="1">
      <alignment horizontal="center"/>
      <protection locked="0"/>
    </xf>
    <xf numFmtId="171" fontId="14" fillId="2" borderId="38" xfId="5" applyNumberFormat="1" applyFont="1" applyFill="1" applyBorder="1" applyAlignment="1">
      <alignment horizontal="center"/>
    </xf>
    <xf numFmtId="171" fontId="14" fillId="2" borderId="39" xfId="5" applyNumberFormat="1" applyFont="1" applyFill="1" applyBorder="1" applyAlignment="1">
      <alignment horizontal="center"/>
    </xf>
    <xf numFmtId="0" fontId="14" fillId="2" borderId="15" xfId="5" applyFont="1" applyFill="1" applyBorder="1"/>
    <xf numFmtId="0" fontId="14" fillId="2" borderId="27" xfId="5" applyFont="1" applyFill="1" applyBorder="1" applyAlignment="1">
      <alignment horizontal="right"/>
    </xf>
    <xf numFmtId="1" fontId="17" fillId="6" borderId="40" xfId="5" applyNumberFormat="1" applyFont="1" applyFill="1" applyBorder="1" applyAlignment="1">
      <alignment horizontal="center"/>
    </xf>
    <xf numFmtId="171" fontId="17" fillId="6" borderId="41" xfId="5" applyNumberFormat="1" applyFont="1" applyFill="1" applyBorder="1" applyAlignment="1">
      <alignment horizontal="center"/>
    </xf>
    <xf numFmtId="171" fontId="17" fillId="6" borderId="42" xfId="5" applyNumberFormat="1" applyFont="1" applyFill="1" applyBorder="1" applyAlignment="1">
      <alignment horizontal="center"/>
    </xf>
    <xf numFmtId="0" fontId="2" fillId="2" borderId="0" xfId="5" applyFont="1" applyFill="1" applyAlignment="1">
      <alignment horizontal="center"/>
    </xf>
    <xf numFmtId="0" fontId="14" fillId="2" borderId="24" xfId="5" applyFont="1" applyFill="1" applyBorder="1" applyAlignment="1">
      <alignment horizontal="right"/>
    </xf>
    <xf numFmtId="0" fontId="18" fillId="3" borderId="16" xfId="5" applyFont="1" applyFill="1" applyBorder="1" applyAlignment="1" applyProtection="1">
      <alignment horizontal="center"/>
      <protection locked="0"/>
    </xf>
    <xf numFmtId="0" fontId="14" fillId="2" borderId="11" xfId="5" applyFont="1" applyFill="1" applyBorder="1" applyAlignment="1">
      <alignment horizontal="right"/>
    </xf>
    <xf numFmtId="2" fontId="14" fillId="6" borderId="43" xfId="5" applyNumberFormat="1" applyFont="1" applyFill="1" applyBorder="1" applyAlignment="1">
      <alignment horizontal="center"/>
    </xf>
    <xf numFmtId="0" fontId="14" fillId="2" borderId="0" xfId="5" applyFont="1" applyFill="1" applyAlignment="1">
      <alignment horizontal="center"/>
    </xf>
    <xf numFmtId="2" fontId="14" fillId="7" borderId="43" xfId="5" applyNumberFormat="1" applyFont="1" applyFill="1" applyBorder="1" applyAlignment="1">
      <alignment horizontal="center"/>
    </xf>
    <xf numFmtId="2" fontId="14" fillId="2" borderId="0" xfId="5" applyNumberFormat="1" applyFont="1" applyFill="1" applyAlignment="1">
      <alignment horizontal="center"/>
    </xf>
    <xf numFmtId="166" fontId="14" fillId="6" borderId="43" xfId="5" applyNumberFormat="1" applyFont="1" applyFill="1" applyBorder="1" applyAlignment="1">
      <alignment horizontal="center"/>
    </xf>
    <xf numFmtId="166" fontId="14" fillId="2" borderId="0" xfId="5" applyNumberFormat="1" applyFont="1" applyFill="1" applyAlignment="1">
      <alignment horizontal="center"/>
    </xf>
    <xf numFmtId="166" fontId="14" fillId="6" borderId="17" xfId="5" applyNumberFormat="1" applyFont="1" applyFill="1" applyBorder="1" applyAlignment="1">
      <alignment horizontal="center"/>
    </xf>
    <xf numFmtId="0" fontId="14" fillId="2" borderId="46" xfId="5" applyFont="1" applyFill="1" applyBorder="1" applyAlignment="1">
      <alignment horizontal="right"/>
    </xf>
    <xf numFmtId="166" fontId="18" fillId="3" borderId="43" xfId="5" applyNumberFormat="1" applyFont="1" applyFill="1" applyBorder="1" applyAlignment="1" applyProtection="1">
      <alignment horizontal="center"/>
      <protection locked="0"/>
    </xf>
    <xf numFmtId="166" fontId="14" fillId="2" borderId="0" xfId="5" applyNumberFormat="1" applyFont="1" applyFill="1"/>
    <xf numFmtId="0" fontId="14" fillId="2" borderId="32" xfId="5" applyFont="1" applyFill="1" applyBorder="1" applyAlignment="1">
      <alignment horizontal="right"/>
    </xf>
    <xf numFmtId="1" fontId="14" fillId="2" borderId="0" xfId="5" applyNumberFormat="1" applyFont="1" applyFill="1" applyAlignment="1">
      <alignment horizontal="center"/>
    </xf>
    <xf numFmtId="0" fontId="14" fillId="2" borderId="15" xfId="5" applyFont="1" applyFill="1" applyBorder="1" applyAlignment="1">
      <alignment horizontal="right"/>
    </xf>
    <xf numFmtId="2" fontId="14" fillId="6" borderId="15" xfId="5" applyNumberFormat="1" applyFont="1" applyFill="1" applyBorder="1" applyAlignment="1">
      <alignment horizontal="center"/>
    </xf>
    <xf numFmtId="171" fontId="17" fillId="7" borderId="13" xfId="5" applyNumberFormat="1" applyFont="1" applyFill="1" applyBorder="1" applyAlignment="1">
      <alignment horizontal="center"/>
    </xf>
    <xf numFmtId="171" fontId="14" fillId="2" borderId="0" xfId="5" applyNumberFormat="1" applyFont="1" applyFill="1" applyAlignment="1">
      <alignment horizontal="center"/>
    </xf>
    <xf numFmtId="10" fontId="14" fillId="6" borderId="43" xfId="5" applyNumberFormat="1" applyFont="1" applyFill="1" applyBorder="1" applyAlignment="1">
      <alignment horizontal="center"/>
    </xf>
    <xf numFmtId="0" fontId="14" fillId="2" borderId="44" xfId="5" applyFont="1" applyFill="1" applyBorder="1" applyAlignment="1">
      <alignment horizontal="right"/>
    </xf>
    <xf numFmtId="0" fontId="14" fillId="7" borderId="15" xfId="5" applyFont="1" applyFill="1" applyBorder="1" applyAlignment="1">
      <alignment horizontal="center"/>
    </xf>
    <xf numFmtId="0" fontId="3" fillId="2" borderId="0" xfId="5" applyFont="1" applyFill="1"/>
    <xf numFmtId="0" fontId="17" fillId="2" borderId="0" xfId="5" applyFont="1" applyFill="1" applyAlignment="1">
      <alignment horizontal="left"/>
    </xf>
    <xf numFmtId="0" fontId="14" fillId="2" borderId="0" xfId="5" applyFont="1" applyFill="1" applyAlignment="1">
      <alignment horizontal="left"/>
    </xf>
    <xf numFmtId="172" fontId="18" fillId="3" borderId="0" xfId="5" applyNumberFormat="1" applyFont="1" applyFill="1" applyAlignment="1" applyProtection="1">
      <alignment horizontal="center"/>
      <protection locked="0"/>
    </xf>
    <xf numFmtId="166" fontId="17" fillId="2" borderId="0" xfId="5" applyNumberFormat="1" applyFont="1" applyFill="1" applyAlignment="1" applyProtection="1">
      <alignment horizontal="center"/>
      <protection locked="0"/>
    </xf>
    <xf numFmtId="2" fontId="17" fillId="2" borderId="13" xfId="5" applyNumberFormat="1" applyFont="1" applyFill="1" applyBorder="1" applyAlignment="1">
      <alignment horizontal="center"/>
    </xf>
    <xf numFmtId="0" fontId="17" fillId="2" borderId="13" xfId="5" applyFont="1" applyFill="1" applyBorder="1" applyAlignment="1">
      <alignment horizontal="center"/>
    </xf>
    <xf numFmtId="0" fontId="14" fillId="2" borderId="13" xfId="5" applyFont="1" applyFill="1" applyBorder="1" applyAlignment="1">
      <alignment horizontal="center"/>
    </xf>
    <xf numFmtId="0" fontId="18" fillId="3" borderId="21" xfId="5" applyFont="1" applyFill="1" applyBorder="1" applyAlignment="1" applyProtection="1">
      <alignment horizontal="center"/>
      <protection locked="0"/>
    </xf>
    <xf numFmtId="166" fontId="14" fillId="2" borderId="21" xfId="5" applyNumberFormat="1" applyFont="1" applyFill="1" applyBorder="1" applyAlignment="1">
      <alignment horizontal="center"/>
    </xf>
    <xf numFmtId="173" fontId="14" fillId="2" borderId="13" xfId="5" applyNumberFormat="1" applyFont="1" applyFill="1" applyBorder="1" applyAlignment="1">
      <alignment horizontal="center" vertical="center"/>
    </xf>
    <xf numFmtId="0" fontId="14" fillId="2" borderId="14" xfId="5" applyFont="1" applyFill="1" applyBorder="1" applyAlignment="1">
      <alignment horizontal="center"/>
    </xf>
    <xf numFmtId="166" fontId="14" fillId="2" borderId="26" xfId="5" applyNumberFormat="1" applyFont="1" applyFill="1" applyBorder="1" applyAlignment="1">
      <alignment horizontal="center"/>
    </xf>
    <xf numFmtId="173" fontId="14" fillId="2" borderId="14" xfId="5" applyNumberFormat="1" applyFont="1" applyFill="1" applyBorder="1" applyAlignment="1">
      <alignment horizontal="center" vertical="center"/>
    </xf>
    <xf numFmtId="1" fontId="18" fillId="3" borderId="26" xfId="5" applyNumberFormat="1" applyFont="1" applyFill="1" applyBorder="1" applyAlignment="1" applyProtection="1">
      <alignment horizontal="center"/>
      <protection locked="0"/>
    </xf>
    <xf numFmtId="0" fontId="14" fillId="2" borderId="15" xfId="5" applyFont="1" applyFill="1" applyBorder="1" applyAlignment="1">
      <alignment horizontal="center"/>
    </xf>
    <xf numFmtId="0" fontId="18" fillId="3" borderId="44" xfId="5" applyFont="1" applyFill="1" applyBorder="1" applyAlignment="1" applyProtection="1">
      <alignment horizontal="center"/>
      <protection locked="0"/>
    </xf>
    <xf numFmtId="166" fontId="14" fillId="2" borderId="44" xfId="5" applyNumberFormat="1" applyFont="1" applyFill="1" applyBorder="1" applyAlignment="1">
      <alignment horizontal="center"/>
    </xf>
    <xf numFmtId="173" fontId="14" fillId="2" borderId="15" xfId="5" applyNumberFormat="1" applyFont="1" applyFill="1" applyBorder="1" applyAlignment="1">
      <alignment horizontal="center" vertical="center"/>
    </xf>
    <xf numFmtId="0" fontId="19" fillId="2" borderId="27" xfId="5" applyFont="1" applyFill="1" applyBorder="1" applyAlignment="1">
      <alignment horizontal="center"/>
    </xf>
    <xf numFmtId="2" fontId="19" fillId="2" borderId="45" xfId="5" applyNumberFormat="1" applyFont="1" applyFill="1" applyBorder="1" applyAlignment="1">
      <alignment horizontal="center"/>
    </xf>
    <xf numFmtId="0" fontId="14" fillId="2" borderId="47" xfId="5" applyFont="1" applyFill="1" applyBorder="1" applyAlignment="1">
      <alignment horizontal="right"/>
    </xf>
    <xf numFmtId="2" fontId="18" fillId="7" borderId="36" xfId="5" applyNumberFormat="1" applyFont="1" applyFill="1" applyBorder="1" applyAlignment="1">
      <alignment horizontal="center"/>
    </xf>
    <xf numFmtId="173" fontId="18" fillId="7" borderId="36" xfId="5" applyNumberFormat="1" applyFont="1" applyFill="1" applyBorder="1" applyAlignment="1">
      <alignment horizontal="center"/>
    </xf>
    <xf numFmtId="0" fontId="14" fillId="2" borderId="43" xfId="5" applyFont="1" applyFill="1" applyBorder="1" applyAlignment="1">
      <alignment horizontal="right"/>
    </xf>
    <xf numFmtId="10" fontId="18" fillId="6" borderId="48" xfId="5" applyNumberFormat="1" applyFont="1" applyFill="1" applyBorder="1" applyAlignment="1">
      <alignment horizontal="center"/>
    </xf>
    <xf numFmtId="0" fontId="14" fillId="2" borderId="17" xfId="5" applyFont="1" applyFill="1" applyBorder="1" applyAlignment="1">
      <alignment horizontal="right"/>
    </xf>
    <xf numFmtId="0" fontId="18" fillId="7" borderId="49" xfId="5" applyFont="1" applyFill="1" applyBorder="1" applyAlignment="1">
      <alignment horizontal="center"/>
    </xf>
    <xf numFmtId="174" fontId="18" fillId="2" borderId="0" xfId="5" applyNumberFormat="1" applyFont="1" applyFill="1" applyAlignment="1">
      <alignment horizontal="center"/>
    </xf>
    <xf numFmtId="0" fontId="17" fillId="2" borderId="23" xfId="5" applyFont="1" applyFill="1" applyBorder="1" applyAlignment="1">
      <alignment horizontal="center"/>
    </xf>
    <xf numFmtId="0" fontId="17" fillId="2" borderId="24" xfId="5" applyFont="1" applyFill="1" applyBorder="1" applyAlignment="1">
      <alignment horizontal="center"/>
    </xf>
    <xf numFmtId="0" fontId="17" fillId="2" borderId="10" xfId="5" applyFont="1" applyFill="1" applyBorder="1" applyAlignment="1">
      <alignment horizontal="center"/>
    </xf>
    <xf numFmtId="0" fontId="17" fillId="2" borderId="33" xfId="5" applyFont="1" applyFill="1" applyBorder="1" applyAlignment="1">
      <alignment horizontal="center"/>
    </xf>
    <xf numFmtId="0" fontId="14" fillId="2" borderId="50" xfId="5" applyFont="1" applyFill="1" applyBorder="1" applyAlignment="1">
      <alignment horizontal="center"/>
    </xf>
    <xf numFmtId="0" fontId="14" fillId="2" borderId="7" xfId="5" applyFont="1" applyFill="1" applyBorder="1" applyAlignment="1">
      <alignment horizontal="center"/>
    </xf>
    <xf numFmtId="171" fontId="18" fillId="3" borderId="37" xfId="5" applyNumberFormat="1" applyFont="1" applyFill="1" applyBorder="1" applyAlignment="1" applyProtection="1">
      <alignment horizontal="center"/>
      <protection locked="0"/>
    </xf>
    <xf numFmtId="1" fontId="17" fillId="6" borderId="51" xfId="5" applyNumberFormat="1" applyFont="1" applyFill="1" applyBorder="1" applyAlignment="1">
      <alignment horizontal="center"/>
    </xf>
    <xf numFmtId="1" fontId="17" fillId="6" borderId="52" xfId="5" applyNumberFormat="1" applyFont="1" applyFill="1" applyBorder="1" applyAlignment="1">
      <alignment horizontal="center"/>
    </xf>
    <xf numFmtId="171" fontId="17" fillId="6" borderId="15" xfId="5" applyNumberFormat="1" applyFont="1" applyFill="1" applyBorder="1" applyAlignment="1">
      <alignment horizontal="center"/>
    </xf>
    <xf numFmtId="0" fontId="14" fillId="2" borderId="53" xfId="5" applyFont="1" applyFill="1" applyBorder="1" applyAlignment="1">
      <alignment horizontal="right"/>
    </xf>
    <xf numFmtId="0" fontId="18" fillId="3" borderId="54" xfId="5" applyFont="1" applyFill="1" applyBorder="1" applyAlignment="1" applyProtection="1">
      <alignment horizontal="center"/>
      <protection locked="0"/>
    </xf>
    <xf numFmtId="0" fontId="14" fillId="2" borderId="28" xfId="5" applyFont="1" applyFill="1" applyBorder="1" applyAlignment="1">
      <alignment horizontal="right"/>
    </xf>
    <xf numFmtId="2" fontId="14" fillId="6" borderId="30" xfId="5" applyNumberFormat="1" applyFont="1" applyFill="1" applyBorder="1" applyAlignment="1">
      <alignment horizontal="center"/>
    </xf>
    <xf numFmtId="2" fontId="14" fillId="7" borderId="30" xfId="5" applyNumberFormat="1" applyFont="1" applyFill="1" applyBorder="1" applyAlignment="1">
      <alignment horizontal="center"/>
    </xf>
    <xf numFmtId="166" fontId="14" fillId="6" borderId="30" xfId="5" applyNumberFormat="1" applyFont="1" applyFill="1" applyBorder="1" applyAlignment="1">
      <alignment horizontal="center"/>
    </xf>
    <xf numFmtId="166" fontId="14" fillId="7" borderId="30" xfId="5" applyNumberFormat="1" applyFont="1" applyFill="1" applyBorder="1" applyAlignment="1">
      <alignment horizontal="center"/>
    </xf>
    <xf numFmtId="2" fontId="2" fillId="2" borderId="0" xfId="5" applyNumberFormat="1" applyFont="1" applyFill="1" applyAlignment="1">
      <alignment horizontal="center"/>
    </xf>
    <xf numFmtId="0" fontId="14" fillId="2" borderId="55" xfId="5" applyFont="1" applyFill="1" applyBorder="1" applyAlignment="1">
      <alignment horizontal="right"/>
    </xf>
    <xf numFmtId="2" fontId="14" fillId="7" borderId="33" xfId="5" applyNumberFormat="1" applyFont="1" applyFill="1" applyBorder="1" applyAlignment="1">
      <alignment horizontal="center"/>
    </xf>
    <xf numFmtId="0" fontId="17" fillId="2" borderId="0" xfId="5" applyFont="1" applyFill="1" applyAlignment="1">
      <alignment horizontal="center" wrapText="1"/>
    </xf>
    <xf numFmtId="0" fontId="14" fillId="2" borderId="16" xfId="5" applyFont="1" applyFill="1" applyBorder="1" applyAlignment="1">
      <alignment horizontal="right"/>
    </xf>
    <xf numFmtId="171" fontId="17" fillId="7" borderId="16" xfId="5" applyNumberFormat="1" applyFont="1" applyFill="1" applyBorder="1" applyAlignment="1">
      <alignment horizontal="center"/>
    </xf>
    <xf numFmtId="10" fontId="14" fillId="2" borderId="0" xfId="5" applyNumberFormat="1" applyFont="1" applyFill="1" applyAlignment="1">
      <alignment horizontal="center"/>
    </xf>
    <xf numFmtId="10" fontId="17" fillId="6" borderId="43" xfId="5" applyNumberFormat="1" applyFont="1" applyFill="1" applyBorder="1" applyAlignment="1">
      <alignment horizontal="center"/>
    </xf>
    <xf numFmtId="0" fontId="17" fillId="7" borderId="17" xfId="5" applyFont="1" applyFill="1" applyBorder="1" applyAlignment="1">
      <alignment horizontal="center"/>
    </xf>
    <xf numFmtId="0" fontId="17" fillId="2" borderId="22" xfId="5" applyFont="1" applyFill="1" applyBorder="1" applyAlignment="1">
      <alignment horizontal="center" wrapText="1"/>
    </xf>
    <xf numFmtId="1" fontId="18" fillId="3" borderId="13" xfId="5" applyNumberFormat="1" applyFont="1" applyFill="1" applyBorder="1" applyAlignment="1" applyProtection="1">
      <alignment horizontal="center"/>
      <protection locked="0"/>
    </xf>
    <xf numFmtId="166" fontId="14" fillId="2" borderId="13" xfId="5" applyNumberFormat="1" applyFont="1" applyFill="1" applyBorder="1" applyAlignment="1">
      <alignment horizontal="center"/>
    </xf>
    <xf numFmtId="173" fontId="14" fillId="2" borderId="22" xfId="5" applyNumberFormat="1" applyFont="1" applyFill="1" applyBorder="1" applyAlignment="1">
      <alignment horizontal="center"/>
    </xf>
    <xf numFmtId="1" fontId="18" fillId="3" borderId="14" xfId="5" applyNumberFormat="1" applyFont="1" applyFill="1" applyBorder="1" applyAlignment="1" applyProtection="1">
      <alignment horizontal="center"/>
      <protection locked="0"/>
    </xf>
    <xf numFmtId="166" fontId="14" fillId="2" borderId="14" xfId="5" applyNumberFormat="1" applyFont="1" applyFill="1" applyBorder="1" applyAlignment="1">
      <alignment horizontal="center"/>
    </xf>
    <xf numFmtId="173" fontId="14" fillId="2" borderId="27" xfId="5" applyNumberFormat="1" applyFont="1" applyFill="1" applyBorder="1" applyAlignment="1">
      <alignment horizontal="center"/>
    </xf>
    <xf numFmtId="1" fontId="18" fillId="3" borderId="15" xfId="5" applyNumberFormat="1" applyFont="1" applyFill="1" applyBorder="1" applyAlignment="1" applyProtection="1">
      <alignment horizontal="center"/>
      <protection locked="0"/>
    </xf>
    <xf numFmtId="166" fontId="14" fillId="2" borderId="15" xfId="5" applyNumberFormat="1" applyFont="1" applyFill="1" applyBorder="1" applyAlignment="1">
      <alignment horizontal="center"/>
    </xf>
    <xf numFmtId="173" fontId="14" fillId="2" borderId="45" xfId="5" applyNumberFormat="1" applyFont="1" applyFill="1" applyBorder="1" applyAlignment="1">
      <alignment horizontal="center"/>
    </xf>
    <xf numFmtId="0" fontId="14" fillId="2" borderId="26" xfId="5" applyFont="1" applyFill="1" applyBorder="1" applyAlignment="1">
      <alignment horizontal="center"/>
    </xf>
    <xf numFmtId="171" fontId="14" fillId="2" borderId="16" xfId="5" applyNumberFormat="1" applyFont="1" applyFill="1" applyBorder="1" applyAlignment="1">
      <alignment horizontal="right"/>
    </xf>
    <xf numFmtId="2" fontId="18" fillId="7" borderId="25" xfId="5" applyNumberFormat="1" applyFont="1" applyFill="1" applyBorder="1" applyAlignment="1">
      <alignment horizontal="center"/>
    </xf>
    <xf numFmtId="174" fontId="18" fillId="7" borderId="54" xfId="5" applyNumberFormat="1" applyFont="1" applyFill="1" applyBorder="1" applyAlignment="1">
      <alignment horizontal="center"/>
    </xf>
    <xf numFmtId="0" fontId="14" fillId="2" borderId="26" xfId="5" applyFont="1" applyFill="1" applyBorder="1"/>
    <xf numFmtId="0" fontId="14" fillId="2" borderId="14" xfId="5" applyFont="1" applyFill="1" applyBorder="1" applyAlignment="1">
      <alignment horizontal="right"/>
    </xf>
    <xf numFmtId="10" fontId="18" fillId="6" borderId="30" xfId="5" applyNumberFormat="1" applyFont="1" applyFill="1" applyBorder="1" applyAlignment="1">
      <alignment horizontal="center"/>
    </xf>
    <xf numFmtId="0" fontId="14" fillId="2" borderId="44" xfId="5" applyFont="1" applyFill="1" applyBorder="1"/>
    <xf numFmtId="0" fontId="18" fillId="7" borderId="31" xfId="5" applyFont="1" applyFill="1" applyBorder="1" applyAlignment="1">
      <alignment horizontal="center"/>
    </xf>
    <xf numFmtId="0" fontId="18" fillId="7" borderId="56" xfId="5" applyFont="1" applyFill="1" applyBorder="1" applyAlignment="1">
      <alignment horizontal="center"/>
    </xf>
    <xf numFmtId="0" fontId="14" fillId="2" borderId="13" xfId="5" applyFont="1" applyFill="1" applyBorder="1"/>
    <xf numFmtId="0" fontId="15" fillId="2" borderId="0" xfId="5" applyFont="1" applyFill="1" applyAlignment="1">
      <alignment horizontal="right" vertical="center" wrapText="1"/>
    </xf>
    <xf numFmtId="2" fontId="18" fillId="6" borderId="48" xfId="5" applyNumberFormat="1" applyFont="1" applyFill="1" applyBorder="1" applyAlignment="1">
      <alignment horizontal="center"/>
    </xf>
    <xf numFmtId="174" fontId="18" fillId="6" borderId="48" xfId="5" applyNumberFormat="1" applyFont="1" applyFill="1" applyBorder="1" applyAlignment="1">
      <alignment horizontal="center"/>
    </xf>
    <xf numFmtId="2" fontId="18" fillId="7" borderId="49" xfId="5" applyNumberFormat="1" applyFont="1" applyFill="1" applyBorder="1" applyAlignment="1">
      <alignment horizontal="center"/>
    </xf>
    <xf numFmtId="174" fontId="18" fillId="7" borderId="49" xfId="5" applyNumberFormat="1" applyFont="1" applyFill="1" applyBorder="1" applyAlignment="1">
      <alignment horizontal="center"/>
    </xf>
    <xf numFmtId="175" fontId="25" fillId="2" borderId="0" xfId="5" applyNumberFormat="1" applyFont="1" applyFill="1" applyAlignment="1">
      <alignment horizontal="center"/>
    </xf>
    <xf numFmtId="165" fontId="18" fillId="2" borderId="0" xfId="5" applyNumberFormat="1" applyFont="1" applyFill="1" applyAlignment="1">
      <alignment horizontal="center"/>
    </xf>
    <xf numFmtId="0" fontId="15" fillId="2" borderId="9" xfId="5" applyFont="1" applyFill="1" applyBorder="1" applyAlignment="1">
      <alignment horizontal="left" vertical="center" wrapText="1"/>
    </xf>
    <xf numFmtId="0" fontId="14" fillId="2" borderId="9" xfId="5" applyFont="1" applyFill="1" applyBorder="1"/>
    <xf numFmtId="0" fontId="14" fillId="2" borderId="10" xfId="5" applyFont="1" applyFill="1" applyBorder="1" applyAlignment="1">
      <alignment horizontal="center"/>
    </xf>
    <xf numFmtId="0" fontId="14" fillId="2" borderId="7" xfId="5" applyFont="1" applyFill="1" applyBorder="1"/>
    <xf numFmtId="0" fontId="17" fillId="2" borderId="11" xfId="5" applyFont="1" applyFill="1" applyBorder="1"/>
    <xf numFmtId="0" fontId="14" fillId="2" borderId="11" xfId="5" applyFont="1" applyFill="1" applyBorder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6" applyFont="1" applyFill="1" applyAlignment="1">
      <alignment horizontal="center"/>
    </xf>
    <xf numFmtId="0" fontId="1" fillId="2" borderId="10" xfId="6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20" fillId="2" borderId="14" xfId="5" applyNumberFormat="1" applyFont="1" applyFill="1" applyBorder="1" applyAlignment="1">
      <alignment horizontal="center" vertical="center"/>
    </xf>
    <xf numFmtId="0" fontId="15" fillId="2" borderId="21" xfId="5" applyFont="1" applyFill="1" applyBorder="1" applyAlignment="1">
      <alignment horizontal="left" vertical="center" wrapText="1"/>
    </xf>
    <xf numFmtId="0" fontId="15" fillId="2" borderId="10" xfId="5" applyFont="1" applyFill="1" applyBorder="1" applyAlignment="1">
      <alignment horizontal="left" vertical="center" wrapText="1"/>
    </xf>
    <xf numFmtId="0" fontId="15" fillId="2" borderId="44" xfId="5" applyFont="1" applyFill="1" applyBorder="1" applyAlignment="1">
      <alignment horizontal="left" vertical="center" wrapText="1"/>
    </xf>
    <xf numFmtId="0" fontId="15" fillId="2" borderId="9" xfId="5" applyFont="1" applyFill="1" applyBorder="1" applyAlignment="1">
      <alignment horizontal="left" vertical="center" wrapText="1"/>
    </xf>
    <xf numFmtId="0" fontId="15" fillId="2" borderId="22" xfId="5" applyFont="1" applyFill="1" applyBorder="1" applyAlignment="1">
      <alignment horizontal="left" vertical="center" wrapText="1"/>
    </xf>
    <xf numFmtId="0" fontId="15" fillId="2" borderId="45" xfId="5" applyFont="1" applyFill="1" applyBorder="1" applyAlignment="1">
      <alignment horizontal="left" vertical="center" wrapText="1"/>
    </xf>
    <xf numFmtId="0" fontId="17" fillId="2" borderId="23" xfId="5" applyFont="1" applyFill="1" applyBorder="1" applyAlignment="1">
      <alignment horizontal="center" vertical="center"/>
    </xf>
    <xf numFmtId="0" fontId="17" fillId="2" borderId="25" xfId="5" applyFont="1" applyFill="1" applyBorder="1" applyAlignment="1">
      <alignment horizontal="center" vertical="center"/>
    </xf>
    <xf numFmtId="0" fontId="17" fillId="2" borderId="0" xfId="5" applyFont="1" applyFill="1" applyAlignment="1">
      <alignment horizontal="center"/>
    </xf>
    <xf numFmtId="0" fontId="17" fillId="2" borderId="10" xfId="5" applyFont="1" applyFill="1" applyBorder="1" applyAlignment="1">
      <alignment horizontal="center"/>
    </xf>
    <xf numFmtId="0" fontId="18" fillId="3" borderId="0" xfId="5" applyFont="1" applyFill="1" applyAlignment="1" applyProtection="1">
      <alignment horizontal="left"/>
      <protection locked="0"/>
    </xf>
    <xf numFmtId="0" fontId="15" fillId="2" borderId="18" xfId="5" applyFont="1" applyFill="1" applyBorder="1" applyAlignment="1">
      <alignment horizontal="justify" vertical="center" wrapText="1"/>
    </xf>
    <xf numFmtId="0" fontId="15" fillId="2" borderId="19" xfId="5" applyFont="1" applyFill="1" applyBorder="1" applyAlignment="1">
      <alignment horizontal="justify" vertical="center" wrapText="1"/>
    </xf>
    <xf numFmtId="0" fontId="15" fillId="2" borderId="20" xfId="5" applyFont="1" applyFill="1" applyBorder="1" applyAlignment="1">
      <alignment horizontal="justify" vertical="center" wrapText="1"/>
    </xf>
    <xf numFmtId="0" fontId="15" fillId="2" borderId="18" xfId="5" applyFont="1" applyFill="1" applyBorder="1" applyAlignment="1">
      <alignment horizontal="left" vertical="center" wrapText="1"/>
    </xf>
    <xf numFmtId="0" fontId="15" fillId="2" borderId="19" xfId="5" applyFont="1" applyFill="1" applyBorder="1" applyAlignment="1">
      <alignment horizontal="left" vertical="center" wrapText="1"/>
    </xf>
    <xf numFmtId="0" fontId="15" fillId="2" borderId="20" xfId="5" applyFont="1" applyFill="1" applyBorder="1" applyAlignment="1">
      <alignment horizontal="left" vertical="center" wrapText="1"/>
    </xf>
    <xf numFmtId="0" fontId="17" fillId="2" borderId="23" xfId="5" applyFont="1" applyFill="1" applyBorder="1" applyAlignment="1">
      <alignment horizontal="center"/>
    </xf>
    <xf numFmtId="0" fontId="17" fillId="2" borderId="25" xfId="5" applyFont="1" applyFill="1" applyBorder="1" applyAlignment="1">
      <alignment horizontal="center"/>
    </xf>
    <xf numFmtId="0" fontId="17" fillId="2" borderId="24" xfId="5" applyFont="1" applyFill="1" applyBorder="1" applyAlignment="1">
      <alignment horizontal="center"/>
    </xf>
    <xf numFmtId="0" fontId="17" fillId="2" borderId="10" xfId="5" applyFont="1" applyFill="1" applyBorder="1" applyAlignment="1">
      <alignment horizontal="center" vertical="center"/>
    </xf>
    <xf numFmtId="0" fontId="17" fillId="2" borderId="0" xfId="5" applyFont="1" applyFill="1" applyAlignment="1">
      <alignment horizontal="center" vertical="center"/>
    </xf>
    <xf numFmtId="0" fontId="17" fillId="2" borderId="9" xfId="5" applyFont="1" applyFill="1" applyBorder="1" applyAlignment="1">
      <alignment horizontal="center" vertical="center"/>
    </xf>
    <xf numFmtId="2" fontId="18" fillId="3" borderId="13" xfId="5" applyNumberFormat="1" applyFont="1" applyFill="1" applyBorder="1" applyAlignment="1" applyProtection="1">
      <alignment horizontal="center" vertical="center"/>
      <protection locked="0"/>
    </xf>
    <xf numFmtId="2" fontId="18" fillId="3" borderId="14" xfId="5" applyNumberFormat="1" applyFont="1" applyFill="1" applyBorder="1" applyAlignment="1" applyProtection="1">
      <alignment horizontal="center" vertical="center"/>
      <protection locked="0"/>
    </xf>
    <xf numFmtId="2" fontId="18" fillId="3" borderId="15" xfId="5" applyNumberFormat="1" applyFont="1" applyFill="1" applyBorder="1" applyAlignment="1" applyProtection="1">
      <alignment horizontal="center" vertical="center"/>
      <protection locked="0"/>
    </xf>
    <xf numFmtId="0" fontId="17" fillId="2" borderId="44" xfId="5" applyFont="1" applyFill="1" applyBorder="1" applyAlignment="1">
      <alignment horizontal="center" vertical="center"/>
    </xf>
    <xf numFmtId="0" fontId="15" fillId="2" borderId="21" xfId="5" applyFont="1" applyFill="1" applyBorder="1" applyAlignment="1">
      <alignment horizontal="center" vertical="center" wrapText="1"/>
    </xf>
    <xf numFmtId="0" fontId="15" fillId="2" borderId="22" xfId="5" applyFont="1" applyFill="1" applyBorder="1" applyAlignment="1">
      <alignment horizontal="center" vertical="center" wrapText="1"/>
    </xf>
    <xf numFmtId="0" fontId="15" fillId="2" borderId="44" xfId="5" applyFont="1" applyFill="1" applyBorder="1" applyAlignment="1">
      <alignment horizontal="center" vertical="center" wrapText="1"/>
    </xf>
    <xf numFmtId="0" fontId="15" fillId="2" borderId="45" xfId="5" applyFont="1" applyFill="1" applyBorder="1" applyAlignment="1">
      <alignment horizontal="center" vertical="center" wrapText="1"/>
    </xf>
    <xf numFmtId="0" fontId="12" fillId="2" borderId="0" xfId="5" applyFont="1" applyFill="1" applyAlignment="1">
      <alignment horizontal="center" vertical="center"/>
    </xf>
    <xf numFmtId="0" fontId="13" fillId="2" borderId="0" xfId="5" applyFont="1" applyFill="1" applyAlignment="1">
      <alignment horizontal="center" vertical="center"/>
    </xf>
    <xf numFmtId="0" fontId="15" fillId="2" borderId="18" xfId="5" applyFont="1" applyFill="1" applyBorder="1" applyAlignment="1">
      <alignment horizontal="center"/>
    </xf>
    <xf numFmtId="0" fontId="15" fillId="2" borderId="19" xfId="5" applyFont="1" applyFill="1" applyBorder="1" applyAlignment="1">
      <alignment horizontal="center"/>
    </xf>
    <xf numFmtId="0" fontId="15" fillId="2" borderId="20" xfId="5" applyFont="1" applyFill="1" applyBorder="1" applyAlignment="1">
      <alignment horizontal="center"/>
    </xf>
    <xf numFmtId="0" fontId="16" fillId="2" borderId="10" xfId="5" applyFont="1" applyFill="1" applyBorder="1" applyAlignment="1">
      <alignment horizontal="center" vertical="center"/>
    </xf>
    <xf numFmtId="0" fontId="18" fillId="3" borderId="0" xfId="5" applyFont="1" applyFill="1" applyAlignment="1" applyProtection="1">
      <alignment horizontal="left" wrapText="1"/>
      <protection locked="0"/>
    </xf>
    <xf numFmtId="0" fontId="19" fillId="3" borderId="0" xfId="5" applyFont="1" applyFill="1" applyAlignment="1" applyProtection="1">
      <alignment horizontal="left" wrapText="1"/>
      <protection locked="0"/>
    </xf>
    <xf numFmtId="0" fontId="19" fillId="3" borderId="0" xfId="5" applyFont="1" applyFill="1" applyAlignment="1" applyProtection="1">
      <alignment horizontal="left"/>
      <protection locked="0"/>
    </xf>
    <xf numFmtId="10" fontId="20" fillId="2" borderId="14" xfId="4" applyNumberFormat="1" applyFont="1" applyFill="1" applyBorder="1" applyAlignment="1">
      <alignment horizontal="center" vertical="center"/>
    </xf>
    <xf numFmtId="0" fontId="15" fillId="2" borderId="21" xfId="4" applyFont="1" applyFill="1" applyBorder="1" applyAlignment="1">
      <alignment horizontal="left" vertical="center" wrapText="1"/>
    </xf>
    <xf numFmtId="0" fontId="15" fillId="2" borderId="10" xfId="4" applyFont="1" applyFill="1" applyBorder="1" applyAlignment="1">
      <alignment horizontal="left" vertical="center" wrapText="1"/>
    </xf>
    <xf numFmtId="0" fontId="15" fillId="2" borderId="44" xfId="4" applyFont="1" applyFill="1" applyBorder="1" applyAlignment="1">
      <alignment horizontal="left" vertical="center" wrapText="1"/>
    </xf>
    <xf numFmtId="0" fontId="15" fillId="2" borderId="9" xfId="4" applyFont="1" applyFill="1" applyBorder="1" applyAlignment="1">
      <alignment horizontal="left" vertical="center" wrapText="1"/>
    </xf>
    <xf numFmtId="0" fontId="15" fillId="2" borderId="22" xfId="4" applyFont="1" applyFill="1" applyBorder="1" applyAlignment="1">
      <alignment horizontal="left" vertical="center" wrapText="1"/>
    </xf>
    <xf numFmtId="0" fontId="15" fillId="2" borderId="45" xfId="4" applyFont="1" applyFill="1" applyBorder="1" applyAlignment="1">
      <alignment horizontal="left" vertical="center" wrapText="1"/>
    </xf>
    <xf numFmtId="0" fontId="17" fillId="2" borderId="23" xfId="4" applyFont="1" applyFill="1" applyBorder="1" applyAlignment="1">
      <alignment horizontal="center" vertical="center"/>
    </xf>
    <xf numFmtId="0" fontId="17" fillId="2" borderId="25" xfId="4" applyFont="1" applyFill="1" applyBorder="1" applyAlignment="1">
      <alignment horizontal="center" vertical="center"/>
    </xf>
    <xf numFmtId="0" fontId="17" fillId="2" borderId="0" xfId="4" applyFont="1" applyFill="1" applyAlignment="1">
      <alignment horizontal="center"/>
    </xf>
    <xf numFmtId="0" fontId="17" fillId="2" borderId="10" xfId="4" applyFont="1" applyFill="1" applyBorder="1" applyAlignment="1">
      <alignment horizontal="center"/>
    </xf>
    <xf numFmtId="0" fontId="18" fillId="3" borderId="0" xfId="4" applyFont="1" applyFill="1" applyAlignment="1" applyProtection="1">
      <alignment horizontal="left"/>
      <protection locked="0"/>
    </xf>
    <xf numFmtId="0" fontId="15" fillId="2" borderId="18" xfId="4" applyFont="1" applyFill="1" applyBorder="1" applyAlignment="1">
      <alignment horizontal="justify" vertical="center" wrapText="1"/>
    </xf>
    <xf numFmtId="0" fontId="15" fillId="2" borderId="19" xfId="4" applyFont="1" applyFill="1" applyBorder="1" applyAlignment="1">
      <alignment horizontal="justify" vertical="center" wrapText="1"/>
    </xf>
    <xf numFmtId="0" fontId="15" fillId="2" borderId="20" xfId="4" applyFont="1" applyFill="1" applyBorder="1" applyAlignment="1">
      <alignment horizontal="justify" vertical="center" wrapText="1"/>
    </xf>
    <xf numFmtId="0" fontId="15" fillId="2" borderId="18" xfId="4" applyFont="1" applyFill="1" applyBorder="1" applyAlignment="1">
      <alignment horizontal="left" vertical="center" wrapText="1"/>
    </xf>
    <xf numFmtId="0" fontId="15" fillId="2" borderId="19" xfId="4" applyFont="1" applyFill="1" applyBorder="1" applyAlignment="1">
      <alignment horizontal="left" vertical="center" wrapText="1"/>
    </xf>
    <xf numFmtId="0" fontId="15" fillId="2" borderId="20" xfId="4" applyFont="1" applyFill="1" applyBorder="1" applyAlignment="1">
      <alignment horizontal="left" vertical="center" wrapText="1"/>
    </xf>
    <xf numFmtId="0" fontId="17" fillId="2" borderId="23" xfId="4" applyFont="1" applyFill="1" applyBorder="1" applyAlignment="1">
      <alignment horizontal="center"/>
    </xf>
    <xf numFmtId="0" fontId="17" fillId="2" borderId="25" xfId="4" applyFont="1" applyFill="1" applyBorder="1" applyAlignment="1">
      <alignment horizontal="center"/>
    </xf>
    <xf numFmtId="0" fontId="17" fillId="2" borderId="24" xfId="4" applyFont="1" applyFill="1" applyBorder="1" applyAlignment="1">
      <alignment horizontal="center"/>
    </xf>
    <xf numFmtId="0" fontId="17" fillId="2" borderId="10" xfId="4" applyFont="1" applyFill="1" applyBorder="1" applyAlignment="1">
      <alignment horizontal="center" vertical="center"/>
    </xf>
    <xf numFmtId="0" fontId="17" fillId="2" borderId="0" xfId="4" applyFont="1" applyFill="1" applyAlignment="1">
      <alignment horizontal="center" vertical="center"/>
    </xf>
    <xf numFmtId="0" fontId="17" fillId="2" borderId="9" xfId="4" applyFont="1" applyFill="1" applyBorder="1" applyAlignment="1">
      <alignment horizontal="center" vertical="center"/>
    </xf>
    <xf numFmtId="2" fontId="18" fillId="3" borderId="13" xfId="4" applyNumberFormat="1" applyFont="1" applyFill="1" applyBorder="1" applyAlignment="1" applyProtection="1">
      <alignment horizontal="center" vertical="center"/>
      <protection locked="0"/>
    </xf>
    <xf numFmtId="2" fontId="18" fillId="3" borderId="14" xfId="4" applyNumberFormat="1" applyFont="1" applyFill="1" applyBorder="1" applyAlignment="1" applyProtection="1">
      <alignment horizontal="center" vertical="center"/>
      <protection locked="0"/>
    </xf>
    <xf numFmtId="2" fontId="18" fillId="3" borderId="15" xfId="4" applyNumberFormat="1" applyFont="1" applyFill="1" applyBorder="1" applyAlignment="1" applyProtection="1">
      <alignment horizontal="center" vertical="center"/>
      <protection locked="0"/>
    </xf>
    <xf numFmtId="0" fontId="17" fillId="2" borderId="44" xfId="4" applyFont="1" applyFill="1" applyBorder="1" applyAlignment="1">
      <alignment horizontal="center" vertical="center"/>
    </xf>
    <xf numFmtId="0" fontId="15" fillId="2" borderId="21" xfId="4" applyFont="1" applyFill="1" applyBorder="1" applyAlignment="1">
      <alignment horizontal="center" vertical="center" wrapText="1"/>
    </xf>
    <xf numFmtId="0" fontId="15" fillId="2" borderId="22" xfId="4" applyFont="1" applyFill="1" applyBorder="1" applyAlignment="1">
      <alignment horizontal="center" vertical="center" wrapText="1"/>
    </xf>
    <xf numFmtId="0" fontId="15" fillId="2" borderId="44" xfId="4" applyFont="1" applyFill="1" applyBorder="1" applyAlignment="1">
      <alignment horizontal="center" vertical="center" wrapText="1"/>
    </xf>
    <xf numFmtId="0" fontId="15" fillId="2" borderId="45" xfId="4" applyFont="1" applyFill="1" applyBorder="1" applyAlignment="1">
      <alignment horizontal="center" vertical="center" wrapText="1"/>
    </xf>
    <xf numFmtId="0" fontId="12" fillId="2" borderId="0" xfId="4" applyFont="1" applyFill="1" applyAlignment="1">
      <alignment horizontal="center" vertical="center"/>
    </xf>
    <xf numFmtId="0" fontId="13" fillId="2" borderId="0" xfId="4" applyFont="1" applyFill="1" applyAlignment="1">
      <alignment horizontal="center" vertical="center"/>
    </xf>
    <xf numFmtId="0" fontId="15" fillId="2" borderId="18" xfId="4" applyFont="1" applyFill="1" applyBorder="1" applyAlignment="1">
      <alignment horizontal="center"/>
    </xf>
    <xf numFmtId="0" fontId="15" fillId="2" borderId="19" xfId="4" applyFont="1" applyFill="1" applyBorder="1" applyAlignment="1">
      <alignment horizontal="center"/>
    </xf>
    <xf numFmtId="0" fontId="15" fillId="2" borderId="20" xfId="4" applyFont="1" applyFill="1" applyBorder="1" applyAlignment="1">
      <alignment horizontal="center"/>
    </xf>
    <xf numFmtId="0" fontId="16" fillId="2" borderId="10" xfId="4" applyFont="1" applyFill="1" applyBorder="1" applyAlignment="1">
      <alignment horizontal="center" vertical="center"/>
    </xf>
    <xf numFmtId="0" fontId="18" fillId="3" borderId="0" xfId="4" applyFont="1" applyFill="1" applyAlignment="1" applyProtection="1">
      <alignment horizontal="left" wrapText="1"/>
      <protection locked="0"/>
    </xf>
    <xf numFmtId="0" fontId="19" fillId="3" borderId="0" xfId="4" applyFont="1" applyFill="1" applyAlignment="1" applyProtection="1">
      <alignment horizontal="left" wrapText="1"/>
      <protection locked="0"/>
    </xf>
    <xf numFmtId="0" fontId="19" fillId="3" borderId="0" xfId="4" applyFont="1" applyFill="1" applyAlignment="1" applyProtection="1">
      <alignment horizontal="left"/>
      <protection locked="0"/>
    </xf>
    <xf numFmtId="10" fontId="20" fillId="2" borderId="14" xfId="3" applyNumberFormat="1" applyFont="1" applyFill="1" applyBorder="1" applyAlignment="1">
      <alignment horizontal="center" vertical="center"/>
    </xf>
    <xf numFmtId="0" fontId="15" fillId="2" borderId="21" xfId="3" applyFont="1" applyFill="1" applyBorder="1" applyAlignment="1">
      <alignment horizontal="left" vertical="center" wrapText="1"/>
    </xf>
    <xf numFmtId="0" fontId="15" fillId="2" borderId="10" xfId="3" applyFont="1" applyFill="1" applyBorder="1" applyAlignment="1">
      <alignment horizontal="left" vertical="center" wrapText="1"/>
    </xf>
    <xf numFmtId="0" fontId="15" fillId="2" borderId="44" xfId="3" applyFont="1" applyFill="1" applyBorder="1" applyAlignment="1">
      <alignment horizontal="left" vertical="center" wrapText="1"/>
    </xf>
    <xf numFmtId="0" fontId="15" fillId="2" borderId="9" xfId="3" applyFont="1" applyFill="1" applyBorder="1" applyAlignment="1">
      <alignment horizontal="left" vertical="center" wrapText="1"/>
    </xf>
    <xf numFmtId="0" fontId="15" fillId="2" borderId="22" xfId="3" applyFont="1" applyFill="1" applyBorder="1" applyAlignment="1">
      <alignment horizontal="left" vertical="center" wrapText="1"/>
    </xf>
    <xf numFmtId="0" fontId="15" fillId="2" borderId="45" xfId="3" applyFont="1" applyFill="1" applyBorder="1" applyAlignment="1">
      <alignment horizontal="left" vertical="center" wrapText="1"/>
    </xf>
    <xf numFmtId="0" fontId="17" fillId="2" borderId="23" xfId="3" applyFont="1" applyFill="1" applyBorder="1" applyAlignment="1">
      <alignment horizontal="center" vertical="center"/>
    </xf>
    <xf numFmtId="0" fontId="17" fillId="2" borderId="25" xfId="3" applyFont="1" applyFill="1" applyBorder="1" applyAlignment="1">
      <alignment horizontal="center" vertical="center"/>
    </xf>
    <xf numFmtId="0" fontId="17" fillId="2" borderId="0" xfId="3" applyFont="1" applyFill="1" applyAlignment="1">
      <alignment horizontal="center"/>
    </xf>
    <xf numFmtId="0" fontId="17" fillId="2" borderId="10" xfId="3" applyFont="1" applyFill="1" applyBorder="1" applyAlignment="1">
      <alignment horizontal="center"/>
    </xf>
    <xf numFmtId="0" fontId="18" fillId="3" borderId="0" xfId="3" applyFont="1" applyFill="1" applyAlignment="1" applyProtection="1">
      <alignment horizontal="left"/>
      <protection locked="0"/>
    </xf>
    <xf numFmtId="0" fontId="15" fillId="2" borderId="18" xfId="3" applyFont="1" applyFill="1" applyBorder="1" applyAlignment="1">
      <alignment horizontal="justify" vertical="center" wrapText="1"/>
    </xf>
    <xf numFmtId="0" fontId="15" fillId="2" borderId="19" xfId="3" applyFont="1" applyFill="1" applyBorder="1" applyAlignment="1">
      <alignment horizontal="justify" vertical="center" wrapText="1"/>
    </xf>
    <xf numFmtId="0" fontId="15" fillId="2" borderId="20" xfId="3" applyFont="1" applyFill="1" applyBorder="1" applyAlignment="1">
      <alignment horizontal="justify" vertical="center" wrapText="1"/>
    </xf>
    <xf numFmtId="0" fontId="15" fillId="2" borderId="18" xfId="3" applyFont="1" applyFill="1" applyBorder="1" applyAlignment="1">
      <alignment horizontal="left" vertical="center" wrapText="1"/>
    </xf>
    <xf numFmtId="0" fontId="15" fillId="2" borderId="19" xfId="3" applyFont="1" applyFill="1" applyBorder="1" applyAlignment="1">
      <alignment horizontal="left" vertical="center" wrapText="1"/>
    </xf>
    <xf numFmtId="0" fontId="15" fillId="2" borderId="20" xfId="3" applyFont="1" applyFill="1" applyBorder="1" applyAlignment="1">
      <alignment horizontal="left" vertical="center" wrapText="1"/>
    </xf>
    <xf numFmtId="0" fontId="17" fillId="2" borderId="23" xfId="3" applyFont="1" applyFill="1" applyBorder="1" applyAlignment="1">
      <alignment horizontal="center"/>
    </xf>
    <xf numFmtId="0" fontId="17" fillId="2" borderId="25" xfId="3" applyFont="1" applyFill="1" applyBorder="1" applyAlignment="1">
      <alignment horizontal="center"/>
    </xf>
    <xf numFmtId="0" fontId="17" fillId="2" borderId="24" xfId="3" applyFont="1" applyFill="1" applyBorder="1" applyAlignment="1">
      <alignment horizontal="center"/>
    </xf>
    <xf numFmtId="0" fontId="17" fillId="2" borderId="10" xfId="3" applyFont="1" applyFill="1" applyBorder="1" applyAlignment="1">
      <alignment horizontal="center" vertical="center"/>
    </xf>
    <xf numFmtId="0" fontId="17" fillId="2" borderId="0" xfId="3" applyFont="1" applyFill="1" applyAlignment="1">
      <alignment horizontal="center" vertical="center"/>
    </xf>
    <xf numFmtId="0" fontId="17" fillId="2" borderId="9" xfId="3" applyFont="1" applyFill="1" applyBorder="1" applyAlignment="1">
      <alignment horizontal="center" vertical="center"/>
    </xf>
    <xf numFmtId="2" fontId="18" fillId="3" borderId="13" xfId="3" applyNumberFormat="1" applyFont="1" applyFill="1" applyBorder="1" applyAlignment="1" applyProtection="1">
      <alignment horizontal="center" vertical="center"/>
      <protection locked="0"/>
    </xf>
    <xf numFmtId="2" fontId="18" fillId="3" borderId="14" xfId="3" applyNumberFormat="1" applyFont="1" applyFill="1" applyBorder="1" applyAlignment="1" applyProtection="1">
      <alignment horizontal="center" vertical="center"/>
      <protection locked="0"/>
    </xf>
    <xf numFmtId="2" fontId="18" fillId="3" borderId="15" xfId="3" applyNumberFormat="1" applyFont="1" applyFill="1" applyBorder="1" applyAlignment="1" applyProtection="1">
      <alignment horizontal="center" vertical="center"/>
      <protection locked="0"/>
    </xf>
    <xf numFmtId="0" fontId="17" fillId="2" borderId="44" xfId="3" applyFont="1" applyFill="1" applyBorder="1" applyAlignment="1">
      <alignment horizontal="center" vertical="center"/>
    </xf>
    <xf numFmtId="0" fontId="15" fillId="2" borderId="21" xfId="3" applyFont="1" applyFill="1" applyBorder="1" applyAlignment="1">
      <alignment horizontal="center" vertical="center" wrapText="1"/>
    </xf>
    <xf numFmtId="0" fontId="15" fillId="2" borderId="22" xfId="3" applyFont="1" applyFill="1" applyBorder="1" applyAlignment="1">
      <alignment horizontal="center" vertical="center" wrapText="1"/>
    </xf>
    <xf numFmtId="0" fontId="15" fillId="2" borderId="44" xfId="3" applyFont="1" applyFill="1" applyBorder="1" applyAlignment="1">
      <alignment horizontal="center" vertical="center" wrapText="1"/>
    </xf>
    <xf numFmtId="0" fontId="15" fillId="2" borderId="45" xfId="3" applyFont="1" applyFill="1" applyBorder="1" applyAlignment="1">
      <alignment horizontal="center" vertical="center" wrapText="1"/>
    </xf>
    <xf numFmtId="0" fontId="12" fillId="2" borderId="0" xfId="3" applyFont="1" applyFill="1" applyAlignment="1">
      <alignment horizontal="center" vertical="center"/>
    </xf>
    <xf numFmtId="0" fontId="13" fillId="2" borderId="0" xfId="3" applyFont="1" applyFill="1" applyAlignment="1">
      <alignment horizontal="center" vertical="center"/>
    </xf>
    <xf numFmtId="0" fontId="15" fillId="2" borderId="18" xfId="3" applyFont="1" applyFill="1" applyBorder="1" applyAlignment="1">
      <alignment horizontal="center"/>
    </xf>
    <xf numFmtId="0" fontId="15" fillId="2" borderId="19" xfId="3" applyFont="1" applyFill="1" applyBorder="1" applyAlignment="1">
      <alignment horizontal="center"/>
    </xf>
    <xf numFmtId="0" fontId="15" fillId="2" borderId="20" xfId="3" applyFont="1" applyFill="1" applyBorder="1" applyAlignment="1">
      <alignment horizontal="center"/>
    </xf>
    <xf numFmtId="0" fontId="16" fillId="2" borderId="10" xfId="3" applyFont="1" applyFill="1" applyBorder="1" applyAlignment="1">
      <alignment horizontal="center" vertical="center"/>
    </xf>
    <xf numFmtId="0" fontId="18" fillId="3" borderId="0" xfId="3" applyFont="1" applyFill="1" applyAlignment="1" applyProtection="1">
      <alignment horizontal="left" wrapText="1"/>
      <protection locked="0"/>
    </xf>
    <xf numFmtId="0" fontId="19" fillId="3" borderId="0" xfId="3" applyFont="1" applyFill="1" applyAlignment="1" applyProtection="1">
      <alignment horizontal="left" wrapText="1"/>
      <protection locked="0"/>
    </xf>
    <xf numFmtId="0" fontId="19" fillId="3" borderId="0" xfId="3" applyFont="1" applyFill="1" applyAlignment="1" applyProtection="1">
      <alignment horizontal="left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74" fontId="25" fillId="2" borderId="0" xfId="4" applyNumberFormat="1" applyFont="1" applyFill="1" applyAlignment="1">
      <alignment horizontal="center"/>
    </xf>
    <xf numFmtId="174" fontId="25" fillId="2" borderId="0" xfId="3" applyNumberFormat="1" applyFont="1" applyFill="1" applyAlignment="1">
      <alignment horizontal="center"/>
    </xf>
  </cellXfs>
  <cellStyles count="7">
    <cellStyle name="Normal" xfId="0" builtinId="0"/>
    <cellStyle name="Normal 2" xfId="2"/>
    <cellStyle name="Normal 3" xfId="3"/>
    <cellStyle name="Normal 4" xfId="4"/>
    <cellStyle name="Normal 5" xfId="5"/>
    <cellStyle name="Normal 6" xfId="6"/>
    <cellStyle name="Normal 7" xfId="1"/>
  </cellStyles>
  <dxfs count="48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3" zoomScale="75" zoomScaleNormal="75" workbookViewId="0">
      <selection activeCell="G32" sqref="G32"/>
    </sheetView>
  </sheetViews>
  <sheetFormatPr defaultRowHeight="13.5" x14ac:dyDescent="0.25"/>
  <cols>
    <col min="1" max="1" width="27.5703125" style="139" customWidth="1"/>
    <col min="2" max="2" width="20.42578125" style="139" customWidth="1"/>
    <col min="3" max="3" width="31.85546875" style="139" customWidth="1"/>
    <col min="4" max="4" width="25.85546875" style="139" customWidth="1"/>
    <col min="5" max="5" width="25.7109375" style="139" customWidth="1"/>
    <col min="6" max="6" width="23.140625" style="139" customWidth="1"/>
    <col min="7" max="7" width="28.42578125" style="139" customWidth="1"/>
    <col min="8" max="8" width="21.5703125" style="139" customWidth="1"/>
    <col min="9" max="9" width="9.140625" style="139" customWidth="1"/>
    <col min="10" max="16384" width="9.140625" style="176"/>
  </cols>
  <sheetData>
    <row r="14" spans="1:6" ht="15" customHeight="1" x14ac:dyDescent="0.3">
      <c r="A14" s="138"/>
      <c r="C14" s="140"/>
      <c r="F14" s="140"/>
    </row>
    <row r="15" spans="1:6" ht="18.75" customHeight="1" x14ac:dyDescent="0.3">
      <c r="A15" s="681" t="s">
        <v>0</v>
      </c>
      <c r="B15" s="681"/>
      <c r="C15" s="681"/>
      <c r="D15" s="681"/>
      <c r="E15" s="681"/>
    </row>
    <row r="16" spans="1:6" ht="16.5" customHeight="1" x14ac:dyDescent="0.3">
      <c r="A16" s="141" t="s">
        <v>1</v>
      </c>
      <c r="B16" s="142" t="s">
        <v>2</v>
      </c>
    </row>
    <row r="17" spans="1:5" ht="16.5" customHeight="1" x14ac:dyDescent="0.3">
      <c r="A17" s="143" t="s">
        <v>3</v>
      </c>
      <c r="B17" s="143" t="s">
        <v>45</v>
      </c>
      <c r="D17" s="144"/>
      <c r="E17" s="145"/>
    </row>
    <row r="18" spans="1:5" ht="16.5" customHeight="1" x14ac:dyDescent="0.3">
      <c r="A18" s="146" t="s">
        <v>4</v>
      </c>
      <c r="B18" s="139" t="s">
        <v>48</v>
      </c>
      <c r="C18" s="145"/>
      <c r="D18" s="145"/>
      <c r="E18" s="145"/>
    </row>
    <row r="19" spans="1:5" ht="16.5" customHeight="1" x14ac:dyDescent="0.3">
      <c r="A19" s="146" t="s">
        <v>5</v>
      </c>
      <c r="B19" s="147">
        <v>97.21</v>
      </c>
      <c r="C19" s="145"/>
      <c r="D19" s="145"/>
      <c r="E19" s="145"/>
    </row>
    <row r="20" spans="1:5" ht="16.5" customHeight="1" x14ac:dyDescent="0.3">
      <c r="A20" s="143" t="s">
        <v>6</v>
      </c>
      <c r="B20" s="147">
        <v>25.61</v>
      </c>
      <c r="C20" s="145"/>
      <c r="D20" s="145"/>
      <c r="E20" s="145"/>
    </row>
    <row r="21" spans="1:5" ht="16.5" customHeight="1" x14ac:dyDescent="0.3">
      <c r="A21" s="143" t="s">
        <v>7</v>
      </c>
      <c r="B21" s="148">
        <f>B20/100</f>
        <v>0.25609999999999999</v>
      </c>
      <c r="C21" s="145"/>
      <c r="D21" s="145"/>
      <c r="E21" s="145"/>
    </row>
    <row r="22" spans="1:5" ht="15.75" customHeight="1" x14ac:dyDescent="0.25">
      <c r="A22" s="145"/>
      <c r="B22" s="149">
        <v>43102.346747685187</v>
      </c>
      <c r="C22" s="145"/>
      <c r="D22" s="145"/>
      <c r="E22" s="145"/>
    </row>
    <row r="23" spans="1:5" ht="16.5" customHeight="1" x14ac:dyDescent="0.3">
      <c r="A23" s="150" t="s">
        <v>8</v>
      </c>
      <c r="B23" s="151" t="s">
        <v>9</v>
      </c>
      <c r="C23" s="150" t="s">
        <v>10</v>
      </c>
      <c r="D23" s="150" t="s">
        <v>11</v>
      </c>
      <c r="E23" s="150" t="s">
        <v>12</v>
      </c>
    </row>
    <row r="24" spans="1:5" ht="16.5" customHeight="1" x14ac:dyDescent="0.3">
      <c r="A24" s="152">
        <v>1</v>
      </c>
      <c r="B24" s="153">
        <v>8016710</v>
      </c>
      <c r="C24" s="153">
        <v>542044.80000000005</v>
      </c>
      <c r="D24" s="154">
        <v>1.5</v>
      </c>
      <c r="E24" s="155">
        <v>25.3</v>
      </c>
    </row>
    <row r="25" spans="1:5" ht="16.5" customHeight="1" x14ac:dyDescent="0.3">
      <c r="A25" s="152">
        <v>2</v>
      </c>
      <c r="B25" s="153">
        <v>8017969</v>
      </c>
      <c r="C25" s="153">
        <v>542942.69999999995</v>
      </c>
      <c r="D25" s="154">
        <v>1.4</v>
      </c>
      <c r="E25" s="154">
        <v>25.3</v>
      </c>
    </row>
    <row r="26" spans="1:5" ht="16.5" customHeight="1" x14ac:dyDescent="0.3">
      <c r="A26" s="152">
        <v>3</v>
      </c>
      <c r="B26" s="153">
        <v>7988980</v>
      </c>
      <c r="C26" s="153">
        <v>547366.9</v>
      </c>
      <c r="D26" s="154">
        <v>1.4</v>
      </c>
      <c r="E26" s="154">
        <v>25.4</v>
      </c>
    </row>
    <row r="27" spans="1:5" ht="16.5" customHeight="1" x14ac:dyDescent="0.3">
      <c r="A27" s="152">
        <v>4</v>
      </c>
      <c r="B27" s="153">
        <v>8011863</v>
      </c>
      <c r="C27" s="153">
        <v>558216.9</v>
      </c>
      <c r="D27" s="154">
        <v>1.4</v>
      </c>
      <c r="E27" s="154">
        <v>25.4</v>
      </c>
    </row>
    <row r="28" spans="1:5" ht="16.5" customHeight="1" x14ac:dyDescent="0.3">
      <c r="A28" s="152">
        <v>5</v>
      </c>
      <c r="B28" s="153">
        <v>7988237</v>
      </c>
      <c r="C28" s="153">
        <v>556114.4</v>
      </c>
      <c r="D28" s="154">
        <v>1.4</v>
      </c>
      <c r="E28" s="154">
        <v>25.4</v>
      </c>
    </row>
    <row r="29" spans="1:5" ht="16.5" customHeight="1" x14ac:dyDescent="0.3">
      <c r="A29" s="152">
        <v>6</v>
      </c>
      <c r="B29" s="156">
        <v>7983767</v>
      </c>
      <c r="C29" s="156">
        <v>547366.9</v>
      </c>
      <c r="D29" s="157">
        <v>1.4</v>
      </c>
      <c r="E29" s="157">
        <v>25.4</v>
      </c>
    </row>
    <row r="30" spans="1:5" ht="16.5" customHeight="1" x14ac:dyDescent="0.3">
      <c r="A30" s="158" t="s">
        <v>13</v>
      </c>
      <c r="B30" s="159">
        <f>AVERAGE(B24:B29)</f>
        <v>8001254.333333333</v>
      </c>
      <c r="C30" s="160">
        <f>AVERAGE(C24:C29)</f>
        <v>549008.7666666666</v>
      </c>
      <c r="D30" s="161">
        <f>AVERAGE(D24:D29)</f>
        <v>1.4166666666666667</v>
      </c>
      <c r="E30" s="161">
        <f>AVERAGE(E24:E29)</f>
        <v>25.366666666666671</v>
      </c>
    </row>
    <row r="31" spans="1:5" ht="16.5" customHeight="1" x14ac:dyDescent="0.3">
      <c r="A31" s="162" t="s">
        <v>14</v>
      </c>
      <c r="B31" s="163">
        <f>(STDEV(B24:B29)/B30)</f>
        <v>1.9814172500370059E-3</v>
      </c>
      <c r="C31" s="164"/>
      <c r="D31" s="164"/>
      <c r="E31" s="165"/>
    </row>
    <row r="32" spans="1:5" s="139" customFormat="1" ht="16.5" customHeight="1" x14ac:dyDescent="0.3">
      <c r="A32" s="166" t="s">
        <v>15</v>
      </c>
      <c r="B32" s="167">
        <f>COUNT(B24:B29)</f>
        <v>6</v>
      </c>
      <c r="C32" s="168"/>
      <c r="D32" s="169"/>
      <c r="E32" s="170"/>
    </row>
    <row r="33" spans="1:5" s="139" customFormat="1" ht="15.75" customHeight="1" x14ac:dyDescent="0.25">
      <c r="A33" s="145"/>
      <c r="B33" s="145"/>
      <c r="C33" s="145"/>
      <c r="D33" s="145"/>
      <c r="E33" s="145"/>
    </row>
    <row r="34" spans="1:5" s="139" customFormat="1" ht="16.5" customHeight="1" x14ac:dyDescent="0.3">
      <c r="A34" s="146" t="s">
        <v>16</v>
      </c>
      <c r="B34" s="171" t="s">
        <v>17</v>
      </c>
      <c r="C34" s="172"/>
      <c r="D34" s="172"/>
      <c r="E34" s="172"/>
    </row>
    <row r="35" spans="1:5" ht="16.5" customHeight="1" x14ac:dyDescent="0.3">
      <c r="A35" s="146"/>
      <c r="B35" s="171" t="s">
        <v>141</v>
      </c>
      <c r="C35" s="172"/>
      <c r="D35" s="172"/>
      <c r="E35" s="172"/>
    </row>
    <row r="36" spans="1:5" ht="16.5" customHeight="1" x14ac:dyDescent="0.3">
      <c r="A36" s="146"/>
      <c r="B36" s="171" t="s">
        <v>19</v>
      </c>
      <c r="C36" s="172"/>
      <c r="D36" s="172"/>
      <c r="E36" s="172"/>
    </row>
    <row r="37" spans="1:5" ht="15.75" customHeight="1" x14ac:dyDescent="0.25">
      <c r="A37" s="145"/>
      <c r="B37" s="145"/>
      <c r="C37" s="145"/>
      <c r="D37" s="145"/>
      <c r="E37" s="145"/>
    </row>
    <row r="38" spans="1:5" ht="16.5" customHeight="1" x14ac:dyDescent="0.3">
      <c r="A38" s="141" t="s">
        <v>1</v>
      </c>
      <c r="B38" s="142" t="s">
        <v>20</v>
      </c>
    </row>
    <row r="39" spans="1:5" ht="16.5" customHeight="1" x14ac:dyDescent="0.3">
      <c r="A39" s="146" t="s">
        <v>4</v>
      </c>
      <c r="B39" s="143" t="s">
        <v>48</v>
      </c>
      <c r="C39" s="145"/>
      <c r="D39" s="145"/>
      <c r="E39" s="145"/>
    </row>
    <row r="40" spans="1:5" ht="16.5" customHeight="1" x14ac:dyDescent="0.3">
      <c r="A40" s="146" t="s">
        <v>5</v>
      </c>
      <c r="B40" s="147">
        <v>97.21</v>
      </c>
      <c r="C40" s="145"/>
      <c r="D40" s="145"/>
      <c r="E40" s="145"/>
    </row>
    <row r="41" spans="1:5" ht="16.5" customHeight="1" x14ac:dyDescent="0.3">
      <c r="A41" s="143" t="s">
        <v>6</v>
      </c>
      <c r="B41" s="147">
        <v>30.64</v>
      </c>
      <c r="C41" s="145"/>
      <c r="D41" s="145"/>
      <c r="E41" s="145"/>
    </row>
    <row r="42" spans="1:5" ht="16.5" customHeight="1" x14ac:dyDescent="0.3">
      <c r="A42" s="143" t="s">
        <v>7</v>
      </c>
      <c r="B42" s="148">
        <f>B41/50</f>
        <v>0.61280000000000001</v>
      </c>
      <c r="C42" s="145"/>
      <c r="D42" s="145"/>
      <c r="E42" s="145"/>
    </row>
    <row r="43" spans="1:5" ht="15.75" customHeight="1" x14ac:dyDescent="0.25">
      <c r="A43" s="145"/>
      <c r="B43" s="145"/>
      <c r="C43" s="145"/>
      <c r="D43" s="145"/>
      <c r="E43" s="145"/>
    </row>
    <row r="44" spans="1:5" ht="16.5" customHeight="1" x14ac:dyDescent="0.3">
      <c r="A44" s="150" t="s">
        <v>8</v>
      </c>
      <c r="B44" s="151" t="s">
        <v>9</v>
      </c>
      <c r="C44" s="150" t="s">
        <v>10</v>
      </c>
      <c r="D44" s="150" t="s">
        <v>11</v>
      </c>
      <c r="E44" s="150" t="s">
        <v>12</v>
      </c>
    </row>
    <row r="45" spans="1:5" ht="16.5" customHeight="1" x14ac:dyDescent="0.3">
      <c r="A45" s="152">
        <v>1</v>
      </c>
      <c r="B45" s="153">
        <v>2384604</v>
      </c>
      <c r="C45" s="153">
        <v>10082</v>
      </c>
      <c r="D45" s="154">
        <v>1.1100000000000001</v>
      </c>
      <c r="E45" s="155">
        <v>11.96</v>
      </c>
    </row>
    <row r="46" spans="1:5" ht="16.5" customHeight="1" x14ac:dyDescent="0.3">
      <c r="A46" s="152">
        <v>2</v>
      </c>
      <c r="B46" s="153">
        <v>2386941</v>
      </c>
      <c r="C46" s="153">
        <v>10053</v>
      </c>
      <c r="D46" s="154">
        <v>1.1200000000000001</v>
      </c>
      <c r="E46" s="154">
        <v>11.91</v>
      </c>
    </row>
    <row r="47" spans="1:5" ht="16.5" customHeight="1" x14ac:dyDescent="0.3">
      <c r="A47" s="152">
        <v>3</v>
      </c>
      <c r="B47" s="153">
        <v>2387150</v>
      </c>
      <c r="C47" s="153">
        <v>10143</v>
      </c>
      <c r="D47" s="154">
        <v>1.1100000000000001</v>
      </c>
      <c r="E47" s="154">
        <v>11.87</v>
      </c>
    </row>
    <row r="48" spans="1:5" ht="16.5" customHeight="1" x14ac:dyDescent="0.3">
      <c r="A48" s="152">
        <v>4</v>
      </c>
      <c r="B48" s="153">
        <v>2385336</v>
      </c>
      <c r="C48" s="153">
        <v>10083</v>
      </c>
      <c r="D48" s="154">
        <v>1.1100000000000001</v>
      </c>
      <c r="E48" s="154">
        <v>11.83</v>
      </c>
    </row>
    <row r="49" spans="1:7" ht="16.5" customHeight="1" x14ac:dyDescent="0.3">
      <c r="A49" s="152">
        <v>5</v>
      </c>
      <c r="B49" s="153">
        <v>2375868</v>
      </c>
      <c r="C49" s="153">
        <v>10034</v>
      </c>
      <c r="D49" s="154">
        <v>1.1200000000000001</v>
      </c>
      <c r="E49" s="154">
        <v>11.78</v>
      </c>
    </row>
    <row r="50" spans="1:7" ht="16.5" customHeight="1" x14ac:dyDescent="0.3">
      <c r="A50" s="152">
        <v>6</v>
      </c>
      <c r="B50" s="156"/>
      <c r="C50" s="156"/>
      <c r="D50" s="157"/>
      <c r="E50" s="157"/>
    </row>
    <row r="51" spans="1:7" ht="16.5" customHeight="1" x14ac:dyDescent="0.3">
      <c r="A51" s="158" t="s">
        <v>13</v>
      </c>
      <c r="B51" s="159">
        <f>AVERAGE(B45:B50)</f>
        <v>2383979.7999999998</v>
      </c>
      <c r="C51" s="160">
        <f>AVERAGE(C45:C50)</f>
        <v>10079</v>
      </c>
      <c r="D51" s="161">
        <f>AVERAGE(D45:D50)</f>
        <v>1.1140000000000003</v>
      </c>
      <c r="E51" s="161">
        <f>AVERAGE(E45:E50)</f>
        <v>11.870000000000001</v>
      </c>
    </row>
    <row r="52" spans="1:7" ht="16.5" customHeight="1" x14ac:dyDescent="0.3">
      <c r="A52" s="162" t="s">
        <v>14</v>
      </c>
      <c r="B52" s="163">
        <f>(STDEV(B45:B50)/B51)</f>
        <v>1.954564633609998E-3</v>
      </c>
      <c r="C52" s="164"/>
      <c r="D52" s="164"/>
      <c r="E52" s="165"/>
    </row>
    <row r="53" spans="1:7" s="139" customFormat="1" ht="16.5" customHeight="1" x14ac:dyDescent="0.3">
      <c r="A53" s="166" t="s">
        <v>15</v>
      </c>
      <c r="B53" s="167">
        <f>COUNT(B45:B50)</f>
        <v>5</v>
      </c>
      <c r="C53" s="168"/>
      <c r="D53" s="169"/>
      <c r="E53" s="170"/>
    </row>
    <row r="54" spans="1:7" s="139" customFormat="1" ht="15.75" customHeight="1" x14ac:dyDescent="0.25">
      <c r="A54" s="145"/>
      <c r="B54" s="145"/>
      <c r="C54" s="145"/>
      <c r="D54" s="145"/>
      <c r="E54" s="145"/>
    </row>
    <row r="55" spans="1:7" s="139" customFormat="1" ht="16.5" customHeight="1" x14ac:dyDescent="0.3">
      <c r="A55" s="146" t="s">
        <v>16</v>
      </c>
      <c r="B55" s="171" t="s">
        <v>17</v>
      </c>
      <c r="C55" s="172"/>
      <c r="D55" s="172"/>
      <c r="E55" s="172"/>
    </row>
    <row r="56" spans="1:7" ht="16.5" customHeight="1" x14ac:dyDescent="0.3">
      <c r="A56" s="146"/>
      <c r="B56" s="171" t="s">
        <v>18</v>
      </c>
      <c r="C56" s="172"/>
      <c r="D56" s="172"/>
      <c r="E56" s="172"/>
    </row>
    <row r="57" spans="1:7" ht="16.5" customHeight="1" x14ac:dyDescent="0.3">
      <c r="A57" s="146"/>
      <c r="B57" s="171" t="s">
        <v>19</v>
      </c>
      <c r="C57" s="172"/>
      <c r="D57" s="172"/>
      <c r="E57" s="172"/>
    </row>
    <row r="58" spans="1:7" ht="14.25" customHeight="1" thickBot="1" x14ac:dyDescent="0.3">
      <c r="A58" s="173"/>
      <c r="B58" s="174"/>
      <c r="D58" s="175"/>
      <c r="F58" s="176"/>
      <c r="G58" s="176"/>
    </row>
    <row r="59" spans="1:7" ht="15" customHeight="1" x14ac:dyDescent="0.3">
      <c r="B59" s="682" t="s">
        <v>21</v>
      </c>
      <c r="C59" s="682"/>
      <c r="E59" s="177" t="s">
        <v>22</v>
      </c>
      <c r="F59" s="178"/>
      <c r="G59" s="177" t="s">
        <v>23</v>
      </c>
    </row>
    <row r="60" spans="1:7" ht="35.25" customHeight="1" x14ac:dyDescent="0.3">
      <c r="A60" s="179" t="s">
        <v>24</v>
      </c>
      <c r="B60" s="180"/>
      <c r="C60" s="180"/>
      <c r="E60" s="180"/>
      <c r="G60" s="180"/>
    </row>
    <row r="61" spans="1:7" ht="39" customHeight="1" x14ac:dyDescent="0.3">
      <c r="A61" s="179" t="s">
        <v>25</v>
      </c>
      <c r="B61" s="181"/>
      <c r="C61" s="181"/>
      <c r="E61" s="181"/>
      <c r="G61" s="18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6" zoomScale="75" zoomScaleNormal="75" workbookViewId="0">
      <selection activeCell="D34" sqref="D34"/>
    </sheetView>
  </sheetViews>
  <sheetFormatPr defaultRowHeight="13.5" x14ac:dyDescent="0.25"/>
  <cols>
    <col min="1" max="1" width="27.5703125" style="94" customWidth="1"/>
    <col min="2" max="2" width="20.42578125" style="94" customWidth="1"/>
    <col min="3" max="3" width="31.85546875" style="94" customWidth="1"/>
    <col min="4" max="4" width="25.85546875" style="94" customWidth="1"/>
    <col min="5" max="5" width="25.7109375" style="94" customWidth="1"/>
    <col min="6" max="6" width="23.140625" style="94" customWidth="1"/>
    <col min="7" max="7" width="28.42578125" style="94" customWidth="1"/>
    <col min="8" max="8" width="21.5703125" style="94" customWidth="1"/>
    <col min="9" max="9" width="9.140625" style="94" customWidth="1"/>
    <col min="10" max="16384" width="9.140625" style="131"/>
  </cols>
  <sheetData>
    <row r="14" spans="1:6" ht="15" customHeight="1" x14ac:dyDescent="0.3">
      <c r="A14" s="93"/>
      <c r="C14" s="95"/>
      <c r="F14" s="95"/>
    </row>
    <row r="15" spans="1:6" ht="18.75" customHeight="1" x14ac:dyDescent="0.3">
      <c r="A15" s="683" t="s">
        <v>0</v>
      </c>
      <c r="B15" s="683"/>
      <c r="C15" s="683"/>
      <c r="D15" s="683"/>
      <c r="E15" s="683"/>
    </row>
    <row r="16" spans="1:6" ht="16.5" customHeight="1" x14ac:dyDescent="0.3">
      <c r="A16" s="96" t="s">
        <v>1</v>
      </c>
      <c r="B16" s="97" t="s">
        <v>2</v>
      </c>
    </row>
    <row r="17" spans="1:5" ht="16.5" customHeight="1" x14ac:dyDescent="0.3">
      <c r="A17" s="98" t="s">
        <v>3</v>
      </c>
      <c r="B17" s="98" t="s">
        <v>45</v>
      </c>
      <c r="D17" s="99"/>
      <c r="E17" s="100"/>
    </row>
    <row r="18" spans="1:5" ht="16.5" customHeight="1" x14ac:dyDescent="0.3">
      <c r="A18" s="101" t="s">
        <v>4</v>
      </c>
      <c r="B18" s="94" t="s">
        <v>47</v>
      </c>
      <c r="C18" s="100"/>
      <c r="D18" s="100"/>
      <c r="E18" s="100"/>
    </row>
    <row r="19" spans="1:5" ht="16.5" customHeight="1" x14ac:dyDescent="0.3">
      <c r="A19" s="101" t="s">
        <v>5</v>
      </c>
      <c r="B19" s="102">
        <v>99.54</v>
      </c>
      <c r="C19" s="100"/>
      <c r="D19" s="100"/>
      <c r="E19" s="100"/>
    </row>
    <row r="20" spans="1:5" ht="16.5" customHeight="1" x14ac:dyDescent="0.3">
      <c r="A20" s="98" t="s">
        <v>6</v>
      </c>
      <c r="B20" s="102">
        <v>12.97</v>
      </c>
      <c r="C20" s="100"/>
      <c r="D20" s="100"/>
      <c r="E20" s="100"/>
    </row>
    <row r="21" spans="1:5" ht="16.5" customHeight="1" x14ac:dyDescent="0.3">
      <c r="A21" s="98" t="s">
        <v>7</v>
      </c>
      <c r="B21" s="103">
        <f>B20/100</f>
        <v>0.12970000000000001</v>
      </c>
      <c r="C21" s="100"/>
      <c r="D21" s="100"/>
      <c r="E21" s="100"/>
    </row>
    <row r="22" spans="1:5" ht="15.75" customHeight="1" x14ac:dyDescent="0.25">
      <c r="A22" s="100"/>
      <c r="B22" s="104">
        <v>43102.346747685187</v>
      </c>
      <c r="C22" s="100"/>
      <c r="D22" s="100"/>
      <c r="E22" s="100"/>
    </row>
    <row r="23" spans="1:5" ht="16.5" customHeight="1" x14ac:dyDescent="0.3">
      <c r="A23" s="105" t="s">
        <v>8</v>
      </c>
      <c r="B23" s="106" t="s">
        <v>9</v>
      </c>
      <c r="C23" s="105" t="s">
        <v>10</v>
      </c>
      <c r="D23" s="105" t="s">
        <v>11</v>
      </c>
      <c r="E23" s="105" t="s">
        <v>12</v>
      </c>
    </row>
    <row r="24" spans="1:5" ht="16.5" customHeight="1" x14ac:dyDescent="0.3">
      <c r="A24" s="107">
        <v>1</v>
      </c>
      <c r="B24" s="108">
        <v>13152506</v>
      </c>
      <c r="C24" s="108">
        <v>57802.3</v>
      </c>
      <c r="D24" s="109">
        <v>1</v>
      </c>
      <c r="E24" s="110">
        <v>15.8</v>
      </c>
    </row>
    <row r="25" spans="1:5" ht="16.5" customHeight="1" x14ac:dyDescent="0.3">
      <c r="A25" s="107">
        <v>2</v>
      </c>
      <c r="B25" s="108">
        <v>13196692</v>
      </c>
      <c r="C25" s="108">
        <v>56939.4</v>
      </c>
      <c r="D25" s="109">
        <v>1</v>
      </c>
      <c r="E25" s="109">
        <v>15.8</v>
      </c>
    </row>
    <row r="26" spans="1:5" ht="16.5" customHeight="1" x14ac:dyDescent="0.3">
      <c r="A26" s="107">
        <v>3</v>
      </c>
      <c r="B26" s="108">
        <v>13171360</v>
      </c>
      <c r="C26" s="108">
        <v>57808.6</v>
      </c>
      <c r="D26" s="109">
        <v>1</v>
      </c>
      <c r="E26" s="109">
        <v>15.8</v>
      </c>
    </row>
    <row r="27" spans="1:5" ht="16.5" customHeight="1" x14ac:dyDescent="0.3">
      <c r="A27" s="107">
        <v>4</v>
      </c>
      <c r="B27" s="108">
        <v>13242411</v>
      </c>
      <c r="C27" s="108">
        <v>57817</v>
      </c>
      <c r="D27" s="109">
        <v>1</v>
      </c>
      <c r="E27" s="109">
        <v>15.8</v>
      </c>
    </row>
    <row r="28" spans="1:5" ht="16.5" customHeight="1" x14ac:dyDescent="0.3">
      <c r="A28" s="107">
        <v>5</v>
      </c>
      <c r="B28" s="108">
        <v>13187113</v>
      </c>
      <c r="C28" s="108">
        <v>57081.4</v>
      </c>
      <c r="D28" s="109">
        <v>1</v>
      </c>
      <c r="E28" s="109">
        <v>15.8</v>
      </c>
    </row>
    <row r="29" spans="1:5" ht="16.5" customHeight="1" x14ac:dyDescent="0.3">
      <c r="A29" s="107">
        <v>6</v>
      </c>
      <c r="B29" s="111">
        <v>13201250</v>
      </c>
      <c r="C29" s="111">
        <v>58356.800000000003</v>
      </c>
      <c r="D29" s="112">
        <v>1</v>
      </c>
      <c r="E29" s="112">
        <v>15.8</v>
      </c>
    </row>
    <row r="30" spans="1:5" ht="16.5" customHeight="1" x14ac:dyDescent="0.3">
      <c r="A30" s="113" t="s">
        <v>13</v>
      </c>
      <c r="B30" s="114">
        <f>AVERAGE(B24:B29)</f>
        <v>13191888.666666666</v>
      </c>
      <c r="C30" s="115">
        <f>AVERAGE(C24:C29)</f>
        <v>57634.25</v>
      </c>
      <c r="D30" s="116">
        <f>AVERAGE(D24:D29)</f>
        <v>1</v>
      </c>
      <c r="E30" s="116">
        <f>AVERAGE(E24:E29)</f>
        <v>15.799999999999999</v>
      </c>
    </row>
    <row r="31" spans="1:5" ht="16.5" customHeight="1" x14ac:dyDescent="0.3">
      <c r="A31" s="117" t="s">
        <v>14</v>
      </c>
      <c r="B31" s="118">
        <f>(STDEV(B24:B29)/B30)</f>
        <v>2.3138131684382881E-3</v>
      </c>
      <c r="C31" s="119"/>
      <c r="D31" s="119"/>
      <c r="E31" s="120"/>
    </row>
    <row r="32" spans="1:5" s="94" customFormat="1" ht="16.5" customHeight="1" x14ac:dyDescent="0.3">
      <c r="A32" s="121" t="s">
        <v>15</v>
      </c>
      <c r="B32" s="122">
        <f>COUNT(B24:B29)</f>
        <v>6</v>
      </c>
      <c r="C32" s="123"/>
      <c r="D32" s="124"/>
      <c r="E32" s="125"/>
    </row>
    <row r="33" spans="1:5" s="94" customFormat="1" ht="15.75" customHeight="1" x14ac:dyDescent="0.25">
      <c r="A33" s="100"/>
      <c r="B33" s="100"/>
      <c r="C33" s="100"/>
      <c r="D33" s="100"/>
      <c r="E33" s="100"/>
    </row>
    <row r="34" spans="1:5" s="94" customFormat="1" ht="16.5" customHeight="1" x14ac:dyDescent="0.3">
      <c r="A34" s="101" t="s">
        <v>16</v>
      </c>
      <c r="B34" s="126" t="s">
        <v>17</v>
      </c>
      <c r="C34" s="127"/>
      <c r="D34" s="127"/>
      <c r="E34" s="127"/>
    </row>
    <row r="35" spans="1:5" ht="16.5" customHeight="1" x14ac:dyDescent="0.3">
      <c r="A35" s="101"/>
      <c r="B35" s="126" t="s">
        <v>141</v>
      </c>
      <c r="C35" s="127"/>
      <c r="D35" s="127"/>
      <c r="E35" s="127"/>
    </row>
    <row r="36" spans="1:5" ht="16.5" customHeight="1" x14ac:dyDescent="0.3">
      <c r="A36" s="101"/>
      <c r="B36" s="126" t="s">
        <v>19</v>
      </c>
      <c r="C36" s="127"/>
      <c r="D36" s="127"/>
      <c r="E36" s="127"/>
    </row>
    <row r="37" spans="1:5" ht="15.75" customHeight="1" x14ac:dyDescent="0.25">
      <c r="A37" s="100"/>
      <c r="B37" s="100"/>
      <c r="C37" s="100"/>
      <c r="D37" s="100"/>
      <c r="E37" s="100"/>
    </row>
    <row r="38" spans="1:5" ht="16.5" customHeight="1" x14ac:dyDescent="0.3">
      <c r="A38" s="96" t="s">
        <v>1</v>
      </c>
      <c r="B38" s="97" t="s">
        <v>20</v>
      </c>
    </row>
    <row r="39" spans="1:5" ht="16.5" customHeight="1" x14ac:dyDescent="0.3">
      <c r="A39" s="101" t="s">
        <v>4</v>
      </c>
      <c r="B39" s="98" t="s">
        <v>47</v>
      </c>
      <c r="C39" s="100"/>
      <c r="D39" s="100"/>
      <c r="E39" s="100"/>
    </row>
    <row r="40" spans="1:5" ht="16.5" customHeight="1" x14ac:dyDescent="0.3">
      <c r="A40" s="101" t="s">
        <v>5</v>
      </c>
      <c r="B40" s="102">
        <v>99.54</v>
      </c>
      <c r="C40" s="100"/>
      <c r="D40" s="100"/>
      <c r="E40" s="100"/>
    </row>
    <row r="41" spans="1:5" ht="16.5" customHeight="1" x14ac:dyDescent="0.3">
      <c r="A41" s="98" t="s">
        <v>6</v>
      </c>
      <c r="B41" s="102">
        <v>14.11</v>
      </c>
      <c r="C41" s="100"/>
      <c r="D41" s="100"/>
      <c r="E41" s="100"/>
    </row>
    <row r="42" spans="1:5" ht="16.5" customHeight="1" x14ac:dyDescent="0.3">
      <c r="A42" s="98" t="s">
        <v>7</v>
      </c>
      <c r="B42" s="103">
        <f>B41/50</f>
        <v>0.28220000000000001</v>
      </c>
      <c r="C42" s="100"/>
      <c r="D42" s="100"/>
      <c r="E42" s="100"/>
    </row>
    <row r="43" spans="1:5" ht="15.75" customHeight="1" x14ac:dyDescent="0.25">
      <c r="A43" s="100"/>
      <c r="B43" s="100"/>
      <c r="C43" s="100"/>
      <c r="D43" s="100"/>
      <c r="E43" s="100"/>
    </row>
    <row r="44" spans="1:5" ht="16.5" customHeight="1" x14ac:dyDescent="0.3">
      <c r="A44" s="105" t="s">
        <v>8</v>
      </c>
      <c r="B44" s="106" t="s">
        <v>9</v>
      </c>
      <c r="C44" s="105" t="s">
        <v>10</v>
      </c>
      <c r="D44" s="105" t="s">
        <v>11</v>
      </c>
      <c r="E44" s="105" t="s">
        <v>12</v>
      </c>
    </row>
    <row r="45" spans="1:5" ht="16.5" customHeight="1" x14ac:dyDescent="0.3">
      <c r="A45" s="107">
        <v>1</v>
      </c>
      <c r="B45" s="108">
        <v>3603688</v>
      </c>
      <c r="C45" s="108">
        <v>87898</v>
      </c>
      <c r="D45" s="109">
        <v>1.07</v>
      </c>
      <c r="E45" s="110">
        <v>10.8</v>
      </c>
    </row>
    <row r="46" spans="1:5" ht="16.5" customHeight="1" x14ac:dyDescent="0.3">
      <c r="A46" s="107">
        <v>2</v>
      </c>
      <c r="B46" s="108">
        <v>3604421</v>
      </c>
      <c r="C46" s="108">
        <v>87900</v>
      </c>
      <c r="D46" s="109">
        <v>1.08</v>
      </c>
      <c r="E46" s="109">
        <v>10.79</v>
      </c>
    </row>
    <row r="47" spans="1:5" ht="16.5" customHeight="1" x14ac:dyDescent="0.3">
      <c r="A47" s="107">
        <v>3</v>
      </c>
      <c r="B47" s="108">
        <v>3606443</v>
      </c>
      <c r="C47" s="108">
        <v>87934</v>
      </c>
      <c r="D47" s="109">
        <v>1.07</v>
      </c>
      <c r="E47" s="109">
        <v>10.79</v>
      </c>
    </row>
    <row r="48" spans="1:5" ht="16.5" customHeight="1" x14ac:dyDescent="0.3">
      <c r="A48" s="107">
        <v>4</v>
      </c>
      <c r="B48" s="108">
        <v>3600568</v>
      </c>
      <c r="C48" s="108">
        <v>88235</v>
      </c>
      <c r="D48" s="109">
        <v>1.1100000000000001</v>
      </c>
      <c r="E48" s="109">
        <v>10.78</v>
      </c>
    </row>
    <row r="49" spans="1:7" ht="16.5" customHeight="1" x14ac:dyDescent="0.3">
      <c r="A49" s="107">
        <v>5</v>
      </c>
      <c r="B49" s="108">
        <v>3600608</v>
      </c>
      <c r="C49" s="108">
        <v>87887</v>
      </c>
      <c r="D49" s="109">
        <v>1.1399999999999999</v>
      </c>
      <c r="E49" s="109">
        <v>10.77</v>
      </c>
    </row>
    <row r="50" spans="1:7" ht="16.5" customHeight="1" x14ac:dyDescent="0.3">
      <c r="A50" s="107">
        <v>6</v>
      </c>
      <c r="B50" s="111"/>
      <c r="C50" s="111"/>
      <c r="D50" s="112"/>
      <c r="E50" s="112"/>
    </row>
    <row r="51" spans="1:7" ht="16.5" customHeight="1" x14ac:dyDescent="0.3">
      <c r="A51" s="113" t="s">
        <v>13</v>
      </c>
      <c r="B51" s="114">
        <f>AVERAGE(B45:B50)</f>
        <v>3603145.6</v>
      </c>
      <c r="C51" s="115">
        <f>AVERAGE(C45:C50)</f>
        <v>87970.8</v>
      </c>
      <c r="D51" s="116">
        <f>AVERAGE(D45:D50)</f>
        <v>1.0940000000000001</v>
      </c>
      <c r="E51" s="116">
        <f>AVERAGE(E45:E50)</f>
        <v>10.785999999999998</v>
      </c>
    </row>
    <row r="52" spans="1:7" ht="16.5" customHeight="1" x14ac:dyDescent="0.3">
      <c r="A52" s="117" t="s">
        <v>14</v>
      </c>
      <c r="B52" s="118">
        <f>(STDEV(B45:B50)/B51)</f>
        <v>7.0590491525214538E-4</v>
      </c>
      <c r="C52" s="119"/>
      <c r="D52" s="119"/>
      <c r="E52" s="120"/>
    </row>
    <row r="53" spans="1:7" s="94" customFormat="1" ht="16.5" customHeight="1" x14ac:dyDescent="0.3">
      <c r="A53" s="121" t="s">
        <v>15</v>
      </c>
      <c r="B53" s="122">
        <f>COUNT(B45:B50)</f>
        <v>5</v>
      </c>
      <c r="C53" s="123"/>
      <c r="D53" s="124"/>
      <c r="E53" s="125"/>
    </row>
    <row r="54" spans="1:7" s="94" customFormat="1" ht="15.75" customHeight="1" x14ac:dyDescent="0.25">
      <c r="A54" s="100"/>
      <c r="B54" s="100"/>
      <c r="C54" s="100"/>
      <c r="D54" s="100"/>
      <c r="E54" s="100"/>
    </row>
    <row r="55" spans="1:7" s="94" customFormat="1" ht="16.5" customHeight="1" x14ac:dyDescent="0.3">
      <c r="A55" s="101" t="s">
        <v>16</v>
      </c>
      <c r="B55" s="126" t="s">
        <v>17</v>
      </c>
      <c r="C55" s="127"/>
      <c r="D55" s="127"/>
      <c r="E55" s="127"/>
    </row>
    <row r="56" spans="1:7" ht="16.5" customHeight="1" x14ac:dyDescent="0.3">
      <c r="A56" s="101"/>
      <c r="B56" s="126" t="s">
        <v>18</v>
      </c>
      <c r="C56" s="127"/>
      <c r="D56" s="127"/>
      <c r="E56" s="127"/>
    </row>
    <row r="57" spans="1:7" ht="16.5" customHeight="1" x14ac:dyDescent="0.3">
      <c r="A57" s="101"/>
      <c r="B57" s="126" t="s">
        <v>19</v>
      </c>
      <c r="C57" s="127"/>
      <c r="D57" s="127"/>
      <c r="E57" s="127"/>
    </row>
    <row r="58" spans="1:7" ht="14.25" customHeight="1" thickBot="1" x14ac:dyDescent="0.3">
      <c r="A58" s="128"/>
      <c r="B58" s="129"/>
      <c r="D58" s="130"/>
      <c r="F58" s="131"/>
      <c r="G58" s="131"/>
    </row>
    <row r="59" spans="1:7" ht="15" customHeight="1" x14ac:dyDescent="0.3">
      <c r="B59" s="684" t="s">
        <v>21</v>
      </c>
      <c r="C59" s="684"/>
      <c r="E59" s="132" t="s">
        <v>22</v>
      </c>
      <c r="F59" s="133"/>
      <c r="G59" s="132" t="s">
        <v>23</v>
      </c>
    </row>
    <row r="60" spans="1:7" ht="36.75" customHeight="1" x14ac:dyDescent="0.3">
      <c r="A60" s="134" t="s">
        <v>24</v>
      </c>
      <c r="B60" s="135"/>
      <c r="C60" s="135"/>
      <c r="E60" s="135"/>
      <c r="G60" s="135"/>
    </row>
    <row r="61" spans="1:7" ht="36.75" customHeight="1" x14ac:dyDescent="0.3">
      <c r="A61" s="134" t="s">
        <v>25</v>
      </c>
      <c r="B61" s="136"/>
      <c r="C61" s="136"/>
      <c r="E61" s="136"/>
      <c r="G61" s="13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75" workbookViewId="0">
      <selection activeCell="B20" sqref="B20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6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685" t="s">
        <v>0</v>
      </c>
      <c r="B15" s="685"/>
      <c r="C15" s="685"/>
      <c r="D15" s="685"/>
      <c r="E15" s="685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45</v>
      </c>
      <c r="D17" s="54"/>
      <c r="E17" s="55"/>
    </row>
    <row r="18" spans="1:5" ht="16.5" customHeight="1" x14ac:dyDescent="0.3">
      <c r="A18" s="56" t="s">
        <v>4</v>
      </c>
      <c r="B18" s="49" t="s">
        <v>46</v>
      </c>
      <c r="C18" s="55"/>
      <c r="D18" s="55"/>
      <c r="E18" s="55"/>
    </row>
    <row r="19" spans="1:5" ht="16.5" customHeight="1" x14ac:dyDescent="0.3">
      <c r="A19" s="56" t="s">
        <v>5</v>
      </c>
      <c r="B19" s="57">
        <v>99.34</v>
      </c>
      <c r="C19" s="55"/>
      <c r="D19" s="55"/>
      <c r="E19" s="55"/>
    </row>
    <row r="20" spans="1:5" ht="16.5" customHeight="1" x14ac:dyDescent="0.3">
      <c r="A20" s="53" t="s">
        <v>6</v>
      </c>
      <c r="B20" s="57">
        <v>13.47</v>
      </c>
      <c r="C20" s="55"/>
      <c r="D20" s="55"/>
      <c r="E20" s="55"/>
    </row>
    <row r="21" spans="1:5" ht="16.5" customHeight="1" x14ac:dyDescent="0.3">
      <c r="A21" s="53" t="s">
        <v>7</v>
      </c>
      <c r="B21" s="58">
        <f>B20/100</f>
        <v>0.13470000000000001</v>
      </c>
      <c r="C21" s="55"/>
      <c r="D21" s="55"/>
      <c r="E21" s="55"/>
    </row>
    <row r="22" spans="1:5" ht="15.75" customHeight="1" x14ac:dyDescent="0.25">
      <c r="A22" s="55"/>
      <c r="B22" s="59">
        <v>43102.346747685187</v>
      </c>
      <c r="C22" s="55"/>
      <c r="D22" s="55"/>
      <c r="E22" s="55"/>
    </row>
    <row r="23" spans="1:5" ht="16.5" customHeight="1" x14ac:dyDescent="0.3">
      <c r="A23" s="60" t="s">
        <v>8</v>
      </c>
      <c r="B23" s="61" t="s">
        <v>9</v>
      </c>
      <c r="C23" s="60" t="s">
        <v>10</v>
      </c>
      <c r="D23" s="60" t="s">
        <v>11</v>
      </c>
      <c r="E23" s="60" t="s">
        <v>12</v>
      </c>
    </row>
    <row r="24" spans="1:5" ht="16.5" customHeight="1" x14ac:dyDescent="0.3">
      <c r="A24" s="62">
        <v>1</v>
      </c>
      <c r="B24" s="63">
        <v>26203461</v>
      </c>
      <c r="C24" s="63">
        <v>4292</v>
      </c>
      <c r="D24" s="64">
        <v>1</v>
      </c>
      <c r="E24" s="65">
        <v>4.5</v>
      </c>
    </row>
    <row r="25" spans="1:5" ht="16.5" customHeight="1" x14ac:dyDescent="0.3">
      <c r="A25" s="62">
        <v>2</v>
      </c>
      <c r="B25" s="63">
        <v>26317201</v>
      </c>
      <c r="C25" s="63">
        <v>4238</v>
      </c>
      <c r="D25" s="64">
        <v>0.9</v>
      </c>
      <c r="E25" s="64">
        <v>4.5</v>
      </c>
    </row>
    <row r="26" spans="1:5" ht="16.5" customHeight="1" x14ac:dyDescent="0.3">
      <c r="A26" s="62">
        <v>3</v>
      </c>
      <c r="B26" s="63">
        <v>26283480</v>
      </c>
      <c r="C26" s="63">
        <v>4269.2</v>
      </c>
      <c r="D26" s="64">
        <v>0.9</v>
      </c>
      <c r="E26" s="64">
        <v>4.5</v>
      </c>
    </row>
    <row r="27" spans="1:5" ht="16.5" customHeight="1" x14ac:dyDescent="0.3">
      <c r="A27" s="62">
        <v>4</v>
      </c>
      <c r="B27" s="63">
        <v>26472918</v>
      </c>
      <c r="C27" s="63">
        <v>4254.3999999999996</v>
      </c>
      <c r="D27" s="64">
        <v>0.9</v>
      </c>
      <c r="E27" s="64">
        <v>4.5</v>
      </c>
    </row>
    <row r="28" spans="1:5" ht="16.5" customHeight="1" x14ac:dyDescent="0.3">
      <c r="A28" s="62">
        <v>5</v>
      </c>
      <c r="B28" s="63">
        <v>26391888</v>
      </c>
      <c r="C28" s="63">
        <v>4215.7</v>
      </c>
      <c r="D28" s="64">
        <v>0.9</v>
      </c>
      <c r="E28" s="64">
        <v>4.5</v>
      </c>
    </row>
    <row r="29" spans="1:5" ht="16.5" customHeight="1" x14ac:dyDescent="0.3">
      <c r="A29" s="62">
        <v>6</v>
      </c>
      <c r="B29" s="66">
        <v>26426482</v>
      </c>
      <c r="C29" s="66">
        <v>4229.8</v>
      </c>
      <c r="D29" s="67">
        <v>0.9</v>
      </c>
      <c r="E29" s="67">
        <v>4.5</v>
      </c>
    </row>
    <row r="30" spans="1:5" ht="16.5" customHeight="1" x14ac:dyDescent="0.3">
      <c r="A30" s="68" t="s">
        <v>13</v>
      </c>
      <c r="B30" s="69">
        <f>AVERAGE(B24:B29)</f>
        <v>26349238.333333332</v>
      </c>
      <c r="C30" s="70">
        <f>AVERAGE(C24:C29)</f>
        <v>4249.8499999999995</v>
      </c>
      <c r="D30" s="71">
        <f>AVERAGE(D24:D29)</f>
        <v>0.91666666666666663</v>
      </c>
      <c r="E30" s="71">
        <f>AVERAGE(E24:E29)</f>
        <v>4.5</v>
      </c>
    </row>
    <row r="31" spans="1:5" ht="16.5" customHeight="1" x14ac:dyDescent="0.3">
      <c r="A31" s="72" t="s">
        <v>14</v>
      </c>
      <c r="B31" s="73">
        <f>(STDEV(B24:B29)/B30)</f>
        <v>3.7831574254472886E-3</v>
      </c>
      <c r="C31" s="74"/>
      <c r="D31" s="74"/>
      <c r="E31" s="75"/>
    </row>
    <row r="32" spans="1:5" s="49" customFormat="1" ht="16.5" customHeight="1" x14ac:dyDescent="0.3">
      <c r="A32" s="76" t="s">
        <v>15</v>
      </c>
      <c r="B32" s="77">
        <f>COUNT(B24:B29)</f>
        <v>6</v>
      </c>
      <c r="C32" s="78"/>
      <c r="D32" s="79"/>
      <c r="E32" s="80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16</v>
      </c>
      <c r="B34" s="81" t="s">
        <v>17</v>
      </c>
      <c r="C34" s="82"/>
      <c r="D34" s="82"/>
      <c r="E34" s="82"/>
    </row>
    <row r="35" spans="1:5" ht="16.5" customHeight="1" x14ac:dyDescent="0.3">
      <c r="A35" s="56"/>
      <c r="B35" s="81" t="s">
        <v>18</v>
      </c>
      <c r="C35" s="82"/>
      <c r="D35" s="82"/>
      <c r="E35" s="82"/>
    </row>
    <row r="36" spans="1:5" ht="16.5" customHeight="1" x14ac:dyDescent="0.3">
      <c r="A36" s="56"/>
      <c r="B36" s="81" t="s">
        <v>19</v>
      </c>
      <c r="C36" s="82"/>
      <c r="D36" s="82"/>
      <c r="E36" s="82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20</v>
      </c>
    </row>
    <row r="39" spans="1:5" ht="16.5" customHeight="1" x14ac:dyDescent="0.3">
      <c r="A39" s="56" t="s">
        <v>4</v>
      </c>
      <c r="B39" s="53" t="s">
        <v>46</v>
      </c>
      <c r="C39" s="55"/>
      <c r="D39" s="55"/>
      <c r="E39" s="55"/>
    </row>
    <row r="40" spans="1:5" ht="16.5" customHeight="1" x14ac:dyDescent="0.3">
      <c r="A40" s="56" t="s">
        <v>5</v>
      </c>
      <c r="B40" s="57">
        <v>99.39</v>
      </c>
      <c r="C40" s="55"/>
      <c r="D40" s="55"/>
      <c r="E40" s="55"/>
    </row>
    <row r="41" spans="1:5" ht="16.5" customHeight="1" x14ac:dyDescent="0.3">
      <c r="A41" s="53" t="s">
        <v>6</v>
      </c>
      <c r="B41" s="57">
        <v>13.29</v>
      </c>
      <c r="C41" s="55"/>
      <c r="D41" s="55"/>
      <c r="E41" s="55"/>
    </row>
    <row r="42" spans="1:5" ht="16.5" customHeight="1" x14ac:dyDescent="0.3">
      <c r="A42" s="53" t="s">
        <v>7</v>
      </c>
      <c r="B42" s="58">
        <f>B41/50</f>
        <v>0.26579999999999998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60" t="s">
        <v>8</v>
      </c>
      <c r="B44" s="61" t="s">
        <v>9</v>
      </c>
      <c r="C44" s="60" t="s">
        <v>10</v>
      </c>
      <c r="D44" s="60" t="s">
        <v>11</v>
      </c>
      <c r="E44" s="60" t="s">
        <v>12</v>
      </c>
    </row>
    <row r="45" spans="1:5" ht="16.5" customHeight="1" x14ac:dyDescent="0.3">
      <c r="A45" s="62">
        <v>1</v>
      </c>
      <c r="B45" s="63">
        <v>4458315</v>
      </c>
      <c r="C45" s="63">
        <v>3544</v>
      </c>
      <c r="D45" s="64">
        <v>0.98</v>
      </c>
      <c r="E45" s="65">
        <v>5.46</v>
      </c>
    </row>
    <row r="46" spans="1:5" ht="16.5" customHeight="1" x14ac:dyDescent="0.3">
      <c r="A46" s="62">
        <v>2</v>
      </c>
      <c r="B46" s="63">
        <v>4460886</v>
      </c>
      <c r="C46" s="63">
        <v>3287</v>
      </c>
      <c r="D46" s="64">
        <v>0.96</v>
      </c>
      <c r="E46" s="64">
        <v>5.44</v>
      </c>
    </row>
    <row r="47" spans="1:5" ht="16.5" customHeight="1" x14ac:dyDescent="0.3">
      <c r="A47" s="62">
        <v>3</v>
      </c>
      <c r="B47" s="63">
        <v>4461204</v>
      </c>
      <c r="C47" s="63">
        <v>2990</v>
      </c>
      <c r="D47" s="64">
        <v>0.93</v>
      </c>
      <c r="E47" s="64">
        <v>5.43</v>
      </c>
    </row>
    <row r="48" spans="1:5" ht="16.5" customHeight="1" x14ac:dyDescent="0.3">
      <c r="A48" s="62">
        <v>4</v>
      </c>
      <c r="B48" s="63">
        <v>4458260</v>
      </c>
      <c r="C48" s="63">
        <v>2999</v>
      </c>
      <c r="D48" s="64">
        <v>0.94</v>
      </c>
      <c r="E48" s="64">
        <v>5.42</v>
      </c>
    </row>
    <row r="49" spans="1:7" ht="16.5" customHeight="1" x14ac:dyDescent="0.3">
      <c r="A49" s="62">
        <v>5</v>
      </c>
      <c r="B49" s="63">
        <v>4462596</v>
      </c>
      <c r="C49" s="63">
        <v>3034</v>
      </c>
      <c r="D49" s="64">
        <v>0.94</v>
      </c>
      <c r="E49" s="64">
        <v>5.41</v>
      </c>
    </row>
    <row r="50" spans="1:7" ht="16.5" customHeight="1" x14ac:dyDescent="0.3">
      <c r="A50" s="62">
        <v>6</v>
      </c>
      <c r="B50" s="66"/>
      <c r="C50" s="66"/>
      <c r="D50" s="67"/>
      <c r="E50" s="67"/>
    </row>
    <row r="51" spans="1:7" ht="16.5" customHeight="1" x14ac:dyDescent="0.3">
      <c r="A51" s="68" t="s">
        <v>13</v>
      </c>
      <c r="B51" s="69">
        <f>AVERAGE(B45:B50)</f>
        <v>4460252.2</v>
      </c>
      <c r="C51" s="70">
        <f>AVERAGE(C45:C50)</f>
        <v>3170.8</v>
      </c>
      <c r="D51" s="71">
        <f>AVERAGE(D45:D50)</f>
        <v>0.95</v>
      </c>
      <c r="E51" s="71">
        <f>AVERAGE(E45:E50)</f>
        <v>5.4320000000000004</v>
      </c>
    </row>
    <row r="52" spans="1:7" ht="16.5" customHeight="1" x14ac:dyDescent="0.3">
      <c r="A52" s="72" t="s">
        <v>14</v>
      </c>
      <c r="B52" s="73">
        <f>(STDEV(B45:B50)/B51)</f>
        <v>4.2720193059744377E-4</v>
      </c>
      <c r="C52" s="74"/>
      <c r="D52" s="74"/>
      <c r="E52" s="75"/>
    </row>
    <row r="53" spans="1:7" s="49" customFormat="1" ht="16.5" customHeight="1" x14ac:dyDescent="0.3">
      <c r="A53" s="76" t="s">
        <v>15</v>
      </c>
      <c r="B53" s="77">
        <f>COUNT(B45:B50)</f>
        <v>5</v>
      </c>
      <c r="C53" s="78"/>
      <c r="D53" s="79"/>
      <c r="E53" s="80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16</v>
      </c>
      <c r="B55" s="81" t="s">
        <v>17</v>
      </c>
      <c r="C55" s="82"/>
      <c r="D55" s="82"/>
      <c r="E55" s="82"/>
    </row>
    <row r="56" spans="1:7" ht="16.5" customHeight="1" x14ac:dyDescent="0.3">
      <c r="A56" s="56"/>
      <c r="B56" s="81" t="s">
        <v>18</v>
      </c>
      <c r="C56" s="82"/>
      <c r="D56" s="82"/>
      <c r="E56" s="82"/>
    </row>
    <row r="57" spans="1:7" ht="16.5" customHeight="1" x14ac:dyDescent="0.3">
      <c r="A57" s="56"/>
      <c r="B57" s="81" t="s">
        <v>19</v>
      </c>
      <c r="C57" s="82"/>
      <c r="D57" s="82"/>
      <c r="E57" s="82"/>
    </row>
    <row r="58" spans="1:7" ht="14.25" customHeight="1" thickBot="1" x14ac:dyDescent="0.3">
      <c r="A58" s="83"/>
      <c r="B58" s="84"/>
      <c r="D58" s="85"/>
      <c r="F58" s="86"/>
      <c r="G58" s="86"/>
    </row>
    <row r="59" spans="1:7" ht="15" customHeight="1" x14ac:dyDescent="0.3">
      <c r="B59" s="686" t="s">
        <v>21</v>
      </c>
      <c r="C59" s="686"/>
      <c r="E59" s="87" t="s">
        <v>22</v>
      </c>
      <c r="F59" s="88"/>
      <c r="G59" s="87" t="s">
        <v>23</v>
      </c>
    </row>
    <row r="60" spans="1:7" ht="36.75" customHeight="1" x14ac:dyDescent="0.3">
      <c r="A60" s="89" t="s">
        <v>24</v>
      </c>
      <c r="B60" s="90"/>
      <c r="C60" s="90"/>
      <c r="E60" s="90"/>
      <c r="G60" s="90"/>
    </row>
    <row r="61" spans="1:7" ht="36.75" customHeight="1" x14ac:dyDescent="0.3">
      <c r="A61" s="89" t="s">
        <v>25</v>
      </c>
      <c r="B61" s="91"/>
      <c r="C61" s="91"/>
      <c r="E61" s="91"/>
      <c r="G61" s="9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91" zoomScale="40" zoomScaleNormal="40" zoomScaleSheetLayoutView="25" zoomScalePageLayoutView="55" workbookViewId="0">
      <selection activeCell="D125" sqref="D125"/>
    </sheetView>
  </sheetViews>
  <sheetFormatPr defaultColWidth="9.140625" defaultRowHeight="13.5" x14ac:dyDescent="0.25"/>
  <cols>
    <col min="1" max="1" width="55.42578125" style="515" customWidth="1"/>
    <col min="2" max="2" width="33.7109375" style="515" customWidth="1"/>
    <col min="3" max="3" width="42.28515625" style="515" customWidth="1"/>
    <col min="4" max="4" width="30.5703125" style="515" customWidth="1"/>
    <col min="5" max="5" width="39.85546875" style="515" customWidth="1"/>
    <col min="6" max="6" width="30.7109375" style="515" customWidth="1"/>
    <col min="7" max="7" width="39.85546875" style="515" customWidth="1"/>
    <col min="8" max="8" width="30" style="515" customWidth="1"/>
    <col min="9" max="9" width="30.28515625" style="515" hidden="1" customWidth="1"/>
    <col min="10" max="10" width="30.42578125" style="515" customWidth="1"/>
    <col min="11" max="11" width="21.28515625" style="515" customWidth="1"/>
    <col min="12" max="12" width="9.140625" style="515"/>
    <col min="13" max="16384" width="9.140625" style="517"/>
  </cols>
  <sheetData>
    <row r="1" spans="1:9" ht="18.75" customHeight="1" x14ac:dyDescent="0.25">
      <c r="A1" s="719" t="s">
        <v>49</v>
      </c>
      <c r="B1" s="719"/>
      <c r="C1" s="719"/>
      <c r="D1" s="719"/>
      <c r="E1" s="719"/>
      <c r="F1" s="719"/>
      <c r="G1" s="719"/>
      <c r="H1" s="719"/>
      <c r="I1" s="719"/>
    </row>
    <row r="2" spans="1:9" ht="18.75" customHeight="1" x14ac:dyDescent="0.25">
      <c r="A2" s="719"/>
      <c r="B2" s="719"/>
      <c r="C2" s="719"/>
      <c r="D2" s="719"/>
      <c r="E2" s="719"/>
      <c r="F2" s="719"/>
      <c r="G2" s="719"/>
      <c r="H2" s="719"/>
      <c r="I2" s="719"/>
    </row>
    <row r="3" spans="1:9" ht="18.75" customHeight="1" x14ac:dyDescent="0.25">
      <c r="A3" s="719"/>
      <c r="B3" s="719"/>
      <c r="C3" s="719"/>
      <c r="D3" s="719"/>
      <c r="E3" s="719"/>
      <c r="F3" s="719"/>
      <c r="G3" s="719"/>
      <c r="H3" s="719"/>
      <c r="I3" s="719"/>
    </row>
    <row r="4" spans="1:9" ht="18.75" customHeight="1" x14ac:dyDescent="0.25">
      <c r="A4" s="719"/>
      <c r="B4" s="719"/>
      <c r="C4" s="719"/>
      <c r="D4" s="719"/>
      <c r="E4" s="719"/>
      <c r="F4" s="719"/>
      <c r="G4" s="719"/>
      <c r="H4" s="719"/>
      <c r="I4" s="719"/>
    </row>
    <row r="5" spans="1:9" ht="18.75" customHeight="1" x14ac:dyDescent="0.25">
      <c r="A5" s="719"/>
      <c r="B5" s="719"/>
      <c r="C5" s="719"/>
      <c r="D5" s="719"/>
      <c r="E5" s="719"/>
      <c r="F5" s="719"/>
      <c r="G5" s="719"/>
      <c r="H5" s="719"/>
      <c r="I5" s="719"/>
    </row>
    <row r="6" spans="1:9" ht="18.75" customHeight="1" x14ac:dyDescent="0.25">
      <c r="A6" s="719"/>
      <c r="B6" s="719"/>
      <c r="C6" s="719"/>
      <c r="D6" s="719"/>
      <c r="E6" s="719"/>
      <c r="F6" s="719"/>
      <c r="G6" s="719"/>
      <c r="H6" s="719"/>
      <c r="I6" s="719"/>
    </row>
    <row r="7" spans="1:9" ht="18.75" customHeight="1" x14ac:dyDescent="0.25">
      <c r="A7" s="719"/>
      <c r="B7" s="719"/>
      <c r="C7" s="719"/>
      <c r="D7" s="719"/>
      <c r="E7" s="719"/>
      <c r="F7" s="719"/>
      <c r="G7" s="719"/>
      <c r="H7" s="719"/>
      <c r="I7" s="719"/>
    </row>
    <row r="8" spans="1:9" x14ac:dyDescent="0.25">
      <c r="A8" s="720" t="s">
        <v>50</v>
      </c>
      <c r="B8" s="720"/>
      <c r="C8" s="720"/>
      <c r="D8" s="720"/>
      <c r="E8" s="720"/>
      <c r="F8" s="720"/>
      <c r="G8" s="720"/>
      <c r="H8" s="720"/>
      <c r="I8" s="720"/>
    </row>
    <row r="9" spans="1:9" x14ac:dyDescent="0.25">
      <c r="A9" s="720"/>
      <c r="B9" s="720"/>
      <c r="C9" s="720"/>
      <c r="D9" s="720"/>
      <c r="E9" s="720"/>
      <c r="F9" s="720"/>
      <c r="G9" s="720"/>
      <c r="H9" s="720"/>
      <c r="I9" s="720"/>
    </row>
    <row r="10" spans="1:9" x14ac:dyDescent="0.25">
      <c r="A10" s="720"/>
      <c r="B10" s="720"/>
      <c r="C10" s="720"/>
      <c r="D10" s="720"/>
      <c r="E10" s="720"/>
      <c r="F10" s="720"/>
      <c r="G10" s="720"/>
      <c r="H10" s="720"/>
      <c r="I10" s="720"/>
    </row>
    <row r="11" spans="1:9" x14ac:dyDescent="0.25">
      <c r="A11" s="720"/>
      <c r="B11" s="720"/>
      <c r="C11" s="720"/>
      <c r="D11" s="720"/>
      <c r="E11" s="720"/>
      <c r="F11" s="720"/>
      <c r="G11" s="720"/>
      <c r="H11" s="720"/>
      <c r="I11" s="720"/>
    </row>
    <row r="12" spans="1:9" x14ac:dyDescent="0.25">
      <c r="A12" s="720"/>
      <c r="B12" s="720"/>
      <c r="C12" s="720"/>
      <c r="D12" s="720"/>
      <c r="E12" s="720"/>
      <c r="F12" s="720"/>
      <c r="G12" s="720"/>
      <c r="H12" s="720"/>
      <c r="I12" s="720"/>
    </row>
    <row r="13" spans="1:9" x14ac:dyDescent="0.25">
      <c r="A13" s="720"/>
      <c r="B13" s="720"/>
      <c r="C13" s="720"/>
      <c r="D13" s="720"/>
      <c r="E13" s="720"/>
      <c r="F13" s="720"/>
      <c r="G13" s="720"/>
      <c r="H13" s="720"/>
      <c r="I13" s="720"/>
    </row>
    <row r="14" spans="1:9" x14ac:dyDescent="0.25">
      <c r="A14" s="720"/>
      <c r="B14" s="720"/>
      <c r="C14" s="720"/>
      <c r="D14" s="720"/>
      <c r="E14" s="720"/>
      <c r="F14" s="720"/>
      <c r="G14" s="720"/>
      <c r="H14" s="720"/>
      <c r="I14" s="720"/>
    </row>
    <row r="15" spans="1:9" ht="19.5" customHeight="1" thickBot="1" x14ac:dyDescent="0.35">
      <c r="A15" s="516"/>
    </row>
    <row r="16" spans="1:9" ht="19.5" customHeight="1" thickBot="1" x14ac:dyDescent="0.35">
      <c r="A16" s="721" t="s">
        <v>26</v>
      </c>
      <c r="B16" s="722"/>
      <c r="C16" s="722"/>
      <c r="D16" s="722"/>
      <c r="E16" s="722"/>
      <c r="F16" s="722"/>
      <c r="G16" s="722"/>
      <c r="H16" s="723"/>
    </row>
    <row r="17" spans="1:14" ht="20.25" customHeight="1" x14ac:dyDescent="0.25">
      <c r="A17" s="724" t="s">
        <v>51</v>
      </c>
      <c r="B17" s="724"/>
      <c r="C17" s="724"/>
      <c r="D17" s="724"/>
      <c r="E17" s="724"/>
      <c r="F17" s="724"/>
      <c r="G17" s="724"/>
      <c r="H17" s="724"/>
    </row>
    <row r="18" spans="1:14" ht="26.25" customHeight="1" x14ac:dyDescent="0.4">
      <c r="A18" s="518" t="s">
        <v>28</v>
      </c>
      <c r="B18" s="725" t="s">
        <v>45</v>
      </c>
      <c r="C18" s="725"/>
      <c r="D18" s="519"/>
      <c r="E18" s="520"/>
      <c r="F18" s="521"/>
      <c r="G18" s="521"/>
      <c r="H18" s="521"/>
    </row>
    <row r="19" spans="1:14" ht="26.25" customHeight="1" x14ac:dyDescent="0.4">
      <c r="A19" s="518" t="s">
        <v>30</v>
      </c>
      <c r="B19" s="522" t="s">
        <v>31</v>
      </c>
      <c r="C19" s="521">
        <v>1</v>
      </c>
      <c r="D19" s="521"/>
      <c r="E19" s="521"/>
      <c r="F19" s="521"/>
      <c r="G19" s="521"/>
      <c r="H19" s="521"/>
    </row>
    <row r="20" spans="1:14" ht="26.25" customHeight="1" x14ac:dyDescent="0.4">
      <c r="A20" s="518" t="s">
        <v>32</v>
      </c>
      <c r="B20" s="726" t="s">
        <v>48</v>
      </c>
      <c r="C20" s="726"/>
      <c r="D20" s="521"/>
      <c r="E20" s="521"/>
      <c r="F20" s="521"/>
      <c r="G20" s="521"/>
      <c r="H20" s="521"/>
    </row>
    <row r="21" spans="1:14" ht="26.25" customHeight="1" x14ac:dyDescent="0.4">
      <c r="A21" s="518" t="s">
        <v>34</v>
      </c>
      <c r="B21" s="726" t="s">
        <v>52</v>
      </c>
      <c r="C21" s="726"/>
      <c r="D21" s="726"/>
      <c r="E21" s="726"/>
      <c r="F21" s="726"/>
      <c r="G21" s="726"/>
      <c r="H21" s="726"/>
      <c r="I21" s="523"/>
    </row>
    <row r="22" spans="1:14" ht="26.25" customHeight="1" x14ac:dyDescent="0.4">
      <c r="A22" s="518" t="s">
        <v>36</v>
      </c>
      <c r="B22" s="524" t="s">
        <v>53</v>
      </c>
      <c r="C22" s="521"/>
      <c r="D22" s="521"/>
      <c r="E22" s="521"/>
      <c r="F22" s="521"/>
      <c r="G22" s="521"/>
      <c r="H22" s="521"/>
    </row>
    <row r="23" spans="1:14" ht="26.25" customHeight="1" x14ac:dyDescent="0.4">
      <c r="A23" s="518" t="s">
        <v>38</v>
      </c>
      <c r="B23" s="524">
        <v>43132.346759259257</v>
      </c>
      <c r="C23" s="521"/>
      <c r="D23" s="521"/>
      <c r="E23" s="521"/>
      <c r="F23" s="521"/>
      <c r="G23" s="521"/>
      <c r="H23" s="521"/>
    </row>
    <row r="24" spans="1:14" ht="18.75" x14ac:dyDescent="0.3">
      <c r="A24" s="518"/>
      <c r="B24" s="525"/>
    </row>
    <row r="25" spans="1:14" ht="18.75" x14ac:dyDescent="0.3">
      <c r="A25" s="526" t="s">
        <v>1</v>
      </c>
      <c r="B25" s="525"/>
    </row>
    <row r="26" spans="1:14" ht="26.25" customHeight="1" x14ac:dyDescent="0.4">
      <c r="A26" s="527" t="s">
        <v>4</v>
      </c>
      <c r="B26" s="725" t="s">
        <v>48</v>
      </c>
      <c r="C26" s="725"/>
    </row>
    <row r="27" spans="1:14" ht="26.25" customHeight="1" x14ac:dyDescent="0.4">
      <c r="A27" s="528" t="s">
        <v>54</v>
      </c>
      <c r="B27" s="727" t="s">
        <v>140</v>
      </c>
      <c r="C27" s="727"/>
    </row>
    <row r="28" spans="1:14" ht="27" customHeight="1" thickBot="1" x14ac:dyDescent="0.45">
      <c r="A28" s="528" t="s">
        <v>5</v>
      </c>
      <c r="B28" s="529">
        <v>97.21</v>
      </c>
    </row>
    <row r="29" spans="1:14" s="531" customFormat="1" ht="27" customHeight="1" thickBot="1" x14ac:dyDescent="0.45">
      <c r="A29" s="528" t="s">
        <v>56</v>
      </c>
      <c r="B29" s="530">
        <v>0</v>
      </c>
      <c r="C29" s="699" t="s">
        <v>57</v>
      </c>
      <c r="D29" s="700"/>
      <c r="E29" s="700"/>
      <c r="F29" s="700"/>
      <c r="G29" s="701"/>
      <c r="I29" s="532"/>
      <c r="J29" s="532"/>
      <c r="K29" s="532"/>
      <c r="L29" s="532"/>
    </row>
    <row r="30" spans="1:14" s="531" customFormat="1" ht="19.5" customHeight="1" thickBot="1" x14ac:dyDescent="0.35">
      <c r="A30" s="528" t="s">
        <v>58</v>
      </c>
      <c r="B30" s="533">
        <f>B28-B29</f>
        <v>97.21</v>
      </c>
      <c r="C30" s="534"/>
      <c r="D30" s="534"/>
      <c r="E30" s="534"/>
      <c r="F30" s="534"/>
      <c r="G30" s="535"/>
      <c r="I30" s="532"/>
      <c r="J30" s="532"/>
      <c r="K30" s="532"/>
      <c r="L30" s="532"/>
    </row>
    <row r="31" spans="1:14" s="531" customFormat="1" ht="27" customHeight="1" thickBot="1" x14ac:dyDescent="0.45">
      <c r="A31" s="528" t="s">
        <v>59</v>
      </c>
      <c r="B31" s="536">
        <v>1</v>
      </c>
      <c r="C31" s="702" t="s">
        <v>60</v>
      </c>
      <c r="D31" s="703"/>
      <c r="E31" s="703"/>
      <c r="F31" s="703"/>
      <c r="G31" s="703"/>
      <c r="H31" s="704"/>
      <c r="I31" s="532"/>
      <c r="J31" s="532"/>
      <c r="K31" s="532"/>
      <c r="L31" s="532"/>
    </row>
    <row r="32" spans="1:14" s="531" customFormat="1" ht="27" customHeight="1" thickBot="1" x14ac:dyDescent="0.45">
      <c r="A32" s="528" t="s">
        <v>61</v>
      </c>
      <c r="B32" s="536">
        <v>1</v>
      </c>
      <c r="C32" s="702" t="s">
        <v>62</v>
      </c>
      <c r="D32" s="703"/>
      <c r="E32" s="703"/>
      <c r="F32" s="703"/>
      <c r="G32" s="703"/>
      <c r="H32" s="704"/>
      <c r="I32" s="532"/>
      <c r="J32" s="532"/>
      <c r="K32" s="532"/>
      <c r="L32" s="537"/>
      <c r="M32" s="537"/>
      <c r="N32" s="538"/>
    </row>
    <row r="33" spans="1:14" s="531" customFormat="1" ht="17.25" customHeight="1" x14ac:dyDescent="0.3">
      <c r="A33" s="528"/>
      <c r="B33" s="539"/>
      <c r="C33" s="540"/>
      <c r="D33" s="540"/>
      <c r="E33" s="540"/>
      <c r="F33" s="540"/>
      <c r="G33" s="540"/>
      <c r="H33" s="540"/>
      <c r="I33" s="532"/>
      <c r="J33" s="532"/>
      <c r="K33" s="532"/>
      <c r="L33" s="537"/>
      <c r="M33" s="537"/>
      <c r="N33" s="538"/>
    </row>
    <row r="34" spans="1:14" s="531" customFormat="1" ht="18.75" x14ac:dyDescent="0.3">
      <c r="A34" s="528" t="s">
        <v>63</v>
      </c>
      <c r="B34" s="541">
        <f>B31/B32</f>
        <v>1</v>
      </c>
      <c r="C34" s="516" t="s">
        <v>64</v>
      </c>
      <c r="D34" s="516"/>
      <c r="E34" s="516"/>
      <c r="F34" s="516"/>
      <c r="G34" s="516"/>
      <c r="I34" s="532"/>
      <c r="J34" s="532"/>
      <c r="K34" s="532"/>
      <c r="L34" s="537"/>
      <c r="M34" s="537"/>
      <c r="N34" s="538"/>
    </row>
    <row r="35" spans="1:14" s="531" customFormat="1" ht="19.5" customHeight="1" thickBot="1" x14ac:dyDescent="0.35">
      <c r="A35" s="528"/>
      <c r="B35" s="533"/>
      <c r="G35" s="516"/>
      <c r="I35" s="532"/>
      <c r="J35" s="532"/>
      <c r="K35" s="532"/>
      <c r="L35" s="537"/>
      <c r="M35" s="537"/>
      <c r="N35" s="538"/>
    </row>
    <row r="36" spans="1:14" s="531" customFormat="1" ht="27" customHeight="1" thickBot="1" x14ac:dyDescent="0.45">
      <c r="A36" s="542" t="s">
        <v>65</v>
      </c>
      <c r="B36" s="543">
        <v>100</v>
      </c>
      <c r="C36" s="516"/>
      <c r="D36" s="705" t="s">
        <v>66</v>
      </c>
      <c r="E36" s="707"/>
      <c r="F36" s="705" t="s">
        <v>67</v>
      </c>
      <c r="G36" s="706"/>
      <c r="J36" s="532"/>
      <c r="K36" s="532"/>
      <c r="L36" s="537"/>
      <c r="M36" s="537"/>
      <c r="N36" s="538"/>
    </row>
    <row r="37" spans="1:14" s="531" customFormat="1" ht="27" customHeight="1" thickBot="1" x14ac:dyDescent="0.45">
      <c r="A37" s="544" t="s">
        <v>68</v>
      </c>
      <c r="B37" s="545">
        <v>1</v>
      </c>
      <c r="C37" s="546" t="s">
        <v>69</v>
      </c>
      <c r="D37" s="547" t="s">
        <v>70</v>
      </c>
      <c r="E37" s="548" t="s">
        <v>71</v>
      </c>
      <c r="F37" s="547" t="s">
        <v>70</v>
      </c>
      <c r="G37" s="549" t="s">
        <v>71</v>
      </c>
      <c r="I37" s="550" t="s">
        <v>72</v>
      </c>
      <c r="J37" s="532"/>
      <c r="K37" s="532"/>
      <c r="L37" s="537"/>
      <c r="M37" s="537"/>
      <c r="N37" s="538"/>
    </row>
    <row r="38" spans="1:14" s="531" customFormat="1" ht="26.25" customHeight="1" x14ac:dyDescent="0.4">
      <c r="A38" s="544" t="s">
        <v>73</v>
      </c>
      <c r="B38" s="545">
        <v>1</v>
      </c>
      <c r="C38" s="551">
        <v>1</v>
      </c>
      <c r="D38" s="552">
        <v>8187579</v>
      </c>
      <c r="E38" s="553">
        <f>IF(ISBLANK(D38),"-",$D$48/$D$45*D38)</f>
        <v>7893074.8917845767</v>
      </c>
      <c r="F38" s="552">
        <v>7747745</v>
      </c>
      <c r="G38" s="554">
        <f>IF(ISBLANK(F38),"-",$D$48/$F$45*F38)</f>
        <v>7976758.3983463915</v>
      </c>
      <c r="I38" s="555"/>
      <c r="J38" s="532"/>
      <c r="K38" s="532"/>
      <c r="L38" s="537"/>
      <c r="M38" s="537"/>
      <c r="N38" s="538"/>
    </row>
    <row r="39" spans="1:14" s="531" customFormat="1" ht="26.25" customHeight="1" x14ac:dyDescent="0.4">
      <c r="A39" s="544" t="s">
        <v>74</v>
      </c>
      <c r="B39" s="545">
        <v>1</v>
      </c>
      <c r="C39" s="556">
        <v>2</v>
      </c>
      <c r="D39" s="557">
        <v>8138937</v>
      </c>
      <c r="E39" s="558">
        <f>IF(ISBLANK(D39),"-",$D$48/$D$45*D39)</f>
        <v>7846182.5260576401</v>
      </c>
      <c r="F39" s="557">
        <v>7751205</v>
      </c>
      <c r="G39" s="559">
        <f>IF(ISBLANK(F39),"-",$D$48/$F$45*F39)</f>
        <v>7980320.6715056505</v>
      </c>
      <c r="I39" s="687">
        <f>ABS((F43/D43*D42)-F42)/D42</f>
        <v>1.3054815250161545E-2</v>
      </c>
      <c r="J39" s="532"/>
      <c r="K39" s="532"/>
      <c r="L39" s="537"/>
      <c r="M39" s="537"/>
      <c r="N39" s="538"/>
    </row>
    <row r="40" spans="1:14" ht="26.25" customHeight="1" x14ac:dyDescent="0.4">
      <c r="A40" s="544" t="s">
        <v>75</v>
      </c>
      <c r="B40" s="545">
        <v>1</v>
      </c>
      <c r="C40" s="556">
        <v>3</v>
      </c>
      <c r="D40" s="557">
        <v>8125456</v>
      </c>
      <c r="E40" s="558">
        <f>IF(ISBLANK(D40),"-",$D$48/$D$45*D40)</f>
        <v>7833186.4325095778</v>
      </c>
      <c r="F40" s="557">
        <v>7715943</v>
      </c>
      <c r="G40" s="559">
        <f>IF(ISBLANK(F40),"-",$D$48/$F$45*F40)</f>
        <v>7944016.3720427109</v>
      </c>
      <c r="I40" s="687"/>
      <c r="L40" s="537"/>
      <c r="M40" s="537"/>
      <c r="N40" s="516"/>
    </row>
    <row r="41" spans="1:14" ht="27" customHeight="1" thickBot="1" x14ac:dyDescent="0.45">
      <c r="A41" s="544" t="s">
        <v>76</v>
      </c>
      <c r="B41" s="545">
        <v>1</v>
      </c>
      <c r="C41" s="560">
        <v>4</v>
      </c>
      <c r="D41" s="561"/>
      <c r="E41" s="562" t="str">
        <f>IF(ISBLANK(D41),"-",$D$48/$D$45*D41)</f>
        <v>-</v>
      </c>
      <c r="F41" s="561"/>
      <c r="G41" s="563" t="str">
        <f>IF(ISBLANK(F41),"-",$D$48/$F$45*F41)</f>
        <v>-</v>
      </c>
      <c r="I41" s="564"/>
      <c r="L41" s="537"/>
      <c r="M41" s="537"/>
      <c r="N41" s="516"/>
    </row>
    <row r="42" spans="1:14" ht="27" customHeight="1" thickBot="1" x14ac:dyDescent="0.45">
      <c r="A42" s="544" t="s">
        <v>77</v>
      </c>
      <c r="B42" s="545">
        <v>1</v>
      </c>
      <c r="C42" s="565" t="s">
        <v>78</v>
      </c>
      <c r="D42" s="566">
        <f>AVERAGE(D38:D41)</f>
        <v>8150657.333333333</v>
      </c>
      <c r="E42" s="567">
        <f>AVERAGE(E38:E41)</f>
        <v>7857481.2834505988</v>
      </c>
      <c r="F42" s="566">
        <f>AVERAGE(F38:F41)</f>
        <v>7738297.666666667</v>
      </c>
      <c r="G42" s="568">
        <f>AVERAGE(G38:G41)</f>
        <v>7967031.8139649183</v>
      </c>
      <c r="H42" s="569"/>
    </row>
    <row r="43" spans="1:14" ht="26.25" customHeight="1" x14ac:dyDescent="0.4">
      <c r="A43" s="544" t="s">
        <v>79</v>
      </c>
      <c r="B43" s="545">
        <v>1</v>
      </c>
      <c r="C43" s="570" t="s">
        <v>80</v>
      </c>
      <c r="D43" s="571">
        <v>25.61</v>
      </c>
      <c r="E43" s="516"/>
      <c r="F43" s="571">
        <v>23.98</v>
      </c>
      <c r="H43" s="569"/>
    </row>
    <row r="44" spans="1:14" ht="26.25" customHeight="1" x14ac:dyDescent="0.4">
      <c r="A44" s="544" t="s">
        <v>81</v>
      </c>
      <c r="B44" s="545">
        <v>1</v>
      </c>
      <c r="C44" s="572" t="s">
        <v>82</v>
      </c>
      <c r="D44" s="573">
        <f>D43*$B$34</f>
        <v>25.61</v>
      </c>
      <c r="E44" s="574"/>
      <c r="F44" s="573">
        <f>F43*$B$34</f>
        <v>23.98</v>
      </c>
      <c r="H44" s="569"/>
    </row>
    <row r="45" spans="1:14" ht="19.5" customHeight="1" thickBot="1" x14ac:dyDescent="0.35">
      <c r="A45" s="544" t="s">
        <v>83</v>
      </c>
      <c r="B45" s="556">
        <f>(B44/B43)*(B42/B41)*(B40/B39)*(B38/B37)*B36</f>
        <v>100</v>
      </c>
      <c r="C45" s="572" t="s">
        <v>84</v>
      </c>
      <c r="D45" s="575">
        <f>D44*$B$30/100</f>
        <v>24.895481</v>
      </c>
      <c r="E45" s="576"/>
      <c r="F45" s="575">
        <f>F44*$B$30/100</f>
        <v>23.310957999999999</v>
      </c>
      <c r="H45" s="569"/>
    </row>
    <row r="46" spans="1:14" ht="19.5" customHeight="1" thickBot="1" x14ac:dyDescent="0.35">
      <c r="A46" s="688" t="s">
        <v>85</v>
      </c>
      <c r="B46" s="692"/>
      <c r="C46" s="572" t="s">
        <v>86</v>
      </c>
      <c r="D46" s="577">
        <f>D45/$B$45</f>
        <v>0.24895481</v>
      </c>
      <c r="E46" s="578"/>
      <c r="F46" s="579">
        <f>F45/$B$45</f>
        <v>0.23310957999999998</v>
      </c>
      <c r="H46" s="569"/>
    </row>
    <row r="47" spans="1:14" ht="27" customHeight="1" thickBot="1" x14ac:dyDescent="0.45">
      <c r="A47" s="690"/>
      <c r="B47" s="693"/>
      <c r="C47" s="580" t="s">
        <v>87</v>
      </c>
      <c r="D47" s="581">
        <v>0.24</v>
      </c>
      <c r="E47" s="582"/>
      <c r="F47" s="578"/>
      <c r="H47" s="569"/>
    </row>
    <row r="48" spans="1:14" ht="18.75" x14ac:dyDescent="0.3">
      <c r="C48" s="583" t="s">
        <v>88</v>
      </c>
      <c r="D48" s="575">
        <f>D47*$B$45</f>
        <v>24</v>
      </c>
      <c r="F48" s="584"/>
      <c r="H48" s="569"/>
    </row>
    <row r="49" spans="1:12" ht="19.5" customHeight="1" thickBot="1" x14ac:dyDescent="0.35">
      <c r="C49" s="585" t="s">
        <v>89</v>
      </c>
      <c r="D49" s="586">
        <f>D48/B34</f>
        <v>24</v>
      </c>
      <c r="F49" s="584"/>
      <c r="H49" s="569"/>
    </row>
    <row r="50" spans="1:12" ht="18.75" x14ac:dyDescent="0.3">
      <c r="C50" s="542" t="s">
        <v>90</v>
      </c>
      <c r="D50" s="587">
        <f>AVERAGE(E38:E41,G38:G41)</f>
        <v>7912256.5487077571</v>
      </c>
      <c r="F50" s="588"/>
      <c r="H50" s="569"/>
    </row>
    <row r="51" spans="1:12" ht="18.75" x14ac:dyDescent="0.3">
      <c r="C51" s="544" t="s">
        <v>91</v>
      </c>
      <c r="D51" s="589">
        <f>STDEV(E38:E41,G38:G41)/D50</f>
        <v>8.1492531816545182E-3</v>
      </c>
      <c r="F51" s="588"/>
      <c r="H51" s="569"/>
    </row>
    <row r="52" spans="1:12" ht="19.5" customHeight="1" thickBot="1" x14ac:dyDescent="0.35">
      <c r="C52" s="590" t="s">
        <v>15</v>
      </c>
      <c r="D52" s="591">
        <f>COUNT(E38:E41,G38:G41)</f>
        <v>6</v>
      </c>
      <c r="F52" s="588"/>
    </row>
    <row r="54" spans="1:12" ht="18.75" x14ac:dyDescent="0.3">
      <c r="A54" s="592" t="s">
        <v>1</v>
      </c>
      <c r="B54" s="593" t="s">
        <v>92</v>
      </c>
    </row>
    <row r="55" spans="1:12" ht="18.75" x14ac:dyDescent="0.3">
      <c r="A55" s="516" t="s">
        <v>93</v>
      </c>
      <c r="B55" s="594" t="str">
        <f>B21</f>
        <v>Each film-coated tablet contains Efavirenz 600 mg, Lamivudine USP 300 mg, Tenofovir Disoproxil Fumarate 300 mg equivalent to 245 mg Tenofovir disoproxil.</v>
      </c>
    </row>
    <row r="56" spans="1:12" ht="26.25" customHeight="1" x14ac:dyDescent="0.4">
      <c r="A56" s="594" t="s">
        <v>94</v>
      </c>
      <c r="B56" s="595">
        <v>600</v>
      </c>
      <c r="C56" s="516" t="str">
        <f>B20</f>
        <v>EFFAVIRENZ</v>
      </c>
      <c r="H56" s="574"/>
    </row>
    <row r="57" spans="1:12" ht="18.75" x14ac:dyDescent="0.3">
      <c r="A57" s="594" t="s">
        <v>95</v>
      </c>
      <c r="B57" s="596">
        <f>Uniformity!C46</f>
        <v>1723.2644999999998</v>
      </c>
      <c r="H57" s="574"/>
    </row>
    <row r="58" spans="1:12" ht="19.5" customHeight="1" thickBot="1" x14ac:dyDescent="0.35">
      <c r="H58" s="574"/>
    </row>
    <row r="59" spans="1:12" s="531" customFormat="1" ht="27" customHeight="1" thickBot="1" x14ac:dyDescent="0.45">
      <c r="A59" s="542" t="s">
        <v>96</v>
      </c>
      <c r="B59" s="543">
        <v>200</v>
      </c>
      <c r="C59" s="516"/>
      <c r="D59" s="597" t="s">
        <v>97</v>
      </c>
      <c r="E59" s="598" t="s">
        <v>69</v>
      </c>
      <c r="F59" s="598" t="s">
        <v>70</v>
      </c>
      <c r="G59" s="598" t="s">
        <v>98</v>
      </c>
      <c r="H59" s="546" t="s">
        <v>99</v>
      </c>
      <c r="L59" s="532"/>
    </row>
    <row r="60" spans="1:12" s="531" customFormat="1" ht="26.25" customHeight="1" x14ac:dyDescent="0.4">
      <c r="A60" s="544" t="s">
        <v>100</v>
      </c>
      <c r="B60" s="545">
        <v>4</v>
      </c>
      <c r="C60" s="708" t="s">
        <v>101</v>
      </c>
      <c r="D60" s="711">
        <v>1727.31</v>
      </c>
      <c r="E60" s="599">
        <v>1</v>
      </c>
      <c r="F60" s="600">
        <v>7544251</v>
      </c>
      <c r="G60" s="601">
        <f>IF(ISBLANK(F60),"-",(F60/$D$50*$D$47*$B$68)*($B$57/$D$60))</f>
        <v>570.75361799331984</v>
      </c>
      <c r="H60" s="602">
        <f t="shared" ref="H60:H71" si="0">IF(ISBLANK(F60),"-",(G60/$B$56)*100)</f>
        <v>95.125602998886635</v>
      </c>
      <c r="L60" s="532"/>
    </row>
    <row r="61" spans="1:12" s="531" customFormat="1" ht="26.25" customHeight="1" x14ac:dyDescent="0.4">
      <c r="A61" s="544" t="s">
        <v>102</v>
      </c>
      <c r="B61" s="545">
        <v>50</v>
      </c>
      <c r="C61" s="709"/>
      <c r="D61" s="712"/>
      <c r="E61" s="603">
        <v>2</v>
      </c>
      <c r="F61" s="557">
        <v>7485216</v>
      </c>
      <c r="G61" s="604">
        <f>IF(ISBLANK(F61),"-",(F61/$D$50*$D$47*$B$68)*($B$57/$D$60))</f>
        <v>566.28737742971236</v>
      </c>
      <c r="H61" s="605">
        <f t="shared" si="0"/>
        <v>94.381229571618732</v>
      </c>
      <c r="L61" s="532"/>
    </row>
    <row r="62" spans="1:12" s="531" customFormat="1" ht="26.25" customHeight="1" x14ac:dyDescent="0.4">
      <c r="A62" s="544" t="s">
        <v>103</v>
      </c>
      <c r="B62" s="545">
        <v>1</v>
      </c>
      <c r="C62" s="709"/>
      <c r="D62" s="712"/>
      <c r="E62" s="603">
        <v>3</v>
      </c>
      <c r="F62" s="606">
        <v>7479999</v>
      </c>
      <c r="G62" s="604">
        <f>IF(ISBLANK(F62),"-",(F62/$D$50*$D$47*$B$68)*($B$57/$D$60))</f>
        <v>565.89268992195696</v>
      </c>
      <c r="H62" s="605">
        <f t="shared" si="0"/>
        <v>94.315448320326155</v>
      </c>
      <c r="L62" s="532"/>
    </row>
    <row r="63" spans="1:12" ht="27" customHeight="1" thickBot="1" x14ac:dyDescent="0.45">
      <c r="A63" s="544" t="s">
        <v>104</v>
      </c>
      <c r="B63" s="545">
        <v>1</v>
      </c>
      <c r="C63" s="710"/>
      <c r="D63" s="713"/>
      <c r="E63" s="607">
        <v>4</v>
      </c>
      <c r="F63" s="608"/>
      <c r="G63" s="604" t="str">
        <f>IF(ISBLANK(F63),"-",(F63/$D$50*$D$47*$B$68)*($B$57/$D$60))</f>
        <v>-</v>
      </c>
      <c r="H63" s="605" t="str">
        <f t="shared" si="0"/>
        <v>-</v>
      </c>
    </row>
    <row r="64" spans="1:12" ht="26.25" customHeight="1" x14ac:dyDescent="0.4">
      <c r="A64" s="544" t="s">
        <v>105</v>
      </c>
      <c r="B64" s="545">
        <v>1</v>
      </c>
      <c r="C64" s="708" t="s">
        <v>106</v>
      </c>
      <c r="D64" s="711">
        <v>1732.14</v>
      </c>
      <c r="E64" s="599">
        <v>1</v>
      </c>
      <c r="F64" s="600">
        <v>7582431</v>
      </c>
      <c r="G64" s="601">
        <f>IF(ISBLANK(F64),"-",(F64/$D$50*$D$47*$B$68)*($B$57/$D$64))</f>
        <v>572.04251502953559</v>
      </c>
      <c r="H64" s="602">
        <f t="shared" si="0"/>
        <v>95.340419171589261</v>
      </c>
    </row>
    <row r="65" spans="1:8" ht="26.25" customHeight="1" x14ac:dyDescent="0.4">
      <c r="A65" s="544" t="s">
        <v>107</v>
      </c>
      <c r="B65" s="545">
        <v>1</v>
      </c>
      <c r="C65" s="709"/>
      <c r="D65" s="712"/>
      <c r="E65" s="603">
        <v>2</v>
      </c>
      <c r="F65" s="557">
        <v>7596245</v>
      </c>
      <c r="G65" s="604">
        <f>IF(ISBLANK(F65),"-",(F65/$D$50*$D$47*$B$68)*($B$57/$D$64))</f>
        <v>573.0846867687336</v>
      </c>
      <c r="H65" s="605">
        <f t="shared" si="0"/>
        <v>95.514114461455605</v>
      </c>
    </row>
    <row r="66" spans="1:8" ht="26.25" customHeight="1" x14ac:dyDescent="0.4">
      <c r="A66" s="544" t="s">
        <v>108</v>
      </c>
      <c r="B66" s="545">
        <v>1</v>
      </c>
      <c r="C66" s="709"/>
      <c r="D66" s="712"/>
      <c r="E66" s="603">
        <v>3</v>
      </c>
      <c r="F66" s="557">
        <v>7575543</v>
      </c>
      <c r="G66" s="604">
        <f>IF(ISBLANK(F66),"-",(F66/$D$50*$D$47*$B$68)*($B$57/$D$64))</f>
        <v>571.52286257987623</v>
      </c>
      <c r="H66" s="605">
        <f t="shared" si="0"/>
        <v>95.253810429979367</v>
      </c>
    </row>
    <row r="67" spans="1:8" ht="27" customHeight="1" thickBot="1" x14ac:dyDescent="0.45">
      <c r="A67" s="544" t="s">
        <v>109</v>
      </c>
      <c r="B67" s="545">
        <v>1</v>
      </c>
      <c r="C67" s="710"/>
      <c r="D67" s="713"/>
      <c r="E67" s="607">
        <v>4</v>
      </c>
      <c r="F67" s="608"/>
      <c r="G67" s="609" t="str">
        <f>IF(ISBLANK(F67),"-",(F67/$D$50*$D$47*$B$68)*($B$57/$D$64))</f>
        <v>-</v>
      </c>
      <c r="H67" s="610" t="str">
        <f t="shared" si="0"/>
        <v>-</v>
      </c>
    </row>
    <row r="68" spans="1:8" ht="26.25" customHeight="1" x14ac:dyDescent="0.4">
      <c r="A68" s="544" t="s">
        <v>110</v>
      </c>
      <c r="B68" s="611">
        <f>(B67/B66)*(B65/B64)*(B63/B62)*(B61/B60)*B59</f>
        <v>2500</v>
      </c>
      <c r="C68" s="708" t="s">
        <v>111</v>
      </c>
      <c r="D68" s="711">
        <v>1739.82</v>
      </c>
      <c r="E68" s="599">
        <v>1</v>
      </c>
      <c r="F68" s="600">
        <v>7638593</v>
      </c>
      <c r="G68" s="601">
        <f>IF(ISBLANK(F68),"-",(F68/$D$50*$D$47*$B$68)*($B$57/$D$68))</f>
        <v>573.73571160961262</v>
      </c>
      <c r="H68" s="605">
        <f t="shared" si="0"/>
        <v>95.622618601602099</v>
      </c>
    </row>
    <row r="69" spans="1:8" ht="27" customHeight="1" thickBot="1" x14ac:dyDescent="0.45">
      <c r="A69" s="590" t="s">
        <v>112</v>
      </c>
      <c r="B69" s="612">
        <f>(D47*B68)/B56*B57</f>
        <v>1723.2644999999998</v>
      </c>
      <c r="C69" s="709"/>
      <c r="D69" s="712"/>
      <c r="E69" s="603">
        <v>2</v>
      </c>
      <c r="F69" s="557">
        <v>7660479</v>
      </c>
      <c r="G69" s="604">
        <f>IF(ISBLANK(F69),"-",(F69/$D$50*$D$47*$B$68)*($B$57/$D$68))</f>
        <v>575.37957191010094</v>
      </c>
      <c r="H69" s="605">
        <f t="shared" si="0"/>
        <v>95.896595318350151</v>
      </c>
    </row>
    <row r="70" spans="1:8" ht="26.25" customHeight="1" x14ac:dyDescent="0.4">
      <c r="A70" s="715" t="s">
        <v>85</v>
      </c>
      <c r="B70" s="716"/>
      <c r="C70" s="709"/>
      <c r="D70" s="712"/>
      <c r="E70" s="603">
        <v>3</v>
      </c>
      <c r="F70" s="557">
        <v>7654729</v>
      </c>
      <c r="G70" s="604">
        <f>IF(ISBLANK(F70),"-",(F70/$D$50*$D$47*$B$68)*($B$57/$D$68))</f>
        <v>574.94768866383356</v>
      </c>
      <c r="H70" s="605">
        <f t="shared" si="0"/>
        <v>95.824614777305598</v>
      </c>
    </row>
    <row r="71" spans="1:8" ht="27" customHeight="1" thickBot="1" x14ac:dyDescent="0.45">
      <c r="A71" s="717"/>
      <c r="B71" s="718"/>
      <c r="C71" s="714"/>
      <c r="D71" s="713"/>
      <c r="E71" s="607">
        <v>4</v>
      </c>
      <c r="F71" s="608"/>
      <c r="G71" s="609" t="str">
        <f>IF(ISBLANK(F71),"-",(F71/$D$50*$D$47*$B$68)*($B$57/$D$68))</f>
        <v>-</v>
      </c>
      <c r="H71" s="610" t="str">
        <f t="shared" si="0"/>
        <v>-</v>
      </c>
    </row>
    <row r="72" spans="1:8" ht="26.25" customHeight="1" x14ac:dyDescent="0.4">
      <c r="A72" s="574"/>
      <c r="B72" s="574"/>
      <c r="C72" s="574"/>
      <c r="D72" s="574"/>
      <c r="E72" s="574"/>
      <c r="F72" s="613" t="s">
        <v>78</v>
      </c>
      <c r="G72" s="614">
        <f>AVERAGE(G60:G71)</f>
        <v>571.51630243407578</v>
      </c>
      <c r="H72" s="615">
        <f>AVERAGE(H60:H71)</f>
        <v>95.252717072345945</v>
      </c>
    </row>
    <row r="73" spans="1:8" ht="26.25" customHeight="1" x14ac:dyDescent="0.4">
      <c r="C73" s="574"/>
      <c r="D73" s="574"/>
      <c r="E73" s="574"/>
      <c r="F73" s="616" t="s">
        <v>91</v>
      </c>
      <c r="G73" s="617">
        <f>STDEV(G60:G71)/G72</f>
        <v>5.9949105210948704E-3</v>
      </c>
      <c r="H73" s="617">
        <f>STDEV(H60:H71)/H72</f>
        <v>5.9949105210948712E-3</v>
      </c>
    </row>
    <row r="74" spans="1:8" ht="27" customHeight="1" thickBot="1" x14ac:dyDescent="0.45">
      <c r="A74" s="574"/>
      <c r="B74" s="574"/>
      <c r="C74" s="574"/>
      <c r="D74" s="574"/>
      <c r="E74" s="576"/>
      <c r="F74" s="618" t="s">
        <v>15</v>
      </c>
      <c r="G74" s="619">
        <f>COUNT(G60:G71)</f>
        <v>9</v>
      </c>
      <c r="H74" s="619">
        <f>COUNT(H60:H71)</f>
        <v>9</v>
      </c>
    </row>
    <row r="76" spans="1:8" ht="26.25" customHeight="1" x14ac:dyDescent="0.4">
      <c r="A76" s="527" t="s">
        <v>113</v>
      </c>
      <c r="B76" s="528" t="s">
        <v>114</v>
      </c>
      <c r="C76" s="696" t="str">
        <f>B26</f>
        <v>EFFAVIRENZ</v>
      </c>
      <c r="D76" s="696"/>
      <c r="E76" s="516" t="s">
        <v>115</v>
      </c>
      <c r="F76" s="516"/>
      <c r="G76" s="620">
        <f>H72</f>
        <v>95.252717072345945</v>
      </c>
      <c r="H76" s="533"/>
    </row>
    <row r="77" spans="1:8" ht="18.75" x14ac:dyDescent="0.3">
      <c r="A77" s="526" t="s">
        <v>116</v>
      </c>
      <c r="B77" s="526" t="s">
        <v>117</v>
      </c>
    </row>
    <row r="78" spans="1:8" ht="18.75" x14ac:dyDescent="0.3">
      <c r="A78" s="526"/>
      <c r="B78" s="526"/>
    </row>
    <row r="79" spans="1:8" ht="26.25" customHeight="1" x14ac:dyDescent="0.4">
      <c r="A79" s="527" t="s">
        <v>4</v>
      </c>
      <c r="B79" s="698" t="str">
        <f>B26</f>
        <v>EFFAVIRENZ</v>
      </c>
      <c r="C79" s="698"/>
    </row>
    <row r="80" spans="1:8" ht="26.25" customHeight="1" x14ac:dyDescent="0.4">
      <c r="A80" s="528" t="s">
        <v>54</v>
      </c>
      <c r="B80" s="698" t="str">
        <f>B27</f>
        <v>E15-6</v>
      </c>
      <c r="C80" s="698"/>
    </row>
    <row r="81" spans="1:12" ht="27" customHeight="1" thickBot="1" x14ac:dyDescent="0.45">
      <c r="A81" s="528" t="s">
        <v>5</v>
      </c>
      <c r="B81" s="529">
        <f>B28</f>
        <v>97.21</v>
      </c>
    </row>
    <row r="82" spans="1:12" s="531" customFormat="1" ht="27" customHeight="1" thickBot="1" x14ac:dyDescent="0.45">
      <c r="A82" s="528" t="s">
        <v>56</v>
      </c>
      <c r="B82" s="530">
        <v>0</v>
      </c>
      <c r="C82" s="699" t="s">
        <v>57</v>
      </c>
      <c r="D82" s="700"/>
      <c r="E82" s="700"/>
      <c r="F82" s="700"/>
      <c r="G82" s="701"/>
      <c r="I82" s="532"/>
      <c r="J82" s="532"/>
      <c r="K82" s="532"/>
      <c r="L82" s="532"/>
    </row>
    <row r="83" spans="1:12" s="531" customFormat="1" ht="19.5" customHeight="1" thickBot="1" x14ac:dyDescent="0.35">
      <c r="A83" s="528" t="s">
        <v>58</v>
      </c>
      <c r="B83" s="533">
        <f>B81-B82</f>
        <v>97.21</v>
      </c>
      <c r="C83" s="534"/>
      <c r="D83" s="534"/>
      <c r="E83" s="534"/>
      <c r="F83" s="534"/>
      <c r="G83" s="535"/>
      <c r="I83" s="532"/>
      <c r="J83" s="532"/>
      <c r="K83" s="532"/>
      <c r="L83" s="532"/>
    </row>
    <row r="84" spans="1:12" s="531" customFormat="1" ht="27" customHeight="1" thickBot="1" x14ac:dyDescent="0.45">
      <c r="A84" s="528" t="s">
        <v>59</v>
      </c>
      <c r="B84" s="536">
        <v>1</v>
      </c>
      <c r="C84" s="702" t="s">
        <v>118</v>
      </c>
      <c r="D84" s="703"/>
      <c r="E84" s="703"/>
      <c r="F84" s="703"/>
      <c r="G84" s="703"/>
      <c r="H84" s="704"/>
      <c r="I84" s="532"/>
      <c r="J84" s="532"/>
      <c r="K84" s="532"/>
      <c r="L84" s="532"/>
    </row>
    <row r="85" spans="1:12" s="531" customFormat="1" ht="27" customHeight="1" thickBot="1" x14ac:dyDescent="0.45">
      <c r="A85" s="528" t="s">
        <v>61</v>
      </c>
      <c r="B85" s="536">
        <v>1</v>
      </c>
      <c r="C85" s="702" t="s">
        <v>119</v>
      </c>
      <c r="D85" s="703"/>
      <c r="E85" s="703"/>
      <c r="F85" s="703"/>
      <c r="G85" s="703"/>
      <c r="H85" s="704"/>
      <c r="I85" s="532"/>
      <c r="J85" s="532"/>
      <c r="K85" s="532"/>
      <c r="L85" s="532"/>
    </row>
    <row r="86" spans="1:12" s="531" customFormat="1" ht="18.75" x14ac:dyDescent="0.3">
      <c r="A86" s="528"/>
      <c r="B86" s="539"/>
      <c r="C86" s="540"/>
      <c r="D86" s="540"/>
      <c r="E86" s="540"/>
      <c r="F86" s="540"/>
      <c r="G86" s="540"/>
      <c r="H86" s="540"/>
      <c r="I86" s="532"/>
      <c r="J86" s="532"/>
      <c r="K86" s="532"/>
      <c r="L86" s="532"/>
    </row>
    <row r="87" spans="1:12" s="531" customFormat="1" ht="18.75" x14ac:dyDescent="0.3">
      <c r="A87" s="528" t="s">
        <v>63</v>
      </c>
      <c r="B87" s="541">
        <f>B84/B85</f>
        <v>1</v>
      </c>
      <c r="C87" s="516" t="s">
        <v>64</v>
      </c>
      <c r="D87" s="516"/>
      <c r="E87" s="516"/>
      <c r="F87" s="516"/>
      <c r="G87" s="516"/>
      <c r="I87" s="532"/>
      <c r="J87" s="532"/>
      <c r="K87" s="532"/>
      <c r="L87" s="532"/>
    </row>
    <row r="88" spans="1:12" ht="19.5" customHeight="1" thickBot="1" x14ac:dyDescent="0.35">
      <c r="A88" s="526"/>
      <c r="B88" s="526"/>
    </row>
    <row r="89" spans="1:12" ht="27" customHeight="1" thickBot="1" x14ac:dyDescent="0.45">
      <c r="A89" s="542" t="s">
        <v>65</v>
      </c>
      <c r="B89" s="543">
        <v>50</v>
      </c>
      <c r="D89" s="621" t="s">
        <v>66</v>
      </c>
      <c r="E89" s="622"/>
      <c r="F89" s="705" t="s">
        <v>67</v>
      </c>
      <c r="G89" s="706"/>
    </row>
    <row r="90" spans="1:12" ht="27" customHeight="1" thickBot="1" x14ac:dyDescent="0.45">
      <c r="A90" s="544" t="s">
        <v>68</v>
      </c>
      <c r="B90" s="545">
        <v>1</v>
      </c>
      <c r="C90" s="623" t="s">
        <v>69</v>
      </c>
      <c r="D90" s="547" t="s">
        <v>70</v>
      </c>
      <c r="E90" s="548" t="s">
        <v>71</v>
      </c>
      <c r="F90" s="547" t="s">
        <v>70</v>
      </c>
      <c r="G90" s="624" t="s">
        <v>71</v>
      </c>
      <c r="I90" s="550" t="s">
        <v>72</v>
      </c>
    </row>
    <row r="91" spans="1:12" ht="26.25" customHeight="1" x14ac:dyDescent="0.4">
      <c r="A91" s="544" t="s">
        <v>73</v>
      </c>
      <c r="B91" s="545">
        <v>1</v>
      </c>
      <c r="C91" s="625">
        <v>1</v>
      </c>
      <c r="D91" s="552">
        <v>2352997</v>
      </c>
      <c r="E91" s="553">
        <f>IF(ISBLANK(D91),"-",$D$101/$D$98*D91)</f>
        <v>2369970.4120953721</v>
      </c>
      <c r="F91" s="552">
        <v>2403289</v>
      </c>
      <c r="G91" s="554">
        <f>IF(ISBLANK(F91),"-",$D$101/$F$98*F91)</f>
        <v>2345602.6556485724</v>
      </c>
      <c r="I91" s="555"/>
    </row>
    <row r="92" spans="1:12" ht="26.25" customHeight="1" x14ac:dyDescent="0.4">
      <c r="A92" s="544" t="s">
        <v>74</v>
      </c>
      <c r="B92" s="545">
        <v>1</v>
      </c>
      <c r="C92" s="574">
        <v>2</v>
      </c>
      <c r="D92" s="557">
        <v>2242156</v>
      </c>
      <c r="E92" s="558">
        <f>IF(ISBLANK(D92),"-",$D$101/$D$98*D92)</f>
        <v>2258329.857327532</v>
      </c>
      <c r="F92" s="557">
        <v>2411025</v>
      </c>
      <c r="G92" s="559">
        <f>IF(ISBLANK(F92),"-",$D$101/$F$98*F92)</f>
        <v>2353152.9678016668</v>
      </c>
      <c r="I92" s="687">
        <f>ABS((F96/D96*D95)-F95)/D95</f>
        <v>1.2826195051625433E-2</v>
      </c>
    </row>
    <row r="93" spans="1:12" ht="26.25" customHeight="1" x14ac:dyDescent="0.4">
      <c r="A93" s="544" t="s">
        <v>75</v>
      </c>
      <c r="B93" s="545">
        <v>1</v>
      </c>
      <c r="C93" s="574">
        <v>3</v>
      </c>
      <c r="D93" s="557">
        <v>2291108</v>
      </c>
      <c r="E93" s="558">
        <f>IF(ISBLANK(D93),"-",$D$101/$D$98*D93)</f>
        <v>2307634.9739991184</v>
      </c>
      <c r="F93" s="557">
        <v>2380524</v>
      </c>
      <c r="G93" s="559">
        <f>IF(ISBLANK(F93),"-",$D$101/$F$98*F93)</f>
        <v>2323384.0858237036</v>
      </c>
      <c r="I93" s="687"/>
    </row>
    <row r="94" spans="1:12" ht="27" customHeight="1" thickBot="1" x14ac:dyDescent="0.45">
      <c r="A94" s="544" t="s">
        <v>76</v>
      </c>
      <c r="B94" s="545">
        <v>1</v>
      </c>
      <c r="C94" s="626">
        <v>4</v>
      </c>
      <c r="D94" s="561"/>
      <c r="E94" s="562" t="str">
        <f>IF(ISBLANK(D94),"-",$D$101/$D$98*D94)</f>
        <v>-</v>
      </c>
      <c r="F94" s="627"/>
      <c r="G94" s="563" t="str">
        <f>IF(ISBLANK(F94),"-",$D$101/$F$98*F94)</f>
        <v>-</v>
      </c>
      <c r="I94" s="564"/>
    </row>
    <row r="95" spans="1:12" ht="27" customHeight="1" thickBot="1" x14ac:dyDescent="0.45">
      <c r="A95" s="544" t="s">
        <v>77</v>
      </c>
      <c r="B95" s="545">
        <v>1</v>
      </c>
      <c r="C95" s="528" t="s">
        <v>78</v>
      </c>
      <c r="D95" s="628">
        <f>AVERAGE(D91:D94)</f>
        <v>2295420.3333333335</v>
      </c>
      <c r="E95" s="567">
        <f>AVERAGE(E91:E94)</f>
        <v>2311978.4144740072</v>
      </c>
      <c r="F95" s="629">
        <f>AVERAGE(F91:F94)</f>
        <v>2398279.3333333335</v>
      </c>
      <c r="G95" s="630">
        <f>AVERAGE(G91:G94)</f>
        <v>2340713.2364246477</v>
      </c>
    </row>
    <row r="96" spans="1:12" ht="26.25" customHeight="1" x14ac:dyDescent="0.4">
      <c r="A96" s="544" t="s">
        <v>79</v>
      </c>
      <c r="B96" s="529">
        <v>1</v>
      </c>
      <c r="C96" s="631" t="s">
        <v>120</v>
      </c>
      <c r="D96" s="632">
        <v>30.64</v>
      </c>
      <c r="E96" s="516"/>
      <c r="F96" s="571">
        <v>31.62</v>
      </c>
    </row>
    <row r="97" spans="1:10" ht="26.25" customHeight="1" x14ac:dyDescent="0.4">
      <c r="A97" s="544" t="s">
        <v>81</v>
      </c>
      <c r="B97" s="529">
        <v>1</v>
      </c>
      <c r="C97" s="633" t="s">
        <v>121</v>
      </c>
      <c r="D97" s="634">
        <f>D96*$B$87</f>
        <v>30.64</v>
      </c>
      <c r="E97" s="574"/>
      <c r="F97" s="573">
        <f>F96*$B$87</f>
        <v>31.62</v>
      </c>
    </row>
    <row r="98" spans="1:10" ht="19.5" customHeight="1" thickBot="1" x14ac:dyDescent="0.35">
      <c r="A98" s="544" t="s">
        <v>83</v>
      </c>
      <c r="B98" s="574">
        <f>(B97/B96)*(B95/B94)*(B93/B92)*(B91/B90)*B89</f>
        <v>50</v>
      </c>
      <c r="C98" s="633" t="s">
        <v>122</v>
      </c>
      <c r="D98" s="635">
        <f>D97*$B$83/100</f>
        <v>29.785143999999999</v>
      </c>
      <c r="E98" s="576"/>
      <c r="F98" s="575">
        <f>F97*$B$83/100</f>
        <v>30.737801999999999</v>
      </c>
    </row>
    <row r="99" spans="1:10" ht="19.5" customHeight="1" thickBot="1" x14ac:dyDescent="0.35">
      <c r="A99" s="688" t="s">
        <v>85</v>
      </c>
      <c r="B99" s="689"/>
      <c r="C99" s="633" t="s">
        <v>123</v>
      </c>
      <c r="D99" s="636">
        <f>D98/$B$98</f>
        <v>0.59570287999999993</v>
      </c>
      <c r="E99" s="576"/>
      <c r="F99" s="579">
        <f>F98/$B$98</f>
        <v>0.61475603999999995</v>
      </c>
      <c r="H99" s="569"/>
    </row>
    <row r="100" spans="1:10" ht="19.5" customHeight="1" thickBot="1" x14ac:dyDescent="0.35">
      <c r="A100" s="690"/>
      <c r="B100" s="691"/>
      <c r="C100" s="633" t="s">
        <v>87</v>
      </c>
      <c r="D100" s="637">
        <f>$B$56/$B$116</f>
        <v>0.6</v>
      </c>
      <c r="F100" s="584"/>
      <c r="G100" s="638"/>
      <c r="H100" s="569"/>
    </row>
    <row r="101" spans="1:10" ht="18.75" x14ac:dyDescent="0.3">
      <c r="C101" s="633" t="s">
        <v>88</v>
      </c>
      <c r="D101" s="634">
        <f>D100*$B$98</f>
        <v>30</v>
      </c>
      <c r="F101" s="584"/>
      <c r="H101" s="569"/>
    </row>
    <row r="102" spans="1:10" ht="19.5" customHeight="1" thickBot="1" x14ac:dyDescent="0.35">
      <c r="C102" s="639" t="s">
        <v>89</v>
      </c>
      <c r="D102" s="640">
        <f>D101/B34</f>
        <v>30</v>
      </c>
      <c r="F102" s="588"/>
      <c r="H102" s="569"/>
      <c r="J102" s="641"/>
    </row>
    <row r="103" spans="1:10" ht="18.75" x14ac:dyDescent="0.3">
      <c r="C103" s="642" t="s">
        <v>124</v>
      </c>
      <c r="D103" s="643">
        <f>AVERAGE(E91:E94,G91:G94)</f>
        <v>2326345.8254493275</v>
      </c>
      <c r="F103" s="588"/>
      <c r="G103" s="638"/>
      <c r="H103" s="569"/>
      <c r="J103" s="644"/>
    </row>
    <row r="104" spans="1:10" ht="18.75" x14ac:dyDescent="0.3">
      <c r="C104" s="616" t="s">
        <v>91</v>
      </c>
      <c r="D104" s="645">
        <f>STDEV(E91:E94,G91:G94)/D103</f>
        <v>1.7170251351530816E-2</v>
      </c>
      <c r="F104" s="588"/>
      <c r="H104" s="569"/>
      <c r="J104" s="644"/>
    </row>
    <row r="105" spans="1:10" ht="19.5" customHeight="1" thickBot="1" x14ac:dyDescent="0.35">
      <c r="C105" s="618" t="s">
        <v>15</v>
      </c>
      <c r="D105" s="646">
        <f>COUNT(E91:E94,G91:G94)</f>
        <v>6</v>
      </c>
      <c r="F105" s="588"/>
      <c r="H105" s="569"/>
      <c r="J105" s="644"/>
    </row>
    <row r="106" spans="1:10" ht="19.5" customHeight="1" thickBot="1" x14ac:dyDescent="0.35">
      <c r="A106" s="592"/>
      <c r="B106" s="592"/>
      <c r="C106" s="592"/>
      <c r="D106" s="592"/>
      <c r="E106" s="592"/>
    </row>
    <row r="107" spans="1:10" ht="27" customHeight="1" thickBot="1" x14ac:dyDescent="0.45">
      <c r="A107" s="542" t="s">
        <v>125</v>
      </c>
      <c r="B107" s="543">
        <v>1000</v>
      </c>
      <c r="C107" s="598" t="s">
        <v>126</v>
      </c>
      <c r="D107" s="598" t="s">
        <v>70</v>
      </c>
      <c r="E107" s="598" t="s">
        <v>127</v>
      </c>
      <c r="F107" s="647" t="s">
        <v>128</v>
      </c>
    </row>
    <row r="108" spans="1:10" ht="26.25" customHeight="1" x14ac:dyDescent="0.4">
      <c r="A108" s="544" t="s">
        <v>129</v>
      </c>
      <c r="B108" s="545">
        <v>1</v>
      </c>
      <c r="C108" s="599">
        <v>1</v>
      </c>
      <c r="D108" s="648">
        <v>2288082</v>
      </c>
      <c r="E108" s="649">
        <f t="shared" ref="E108:E113" si="1">IF(ISBLANK(D108),"-",D108/$D$103*$D$100*$B$116)</f>
        <v>590.13117696498887</v>
      </c>
      <c r="F108" s="650">
        <f t="shared" ref="F108:F113" si="2">IF(ISBLANK(D108), "-", (E108/$B$56)*100)</f>
        <v>98.355196160831483</v>
      </c>
    </row>
    <row r="109" spans="1:10" ht="26.25" customHeight="1" x14ac:dyDescent="0.4">
      <c r="A109" s="544" t="s">
        <v>102</v>
      </c>
      <c r="B109" s="545">
        <v>1</v>
      </c>
      <c r="C109" s="603">
        <v>2</v>
      </c>
      <c r="D109" s="651">
        <v>2214973</v>
      </c>
      <c r="E109" s="652">
        <f t="shared" si="1"/>
        <v>571.27525300040475</v>
      </c>
      <c r="F109" s="653">
        <f t="shared" si="2"/>
        <v>95.212542166734124</v>
      </c>
    </row>
    <row r="110" spans="1:10" ht="26.25" customHeight="1" x14ac:dyDescent="0.4">
      <c r="A110" s="544" t="s">
        <v>103</v>
      </c>
      <c r="B110" s="545">
        <v>1</v>
      </c>
      <c r="C110" s="603">
        <v>3</v>
      </c>
      <c r="D110" s="651">
        <v>2215892</v>
      </c>
      <c r="E110" s="652">
        <f t="shared" si="1"/>
        <v>571.51227708941497</v>
      </c>
      <c r="F110" s="653">
        <f t="shared" si="2"/>
        <v>95.252046181569156</v>
      </c>
    </row>
    <row r="111" spans="1:10" ht="26.25" customHeight="1" x14ac:dyDescent="0.4">
      <c r="A111" s="544" t="s">
        <v>104</v>
      </c>
      <c r="B111" s="545">
        <v>1</v>
      </c>
      <c r="C111" s="603">
        <v>4</v>
      </c>
      <c r="D111" s="651">
        <v>2209616</v>
      </c>
      <c r="E111" s="652">
        <f t="shared" si="1"/>
        <v>569.8936011561957</v>
      </c>
      <c r="F111" s="653">
        <f t="shared" si="2"/>
        <v>94.98226685936595</v>
      </c>
    </row>
    <row r="112" spans="1:10" ht="26.25" customHeight="1" x14ac:dyDescent="0.4">
      <c r="A112" s="544" t="s">
        <v>105</v>
      </c>
      <c r="B112" s="545">
        <v>1</v>
      </c>
      <c r="C112" s="603">
        <v>5</v>
      </c>
      <c r="D112" s="651">
        <v>2212803</v>
      </c>
      <c r="E112" s="652">
        <f t="shared" si="1"/>
        <v>570.71557696868297</v>
      </c>
      <c r="F112" s="653">
        <f t="shared" si="2"/>
        <v>95.119262828113833</v>
      </c>
    </row>
    <row r="113" spans="1:10" ht="27" customHeight="1" thickBot="1" x14ac:dyDescent="0.45">
      <c r="A113" s="544" t="s">
        <v>107</v>
      </c>
      <c r="B113" s="545">
        <v>1</v>
      </c>
      <c r="C113" s="607">
        <v>6</v>
      </c>
      <c r="D113" s="654">
        <v>2213879</v>
      </c>
      <c r="E113" s="655">
        <f t="shared" si="1"/>
        <v>570.99309374754591</v>
      </c>
      <c r="F113" s="656">
        <f t="shared" si="2"/>
        <v>95.165515624590995</v>
      </c>
    </row>
    <row r="114" spans="1:10" ht="27" customHeight="1" thickBot="1" x14ac:dyDescent="0.45">
      <c r="A114" s="544" t="s">
        <v>108</v>
      </c>
      <c r="B114" s="545">
        <v>1</v>
      </c>
      <c r="C114" s="657"/>
      <c r="D114" s="574"/>
      <c r="E114" s="516"/>
      <c r="F114" s="653"/>
    </row>
    <row r="115" spans="1:10" ht="26.25" customHeight="1" x14ac:dyDescent="0.4">
      <c r="A115" s="544" t="s">
        <v>109</v>
      </c>
      <c r="B115" s="545">
        <v>1</v>
      </c>
      <c r="C115" s="657"/>
      <c r="D115" s="658" t="s">
        <v>78</v>
      </c>
      <c r="E115" s="659">
        <f>AVERAGE(E108:E113)</f>
        <v>574.08682982120547</v>
      </c>
      <c r="F115" s="660">
        <f>AVERAGE(F108:F113)</f>
        <v>95.681138303534269</v>
      </c>
    </row>
    <row r="116" spans="1:10" ht="27" customHeight="1" thickBot="1" x14ac:dyDescent="0.45">
      <c r="A116" s="544" t="s">
        <v>110</v>
      </c>
      <c r="B116" s="556">
        <f>(B115/B114)*(B113/B112)*(B111/B110)*(B109/B108)*B107</f>
        <v>1000</v>
      </c>
      <c r="C116" s="661"/>
      <c r="D116" s="662" t="s">
        <v>91</v>
      </c>
      <c r="E116" s="617">
        <f>STDEV(E108:E113)/E115</f>
        <v>1.372619252562258E-2</v>
      </c>
      <c r="F116" s="663">
        <f>STDEV(F108:F113)/F115</f>
        <v>1.372619252562259E-2</v>
      </c>
      <c r="I116" s="516"/>
    </row>
    <row r="117" spans="1:10" ht="27" customHeight="1" thickBot="1" x14ac:dyDescent="0.45">
      <c r="A117" s="688" t="s">
        <v>85</v>
      </c>
      <c r="B117" s="692"/>
      <c r="C117" s="664"/>
      <c r="D117" s="618" t="s">
        <v>15</v>
      </c>
      <c r="E117" s="665">
        <f>COUNT(E108:E113)</f>
        <v>6</v>
      </c>
      <c r="F117" s="666">
        <f>COUNT(F108:F113)</f>
        <v>6</v>
      </c>
      <c r="I117" s="516"/>
      <c r="J117" s="644"/>
    </row>
    <row r="118" spans="1:10" ht="26.25" customHeight="1" thickBot="1" x14ac:dyDescent="0.35">
      <c r="A118" s="690"/>
      <c r="B118" s="693"/>
      <c r="C118" s="516"/>
      <c r="D118" s="667"/>
      <c r="E118" s="694" t="s">
        <v>130</v>
      </c>
      <c r="F118" s="695"/>
      <c r="G118" s="516"/>
      <c r="H118" s="516"/>
      <c r="I118" s="516"/>
    </row>
    <row r="119" spans="1:10" ht="25.5" customHeight="1" x14ac:dyDescent="0.4">
      <c r="A119" s="668"/>
      <c r="B119" s="540"/>
      <c r="C119" s="516"/>
      <c r="D119" s="662" t="s">
        <v>131</v>
      </c>
      <c r="E119" s="669">
        <f>MIN(E108:E113)</f>
        <v>569.8936011561957</v>
      </c>
      <c r="F119" s="670">
        <f>MIN(F108:F113)</f>
        <v>94.98226685936595</v>
      </c>
      <c r="G119" s="516"/>
      <c r="H119" s="516"/>
      <c r="I119" s="516"/>
    </row>
    <row r="120" spans="1:10" ht="24" customHeight="1" thickBot="1" x14ac:dyDescent="0.45">
      <c r="A120" s="668"/>
      <c r="B120" s="540"/>
      <c r="C120" s="516"/>
      <c r="D120" s="585" t="s">
        <v>132</v>
      </c>
      <c r="E120" s="671">
        <f>MAX(E108:E113)</f>
        <v>590.13117696498887</v>
      </c>
      <c r="F120" s="672">
        <f>MAX(F108:F113)</f>
        <v>98.355196160831483</v>
      </c>
      <c r="G120" s="516"/>
      <c r="H120" s="516"/>
      <c r="I120" s="516"/>
    </row>
    <row r="121" spans="1:10" ht="27" customHeight="1" x14ac:dyDescent="0.3">
      <c r="A121" s="668"/>
      <c r="B121" s="540"/>
      <c r="C121" s="516"/>
      <c r="D121" s="516"/>
      <c r="E121" s="516"/>
      <c r="F121" s="574"/>
      <c r="G121" s="516"/>
      <c r="H121" s="516"/>
      <c r="I121" s="516"/>
    </row>
    <row r="122" spans="1:10" ht="25.5" customHeight="1" x14ac:dyDescent="0.3">
      <c r="A122" s="668"/>
      <c r="B122" s="540"/>
      <c r="C122" s="516"/>
      <c r="D122" s="516"/>
      <c r="E122" s="516"/>
      <c r="F122" s="574"/>
      <c r="G122" s="516"/>
      <c r="H122" s="516"/>
      <c r="I122" s="516"/>
    </row>
    <row r="123" spans="1:10" ht="18.75" x14ac:dyDescent="0.3">
      <c r="A123" s="668"/>
      <c r="B123" s="540"/>
      <c r="C123" s="516"/>
      <c r="D123" s="516"/>
      <c r="E123" s="516"/>
      <c r="F123" s="574"/>
      <c r="G123" s="516"/>
      <c r="H123" s="516"/>
      <c r="I123" s="516"/>
    </row>
    <row r="124" spans="1:10" ht="45.75" customHeight="1" x14ac:dyDescent="0.65">
      <c r="A124" s="527" t="s">
        <v>113</v>
      </c>
      <c r="B124" s="528" t="s">
        <v>133</v>
      </c>
      <c r="C124" s="696" t="str">
        <f>B26</f>
        <v>EFFAVIRENZ</v>
      </c>
      <c r="D124" s="696"/>
      <c r="E124" s="516" t="s">
        <v>134</v>
      </c>
      <c r="F124" s="516"/>
      <c r="G124" s="673">
        <f>F115</f>
        <v>95.681138303534269</v>
      </c>
      <c r="H124" s="516"/>
      <c r="I124" s="516"/>
    </row>
    <row r="125" spans="1:10" ht="45.75" customHeight="1" x14ac:dyDescent="0.65">
      <c r="A125" s="527"/>
      <c r="B125" s="528" t="s">
        <v>135</v>
      </c>
      <c r="C125" s="528" t="s">
        <v>136</v>
      </c>
      <c r="D125" s="673">
        <f>MIN(F108:F113)</f>
        <v>94.98226685936595</v>
      </c>
      <c r="E125" s="528" t="s">
        <v>137</v>
      </c>
      <c r="F125" s="673">
        <f>MAX(F108:F113)</f>
        <v>98.355196160831483</v>
      </c>
      <c r="G125" s="674"/>
      <c r="H125" s="516"/>
      <c r="I125" s="516"/>
    </row>
    <row r="126" spans="1:10" ht="19.5" customHeight="1" thickBot="1" x14ac:dyDescent="0.35">
      <c r="A126" s="675"/>
      <c r="B126" s="675"/>
      <c r="C126" s="676"/>
      <c r="D126" s="676"/>
      <c r="E126" s="676"/>
      <c r="F126" s="676"/>
      <c r="G126" s="676"/>
      <c r="H126" s="676"/>
    </row>
    <row r="127" spans="1:10" ht="18.75" x14ac:dyDescent="0.3">
      <c r="B127" s="697" t="s">
        <v>21</v>
      </c>
      <c r="C127" s="697"/>
      <c r="E127" s="623" t="s">
        <v>22</v>
      </c>
      <c r="F127" s="677"/>
      <c r="G127" s="697" t="s">
        <v>23</v>
      </c>
      <c r="H127" s="697"/>
    </row>
    <row r="128" spans="1:10" ht="69.95" customHeight="1" x14ac:dyDescent="0.3">
      <c r="A128" s="527" t="s">
        <v>24</v>
      </c>
      <c r="B128" s="678"/>
      <c r="C128" s="678"/>
      <c r="E128" s="678"/>
      <c r="F128" s="516"/>
      <c r="G128" s="678"/>
      <c r="H128" s="678"/>
    </row>
    <row r="129" spans="1:9" ht="69.95" customHeight="1" x14ac:dyDescent="0.3">
      <c r="A129" s="527" t="s">
        <v>25</v>
      </c>
      <c r="B129" s="679"/>
      <c r="C129" s="679"/>
      <c r="E129" s="679"/>
      <c r="F129" s="516"/>
      <c r="G129" s="680"/>
      <c r="H129" s="680"/>
    </row>
    <row r="130" spans="1:9" ht="18.75" x14ac:dyDescent="0.3">
      <c r="A130" s="574"/>
      <c r="B130" s="574"/>
      <c r="C130" s="574"/>
      <c r="D130" s="574"/>
      <c r="E130" s="574"/>
      <c r="F130" s="576"/>
      <c r="G130" s="574"/>
      <c r="H130" s="574"/>
      <c r="I130" s="516"/>
    </row>
    <row r="131" spans="1:9" ht="18.75" x14ac:dyDescent="0.3">
      <c r="A131" s="574"/>
      <c r="B131" s="574"/>
      <c r="C131" s="574"/>
      <c r="D131" s="574"/>
      <c r="E131" s="574"/>
      <c r="F131" s="576"/>
      <c r="G131" s="574"/>
      <c r="H131" s="574"/>
      <c r="I131" s="516"/>
    </row>
    <row r="132" spans="1:9" ht="18.75" x14ac:dyDescent="0.3">
      <c r="A132" s="574"/>
      <c r="B132" s="574"/>
      <c r="C132" s="574"/>
      <c r="D132" s="574"/>
      <c r="E132" s="574"/>
      <c r="F132" s="576"/>
      <c r="G132" s="574"/>
      <c r="H132" s="574"/>
      <c r="I132" s="516"/>
    </row>
    <row r="133" spans="1:9" ht="18.75" x14ac:dyDescent="0.3">
      <c r="A133" s="574"/>
      <c r="B133" s="574"/>
      <c r="C133" s="574"/>
      <c r="D133" s="574"/>
      <c r="E133" s="574"/>
      <c r="F133" s="576"/>
      <c r="G133" s="574"/>
      <c r="H133" s="574"/>
      <c r="I133" s="516"/>
    </row>
    <row r="134" spans="1:9" ht="18.75" x14ac:dyDescent="0.3">
      <c r="A134" s="574"/>
      <c r="B134" s="574"/>
      <c r="C134" s="574"/>
      <c r="D134" s="574"/>
      <c r="E134" s="574"/>
      <c r="F134" s="576"/>
      <c r="G134" s="574"/>
      <c r="H134" s="574"/>
      <c r="I134" s="516"/>
    </row>
    <row r="135" spans="1:9" ht="18.75" x14ac:dyDescent="0.3">
      <c r="A135" s="574"/>
      <c r="B135" s="574"/>
      <c r="C135" s="574"/>
      <c r="D135" s="574"/>
      <c r="E135" s="574"/>
      <c r="F135" s="576"/>
      <c r="G135" s="574"/>
      <c r="H135" s="574"/>
      <c r="I135" s="516"/>
    </row>
    <row r="136" spans="1:9" ht="18.75" x14ac:dyDescent="0.3">
      <c r="A136" s="574"/>
      <c r="B136" s="574"/>
      <c r="C136" s="574"/>
      <c r="D136" s="574"/>
      <c r="E136" s="574"/>
      <c r="F136" s="576"/>
      <c r="G136" s="574"/>
      <c r="H136" s="574"/>
      <c r="I136" s="516"/>
    </row>
    <row r="137" spans="1:9" ht="18.75" x14ac:dyDescent="0.3">
      <c r="A137" s="574"/>
      <c r="B137" s="574"/>
      <c r="C137" s="574"/>
      <c r="D137" s="574"/>
      <c r="E137" s="574"/>
      <c r="F137" s="576"/>
      <c r="G137" s="574"/>
      <c r="H137" s="574"/>
      <c r="I137" s="516"/>
    </row>
    <row r="138" spans="1:9" ht="18.75" x14ac:dyDescent="0.3">
      <c r="A138" s="574"/>
      <c r="B138" s="574"/>
      <c r="C138" s="574"/>
      <c r="D138" s="574"/>
      <c r="E138" s="574"/>
      <c r="F138" s="576"/>
      <c r="G138" s="574"/>
      <c r="H138" s="574"/>
      <c r="I138" s="516"/>
    </row>
    <row r="250" spans="1:1" x14ac:dyDescent="0.25">
      <c r="A250" s="515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94" zoomScale="40" zoomScaleNormal="40" zoomScaleSheetLayoutView="10" zoomScalePageLayoutView="44" workbookViewId="0">
      <selection activeCell="H115" sqref="H115"/>
    </sheetView>
  </sheetViews>
  <sheetFormatPr defaultColWidth="9.140625" defaultRowHeight="13.5" x14ac:dyDescent="0.25"/>
  <cols>
    <col min="1" max="1" width="55.42578125" style="349" customWidth="1"/>
    <col min="2" max="2" width="33.7109375" style="349" customWidth="1"/>
    <col min="3" max="3" width="42.28515625" style="349" customWidth="1"/>
    <col min="4" max="4" width="30.5703125" style="349" customWidth="1"/>
    <col min="5" max="5" width="39.85546875" style="349" customWidth="1"/>
    <col min="6" max="6" width="30.7109375" style="349" customWidth="1"/>
    <col min="7" max="7" width="39.85546875" style="349" customWidth="1"/>
    <col min="8" max="8" width="30" style="349" customWidth="1"/>
    <col min="9" max="9" width="30.28515625" style="349" hidden="1" customWidth="1"/>
    <col min="10" max="10" width="30.42578125" style="349" customWidth="1"/>
    <col min="11" max="11" width="21.28515625" style="349" customWidth="1"/>
    <col min="12" max="12" width="9.140625" style="349"/>
    <col min="13" max="16384" width="9.140625" style="351"/>
  </cols>
  <sheetData>
    <row r="1" spans="1:9" ht="18.75" customHeight="1" x14ac:dyDescent="0.25">
      <c r="A1" s="760" t="s">
        <v>49</v>
      </c>
      <c r="B1" s="760"/>
      <c r="C1" s="760"/>
      <c r="D1" s="760"/>
      <c r="E1" s="760"/>
      <c r="F1" s="760"/>
      <c r="G1" s="760"/>
      <c r="H1" s="760"/>
      <c r="I1" s="760"/>
    </row>
    <row r="2" spans="1:9" ht="18.75" customHeight="1" x14ac:dyDescent="0.25">
      <c r="A2" s="760"/>
      <c r="B2" s="760"/>
      <c r="C2" s="760"/>
      <c r="D2" s="760"/>
      <c r="E2" s="760"/>
      <c r="F2" s="760"/>
      <c r="G2" s="760"/>
      <c r="H2" s="760"/>
      <c r="I2" s="760"/>
    </row>
    <row r="3" spans="1:9" ht="18.75" customHeight="1" x14ac:dyDescent="0.25">
      <c r="A3" s="760"/>
      <c r="B3" s="760"/>
      <c r="C3" s="760"/>
      <c r="D3" s="760"/>
      <c r="E3" s="760"/>
      <c r="F3" s="760"/>
      <c r="G3" s="760"/>
      <c r="H3" s="760"/>
      <c r="I3" s="760"/>
    </row>
    <row r="4" spans="1:9" ht="18.75" customHeight="1" x14ac:dyDescent="0.25">
      <c r="A4" s="760"/>
      <c r="B4" s="760"/>
      <c r="C4" s="760"/>
      <c r="D4" s="760"/>
      <c r="E4" s="760"/>
      <c r="F4" s="760"/>
      <c r="G4" s="760"/>
      <c r="H4" s="760"/>
      <c r="I4" s="760"/>
    </row>
    <row r="5" spans="1:9" ht="18.75" customHeight="1" x14ac:dyDescent="0.25">
      <c r="A5" s="760"/>
      <c r="B5" s="760"/>
      <c r="C5" s="760"/>
      <c r="D5" s="760"/>
      <c r="E5" s="760"/>
      <c r="F5" s="760"/>
      <c r="G5" s="760"/>
      <c r="H5" s="760"/>
      <c r="I5" s="760"/>
    </row>
    <row r="6" spans="1:9" ht="18.75" customHeight="1" x14ac:dyDescent="0.25">
      <c r="A6" s="760"/>
      <c r="B6" s="760"/>
      <c r="C6" s="760"/>
      <c r="D6" s="760"/>
      <c r="E6" s="760"/>
      <c r="F6" s="760"/>
      <c r="G6" s="760"/>
      <c r="H6" s="760"/>
      <c r="I6" s="760"/>
    </row>
    <row r="7" spans="1:9" ht="18.75" customHeight="1" x14ac:dyDescent="0.25">
      <c r="A7" s="760"/>
      <c r="B7" s="760"/>
      <c r="C7" s="760"/>
      <c r="D7" s="760"/>
      <c r="E7" s="760"/>
      <c r="F7" s="760"/>
      <c r="G7" s="760"/>
      <c r="H7" s="760"/>
      <c r="I7" s="760"/>
    </row>
    <row r="8" spans="1:9" x14ac:dyDescent="0.25">
      <c r="A8" s="761" t="s">
        <v>50</v>
      </c>
      <c r="B8" s="761"/>
      <c r="C8" s="761"/>
      <c r="D8" s="761"/>
      <c r="E8" s="761"/>
      <c r="F8" s="761"/>
      <c r="G8" s="761"/>
      <c r="H8" s="761"/>
      <c r="I8" s="761"/>
    </row>
    <row r="9" spans="1:9" x14ac:dyDescent="0.25">
      <c r="A9" s="761"/>
      <c r="B9" s="761"/>
      <c r="C9" s="761"/>
      <c r="D9" s="761"/>
      <c r="E9" s="761"/>
      <c r="F9" s="761"/>
      <c r="G9" s="761"/>
      <c r="H9" s="761"/>
      <c r="I9" s="761"/>
    </row>
    <row r="10" spans="1:9" x14ac:dyDescent="0.25">
      <c r="A10" s="761"/>
      <c r="B10" s="761"/>
      <c r="C10" s="761"/>
      <c r="D10" s="761"/>
      <c r="E10" s="761"/>
      <c r="F10" s="761"/>
      <c r="G10" s="761"/>
      <c r="H10" s="761"/>
      <c r="I10" s="761"/>
    </row>
    <row r="11" spans="1:9" x14ac:dyDescent="0.25">
      <c r="A11" s="761"/>
      <c r="B11" s="761"/>
      <c r="C11" s="761"/>
      <c r="D11" s="761"/>
      <c r="E11" s="761"/>
      <c r="F11" s="761"/>
      <c r="G11" s="761"/>
      <c r="H11" s="761"/>
      <c r="I11" s="761"/>
    </row>
    <row r="12" spans="1:9" x14ac:dyDescent="0.25">
      <c r="A12" s="761"/>
      <c r="B12" s="761"/>
      <c r="C12" s="761"/>
      <c r="D12" s="761"/>
      <c r="E12" s="761"/>
      <c r="F12" s="761"/>
      <c r="G12" s="761"/>
      <c r="H12" s="761"/>
      <c r="I12" s="761"/>
    </row>
    <row r="13" spans="1:9" x14ac:dyDescent="0.25">
      <c r="A13" s="761"/>
      <c r="B13" s="761"/>
      <c r="C13" s="761"/>
      <c r="D13" s="761"/>
      <c r="E13" s="761"/>
      <c r="F13" s="761"/>
      <c r="G13" s="761"/>
      <c r="H13" s="761"/>
      <c r="I13" s="761"/>
    </row>
    <row r="14" spans="1:9" x14ac:dyDescent="0.25">
      <c r="A14" s="761"/>
      <c r="B14" s="761"/>
      <c r="C14" s="761"/>
      <c r="D14" s="761"/>
      <c r="E14" s="761"/>
      <c r="F14" s="761"/>
      <c r="G14" s="761"/>
      <c r="H14" s="761"/>
      <c r="I14" s="761"/>
    </row>
    <row r="15" spans="1:9" ht="19.5" customHeight="1" thickBot="1" x14ac:dyDescent="0.35">
      <c r="A15" s="350"/>
    </row>
    <row r="16" spans="1:9" ht="19.5" customHeight="1" thickBot="1" x14ac:dyDescent="0.35">
      <c r="A16" s="762" t="s">
        <v>26</v>
      </c>
      <c r="B16" s="763"/>
      <c r="C16" s="763"/>
      <c r="D16" s="763"/>
      <c r="E16" s="763"/>
      <c r="F16" s="763"/>
      <c r="G16" s="763"/>
      <c r="H16" s="764"/>
    </row>
    <row r="17" spans="1:14" ht="20.25" customHeight="1" x14ac:dyDescent="0.25">
      <c r="A17" s="765" t="s">
        <v>51</v>
      </c>
      <c r="B17" s="765"/>
      <c r="C17" s="765"/>
      <c r="D17" s="765"/>
      <c r="E17" s="765"/>
      <c r="F17" s="765"/>
      <c r="G17" s="765"/>
      <c r="H17" s="765"/>
    </row>
    <row r="18" spans="1:14" ht="26.25" customHeight="1" x14ac:dyDescent="0.4">
      <c r="A18" s="352" t="s">
        <v>28</v>
      </c>
      <c r="B18" s="766" t="s">
        <v>45</v>
      </c>
      <c r="C18" s="766"/>
      <c r="D18" s="353"/>
      <c r="E18" s="354"/>
      <c r="F18" s="355"/>
      <c r="G18" s="355"/>
      <c r="H18" s="355"/>
    </row>
    <row r="19" spans="1:14" ht="26.25" customHeight="1" x14ac:dyDescent="0.4">
      <c r="A19" s="352" t="s">
        <v>30</v>
      </c>
      <c r="B19" s="356" t="s">
        <v>31</v>
      </c>
      <c r="C19" s="355">
        <v>1</v>
      </c>
      <c r="D19" s="355"/>
      <c r="E19" s="355"/>
      <c r="F19" s="355"/>
      <c r="G19" s="355"/>
      <c r="H19" s="355"/>
    </row>
    <row r="20" spans="1:14" ht="26.25" customHeight="1" x14ac:dyDescent="0.4">
      <c r="A20" s="352" t="s">
        <v>32</v>
      </c>
      <c r="B20" s="767" t="s">
        <v>138</v>
      </c>
      <c r="C20" s="767"/>
      <c r="D20" s="355"/>
      <c r="E20" s="355"/>
      <c r="F20" s="355"/>
      <c r="G20" s="355"/>
      <c r="H20" s="355"/>
    </row>
    <row r="21" spans="1:14" ht="26.25" customHeight="1" x14ac:dyDescent="0.4">
      <c r="A21" s="352" t="s">
        <v>34</v>
      </c>
      <c r="B21" s="767" t="s">
        <v>52</v>
      </c>
      <c r="C21" s="767"/>
      <c r="D21" s="767"/>
      <c r="E21" s="767"/>
      <c r="F21" s="767"/>
      <c r="G21" s="767"/>
      <c r="H21" s="767"/>
      <c r="I21" s="357"/>
    </row>
    <row r="22" spans="1:14" ht="26.25" customHeight="1" x14ac:dyDescent="0.4">
      <c r="A22" s="352" t="s">
        <v>36</v>
      </c>
      <c r="B22" s="358" t="s">
        <v>53</v>
      </c>
      <c r="C22" s="355"/>
      <c r="D22" s="355"/>
      <c r="E22" s="355"/>
      <c r="F22" s="355"/>
      <c r="G22" s="355"/>
      <c r="H22" s="355"/>
    </row>
    <row r="23" spans="1:14" ht="26.25" customHeight="1" x14ac:dyDescent="0.4">
      <c r="A23" s="352" t="s">
        <v>38</v>
      </c>
      <c r="B23" s="358">
        <v>43132.346759259257</v>
      </c>
      <c r="C23" s="355"/>
      <c r="D23" s="355"/>
      <c r="E23" s="355"/>
      <c r="F23" s="355"/>
      <c r="G23" s="355"/>
      <c r="H23" s="355"/>
    </row>
    <row r="24" spans="1:14" ht="18.75" x14ac:dyDescent="0.3">
      <c r="A24" s="352"/>
      <c r="B24" s="359"/>
    </row>
    <row r="25" spans="1:14" ht="18.75" x14ac:dyDescent="0.3">
      <c r="A25" s="360" t="s">
        <v>1</v>
      </c>
      <c r="B25" s="359"/>
    </row>
    <row r="26" spans="1:14" ht="26.25" customHeight="1" x14ac:dyDescent="0.4">
      <c r="A26" s="361" t="s">
        <v>4</v>
      </c>
      <c r="B26" s="766" t="s">
        <v>47</v>
      </c>
      <c r="C26" s="766"/>
    </row>
    <row r="27" spans="1:14" ht="26.25" customHeight="1" x14ac:dyDescent="0.4">
      <c r="A27" s="362" t="s">
        <v>54</v>
      </c>
      <c r="B27" s="768" t="s">
        <v>139</v>
      </c>
      <c r="C27" s="768"/>
    </row>
    <row r="28" spans="1:14" ht="27" customHeight="1" thickBot="1" x14ac:dyDescent="0.45">
      <c r="A28" s="362" t="s">
        <v>5</v>
      </c>
      <c r="B28" s="363">
        <v>99.54</v>
      </c>
    </row>
    <row r="29" spans="1:14" s="365" customFormat="1" ht="27" customHeight="1" thickBot="1" x14ac:dyDescent="0.45">
      <c r="A29" s="362" t="s">
        <v>56</v>
      </c>
      <c r="B29" s="364">
        <v>0</v>
      </c>
      <c r="C29" s="740" t="s">
        <v>57</v>
      </c>
      <c r="D29" s="741"/>
      <c r="E29" s="741"/>
      <c r="F29" s="741"/>
      <c r="G29" s="742"/>
      <c r="I29" s="366"/>
      <c r="J29" s="366"/>
      <c r="K29" s="366"/>
      <c r="L29" s="366"/>
    </row>
    <row r="30" spans="1:14" s="365" customFormat="1" ht="19.5" customHeight="1" thickBot="1" x14ac:dyDescent="0.35">
      <c r="A30" s="362" t="s">
        <v>58</v>
      </c>
      <c r="B30" s="367">
        <f>B28-B29</f>
        <v>99.54</v>
      </c>
      <c r="C30" s="368"/>
      <c r="D30" s="368"/>
      <c r="E30" s="368"/>
      <c r="F30" s="368"/>
      <c r="G30" s="369"/>
      <c r="I30" s="366"/>
      <c r="J30" s="366"/>
      <c r="K30" s="366"/>
      <c r="L30" s="366"/>
    </row>
    <row r="31" spans="1:14" s="365" customFormat="1" ht="27" customHeight="1" thickBot="1" x14ac:dyDescent="0.45">
      <c r="A31" s="362" t="s">
        <v>59</v>
      </c>
      <c r="B31" s="370">
        <v>1</v>
      </c>
      <c r="C31" s="743" t="s">
        <v>60</v>
      </c>
      <c r="D31" s="744"/>
      <c r="E31" s="744"/>
      <c r="F31" s="744"/>
      <c r="G31" s="744"/>
      <c r="H31" s="745"/>
      <c r="I31" s="366"/>
      <c r="J31" s="366"/>
      <c r="K31" s="366"/>
      <c r="L31" s="366"/>
    </row>
    <row r="32" spans="1:14" s="365" customFormat="1" ht="27" customHeight="1" thickBot="1" x14ac:dyDescent="0.45">
      <c r="A32" s="362" t="s">
        <v>61</v>
      </c>
      <c r="B32" s="370">
        <v>1</v>
      </c>
      <c r="C32" s="743" t="s">
        <v>62</v>
      </c>
      <c r="D32" s="744"/>
      <c r="E32" s="744"/>
      <c r="F32" s="744"/>
      <c r="G32" s="744"/>
      <c r="H32" s="745"/>
      <c r="I32" s="366"/>
      <c r="J32" s="366"/>
      <c r="K32" s="366"/>
      <c r="L32" s="371"/>
      <c r="M32" s="371"/>
      <c r="N32" s="372"/>
    </row>
    <row r="33" spans="1:14" s="365" customFormat="1" ht="17.25" customHeight="1" x14ac:dyDescent="0.3">
      <c r="A33" s="362"/>
      <c r="B33" s="373"/>
      <c r="C33" s="374"/>
      <c r="D33" s="374"/>
      <c r="E33" s="374"/>
      <c r="F33" s="374"/>
      <c r="G33" s="374"/>
      <c r="H33" s="374"/>
      <c r="I33" s="366"/>
      <c r="J33" s="366"/>
      <c r="K33" s="366"/>
      <c r="L33" s="371"/>
      <c r="M33" s="371"/>
      <c r="N33" s="372"/>
    </row>
    <row r="34" spans="1:14" s="365" customFormat="1" ht="18.75" x14ac:dyDescent="0.3">
      <c r="A34" s="362" t="s">
        <v>63</v>
      </c>
      <c r="B34" s="375">
        <f>B31/B32</f>
        <v>1</v>
      </c>
      <c r="C34" s="350" t="s">
        <v>64</v>
      </c>
      <c r="D34" s="350"/>
      <c r="E34" s="350"/>
      <c r="F34" s="350"/>
      <c r="G34" s="350"/>
      <c r="I34" s="366"/>
      <c r="J34" s="366"/>
      <c r="K34" s="366"/>
      <c r="L34" s="371"/>
      <c r="M34" s="371"/>
      <c r="N34" s="372"/>
    </row>
    <row r="35" spans="1:14" s="365" customFormat="1" ht="19.5" customHeight="1" thickBot="1" x14ac:dyDescent="0.35">
      <c r="A35" s="362"/>
      <c r="B35" s="367"/>
      <c r="G35" s="350"/>
      <c r="I35" s="366"/>
      <c r="J35" s="366"/>
      <c r="K35" s="366"/>
      <c r="L35" s="371"/>
      <c r="M35" s="371"/>
      <c r="N35" s="372"/>
    </row>
    <row r="36" spans="1:14" s="365" customFormat="1" ht="27" customHeight="1" thickBot="1" x14ac:dyDescent="0.45">
      <c r="A36" s="376" t="s">
        <v>65</v>
      </c>
      <c r="B36" s="377">
        <v>100</v>
      </c>
      <c r="C36" s="350"/>
      <c r="D36" s="746" t="s">
        <v>66</v>
      </c>
      <c r="E36" s="748"/>
      <c r="F36" s="746" t="s">
        <v>67</v>
      </c>
      <c r="G36" s="747"/>
      <c r="J36" s="366"/>
      <c r="K36" s="366"/>
      <c r="L36" s="371"/>
      <c r="M36" s="371"/>
      <c r="N36" s="372"/>
    </row>
    <row r="37" spans="1:14" s="365" customFormat="1" ht="27" customHeight="1" thickBot="1" x14ac:dyDescent="0.45">
      <c r="A37" s="378" t="s">
        <v>68</v>
      </c>
      <c r="B37" s="379">
        <v>1</v>
      </c>
      <c r="C37" s="380" t="s">
        <v>69</v>
      </c>
      <c r="D37" s="381" t="s">
        <v>70</v>
      </c>
      <c r="E37" s="382" t="s">
        <v>71</v>
      </c>
      <c r="F37" s="381" t="s">
        <v>70</v>
      </c>
      <c r="G37" s="383" t="s">
        <v>71</v>
      </c>
      <c r="I37" s="384" t="s">
        <v>72</v>
      </c>
      <c r="J37" s="366"/>
      <c r="K37" s="366"/>
      <c r="L37" s="371"/>
      <c r="M37" s="371"/>
      <c r="N37" s="372"/>
    </row>
    <row r="38" spans="1:14" s="365" customFormat="1" ht="26.25" customHeight="1" x14ac:dyDescent="0.4">
      <c r="A38" s="378" t="s">
        <v>73</v>
      </c>
      <c r="B38" s="379">
        <v>1</v>
      </c>
      <c r="C38" s="385">
        <v>1</v>
      </c>
      <c r="D38" s="386">
        <v>13632482</v>
      </c>
      <c r="E38" s="387">
        <f>IF(ISBLANK(D38),"-",$D$48/$D$45*D38)</f>
        <v>12671223.944717791</v>
      </c>
      <c r="F38" s="386">
        <v>12184827</v>
      </c>
      <c r="G38" s="388">
        <f>IF(ISBLANK(F38),"-",$D$48/$F$45*F38)</f>
        <v>12663244.372388849</v>
      </c>
      <c r="I38" s="389"/>
      <c r="J38" s="366"/>
      <c r="K38" s="366"/>
      <c r="L38" s="371"/>
      <c r="M38" s="371"/>
      <c r="N38" s="372"/>
    </row>
    <row r="39" spans="1:14" s="365" customFormat="1" ht="26.25" customHeight="1" x14ac:dyDescent="0.4">
      <c r="A39" s="378" t="s">
        <v>74</v>
      </c>
      <c r="B39" s="379">
        <v>1</v>
      </c>
      <c r="C39" s="390">
        <v>2</v>
      </c>
      <c r="D39" s="391">
        <v>13525275</v>
      </c>
      <c r="E39" s="392">
        <f>IF(ISBLANK(D39),"-",$D$48/$D$45*D39)</f>
        <v>12571576.359968267</v>
      </c>
      <c r="F39" s="391">
        <v>12204627</v>
      </c>
      <c r="G39" s="393">
        <f>IF(ISBLANK(F39),"-",$D$48/$F$45*F39)</f>
        <v>12683821.787117289</v>
      </c>
      <c r="I39" s="728">
        <f>ABS((F43/D43*D42)-F42)/D42</f>
        <v>4.0178441815405998E-3</v>
      </c>
      <c r="J39" s="366"/>
      <c r="K39" s="366"/>
      <c r="L39" s="371"/>
      <c r="M39" s="371"/>
      <c r="N39" s="372"/>
    </row>
    <row r="40" spans="1:14" ht="26.25" customHeight="1" x14ac:dyDescent="0.4">
      <c r="A40" s="378" t="s">
        <v>75</v>
      </c>
      <c r="B40" s="379">
        <v>1</v>
      </c>
      <c r="C40" s="390">
        <v>3</v>
      </c>
      <c r="D40" s="391">
        <v>13501120</v>
      </c>
      <c r="E40" s="392">
        <f>IF(ISBLANK(D40),"-",$D$48/$D$45*D40)</f>
        <v>12549124.58527422</v>
      </c>
      <c r="F40" s="391">
        <v>12138053</v>
      </c>
      <c r="G40" s="393">
        <f>IF(ISBLANK(F40),"-",$D$48/$F$45*F40)</f>
        <v>12614633.867514705</v>
      </c>
      <c r="I40" s="728"/>
      <c r="L40" s="371"/>
      <c r="M40" s="371"/>
      <c r="N40" s="350"/>
    </row>
    <row r="41" spans="1:14" ht="27" customHeight="1" thickBot="1" x14ac:dyDescent="0.45">
      <c r="A41" s="378" t="s">
        <v>76</v>
      </c>
      <c r="B41" s="379">
        <v>1</v>
      </c>
      <c r="C41" s="394">
        <v>4</v>
      </c>
      <c r="D41" s="395"/>
      <c r="E41" s="396" t="str">
        <f>IF(ISBLANK(D41),"-",$D$48/$D$45*D41)</f>
        <v>-</v>
      </c>
      <c r="F41" s="395"/>
      <c r="G41" s="397" t="str">
        <f>IF(ISBLANK(F41),"-",$D$48/$F$45*F41)</f>
        <v>-</v>
      </c>
      <c r="I41" s="398"/>
      <c r="L41" s="371"/>
      <c r="M41" s="371"/>
      <c r="N41" s="350"/>
    </row>
    <row r="42" spans="1:14" ht="27" customHeight="1" thickBot="1" x14ac:dyDescent="0.45">
      <c r="A42" s="378" t="s">
        <v>77</v>
      </c>
      <c r="B42" s="379">
        <v>1</v>
      </c>
      <c r="C42" s="399" t="s">
        <v>78</v>
      </c>
      <c r="D42" s="400">
        <f>AVERAGE(D38:D41)</f>
        <v>13552959</v>
      </c>
      <c r="E42" s="401">
        <f>AVERAGE(E38:E41)</f>
        <v>12597308.296653425</v>
      </c>
      <c r="F42" s="400">
        <f>AVERAGE(F38:F41)</f>
        <v>12175835.666666666</v>
      </c>
      <c r="G42" s="402">
        <f>AVERAGE(G38:G41)</f>
        <v>12653900.009006947</v>
      </c>
      <c r="H42" s="403"/>
    </row>
    <row r="43" spans="1:14" ht="26.25" customHeight="1" x14ac:dyDescent="0.4">
      <c r="A43" s="378" t="s">
        <v>79</v>
      </c>
      <c r="B43" s="379">
        <v>1</v>
      </c>
      <c r="C43" s="404" t="s">
        <v>80</v>
      </c>
      <c r="D43" s="405">
        <v>12.97</v>
      </c>
      <c r="E43" s="350"/>
      <c r="F43" s="405">
        <v>11.6</v>
      </c>
      <c r="H43" s="403"/>
    </row>
    <row r="44" spans="1:14" ht="26.25" customHeight="1" x14ac:dyDescent="0.4">
      <c r="A44" s="378" t="s">
        <v>81</v>
      </c>
      <c r="B44" s="379">
        <v>1</v>
      </c>
      <c r="C44" s="406" t="s">
        <v>82</v>
      </c>
      <c r="D44" s="407">
        <f>D43*$B$34</f>
        <v>12.97</v>
      </c>
      <c r="E44" s="408"/>
      <c r="F44" s="407">
        <f>F43*$B$34</f>
        <v>11.6</v>
      </c>
      <c r="H44" s="403"/>
    </row>
    <row r="45" spans="1:14" ht="19.5" customHeight="1" thickBot="1" x14ac:dyDescent="0.35">
      <c r="A45" s="378" t="s">
        <v>83</v>
      </c>
      <c r="B45" s="390">
        <f>(B44/B43)*(B42/B41)*(B40/B39)*(B38/B37)*B36</f>
        <v>100</v>
      </c>
      <c r="C45" s="406" t="s">
        <v>84</v>
      </c>
      <c r="D45" s="409">
        <f>D44*$B$30/100</f>
        <v>12.910338000000001</v>
      </c>
      <c r="E45" s="410"/>
      <c r="F45" s="409">
        <f>F44*$B$30/100</f>
        <v>11.54664</v>
      </c>
      <c r="H45" s="403"/>
    </row>
    <row r="46" spans="1:14" ht="19.5" customHeight="1" thickBot="1" x14ac:dyDescent="0.35">
      <c r="A46" s="729" t="s">
        <v>85</v>
      </c>
      <c r="B46" s="733"/>
      <c r="C46" s="406" t="s">
        <v>86</v>
      </c>
      <c r="D46" s="411">
        <f>D45/$B$45</f>
        <v>0.12910338000000002</v>
      </c>
      <c r="E46" s="412"/>
      <c r="F46" s="413">
        <f>F45/$B$45</f>
        <v>0.1154664</v>
      </c>
      <c r="H46" s="403"/>
    </row>
    <row r="47" spans="1:14" ht="27" customHeight="1" thickBot="1" x14ac:dyDescent="0.45">
      <c r="A47" s="731"/>
      <c r="B47" s="734"/>
      <c r="C47" s="414" t="s">
        <v>87</v>
      </c>
      <c r="D47" s="415">
        <v>0.12</v>
      </c>
      <c r="E47" s="416"/>
      <c r="F47" s="412"/>
      <c r="H47" s="403"/>
    </row>
    <row r="48" spans="1:14" ht="18.75" x14ac:dyDescent="0.3">
      <c r="C48" s="417" t="s">
        <v>88</v>
      </c>
      <c r="D48" s="409">
        <f>D47*$B$45</f>
        <v>12</v>
      </c>
      <c r="F48" s="418"/>
      <c r="H48" s="403"/>
    </row>
    <row r="49" spans="1:12" ht="19.5" customHeight="1" thickBot="1" x14ac:dyDescent="0.35">
      <c r="C49" s="419" t="s">
        <v>89</v>
      </c>
      <c r="D49" s="420">
        <f>D48/B34</f>
        <v>12</v>
      </c>
      <c r="F49" s="418"/>
      <c r="H49" s="403"/>
    </row>
    <row r="50" spans="1:12" ht="18.75" x14ac:dyDescent="0.3">
      <c r="C50" s="376" t="s">
        <v>90</v>
      </c>
      <c r="D50" s="421">
        <f>AVERAGE(E38:E41,G38:G41)</f>
        <v>12625604.152830185</v>
      </c>
      <c r="F50" s="422"/>
      <c r="H50" s="403"/>
    </row>
    <row r="51" spans="1:12" ht="18.75" x14ac:dyDescent="0.3">
      <c r="C51" s="378" t="s">
        <v>91</v>
      </c>
      <c r="D51" s="423">
        <f>STDEV(E38:E41,G38:G41)/D50</f>
        <v>4.4489487228524692E-3</v>
      </c>
      <c r="F51" s="422"/>
      <c r="H51" s="403"/>
    </row>
    <row r="52" spans="1:12" ht="19.5" customHeight="1" thickBot="1" x14ac:dyDescent="0.35">
      <c r="C52" s="424" t="s">
        <v>15</v>
      </c>
      <c r="D52" s="425">
        <f>COUNT(E38:E41,G38:G41)</f>
        <v>6</v>
      </c>
      <c r="F52" s="422"/>
    </row>
    <row r="54" spans="1:12" ht="18.75" x14ac:dyDescent="0.3">
      <c r="A54" s="426" t="s">
        <v>1</v>
      </c>
      <c r="B54" s="427" t="s">
        <v>92</v>
      </c>
    </row>
    <row r="55" spans="1:12" ht="18.75" x14ac:dyDescent="0.3">
      <c r="A55" s="350" t="s">
        <v>93</v>
      </c>
      <c r="B55" s="428" t="str">
        <f>B21</f>
        <v>Each film-coated tablet contains Efavirenz 600 mg, Lamivudine USP 300 mg, Tenofovir Disoproxil Fumarate 300 mg equivalent to 245 mg Tenofovir disoproxil.</v>
      </c>
    </row>
    <row r="56" spans="1:12" ht="26.25" customHeight="1" x14ac:dyDescent="0.4">
      <c r="A56" s="428" t="s">
        <v>94</v>
      </c>
      <c r="B56" s="429">
        <v>300</v>
      </c>
      <c r="C56" s="350" t="str">
        <f>B20</f>
        <v>TENOFOVIR</v>
      </c>
      <c r="H56" s="408"/>
    </row>
    <row r="57" spans="1:12" ht="18.75" x14ac:dyDescent="0.3">
      <c r="A57" s="428" t="s">
        <v>95</v>
      </c>
      <c r="B57" s="430">
        <f>Uniformity!C46</f>
        <v>1723.2644999999998</v>
      </c>
      <c r="H57" s="408"/>
    </row>
    <row r="58" spans="1:12" ht="19.5" customHeight="1" thickBot="1" x14ac:dyDescent="0.35">
      <c r="H58" s="408"/>
    </row>
    <row r="59" spans="1:12" s="365" customFormat="1" ht="27" customHeight="1" thickBot="1" x14ac:dyDescent="0.45">
      <c r="A59" s="376" t="s">
        <v>96</v>
      </c>
      <c r="B59" s="377">
        <v>50</v>
      </c>
      <c r="C59" s="350"/>
      <c r="D59" s="431" t="s">
        <v>97</v>
      </c>
      <c r="E59" s="432" t="s">
        <v>69</v>
      </c>
      <c r="F59" s="432" t="s">
        <v>70</v>
      </c>
      <c r="G59" s="432" t="s">
        <v>98</v>
      </c>
      <c r="H59" s="380" t="s">
        <v>99</v>
      </c>
      <c r="L59" s="366"/>
    </row>
    <row r="60" spans="1:12" s="365" customFormat="1" ht="26.25" customHeight="1" x14ac:dyDescent="0.4">
      <c r="A60" s="378" t="s">
        <v>100</v>
      </c>
      <c r="B60" s="379">
        <v>4</v>
      </c>
      <c r="C60" s="749" t="s">
        <v>101</v>
      </c>
      <c r="D60" s="752">
        <f>EFAVIRENZ!D60</f>
        <v>1727.31</v>
      </c>
      <c r="E60" s="433">
        <v>1</v>
      </c>
      <c r="F60" s="434">
        <v>12131361</v>
      </c>
      <c r="G60" s="435">
        <f>IF(ISBLANK(F60),"-",(F60/$D$50*$D$47*$B$68)*($B$57/$D$60))</f>
        <v>287.58105092439291</v>
      </c>
      <c r="H60" s="436">
        <f t="shared" ref="H60:H71" si="0">IF(ISBLANK(F60),"-",(G60/$B$56)*100)</f>
        <v>95.860350308130975</v>
      </c>
      <c r="L60" s="366"/>
    </row>
    <row r="61" spans="1:12" s="365" customFormat="1" ht="26.25" customHeight="1" x14ac:dyDescent="0.4">
      <c r="A61" s="378" t="s">
        <v>102</v>
      </c>
      <c r="B61" s="379">
        <v>200</v>
      </c>
      <c r="C61" s="750"/>
      <c r="D61" s="753"/>
      <c r="E61" s="437">
        <v>2</v>
      </c>
      <c r="F61" s="391">
        <v>12015804</v>
      </c>
      <c r="G61" s="438">
        <f>IF(ISBLANK(F61),"-",(F61/$D$50*$D$47*$B$68)*($B$57/$D$60))</f>
        <v>284.8417042425433</v>
      </c>
      <c r="H61" s="439">
        <f t="shared" si="0"/>
        <v>94.947234747514429</v>
      </c>
      <c r="L61" s="366"/>
    </row>
    <row r="62" spans="1:12" s="365" customFormat="1" ht="26.25" customHeight="1" x14ac:dyDescent="0.4">
      <c r="A62" s="378" t="s">
        <v>103</v>
      </c>
      <c r="B62" s="379">
        <v>1</v>
      </c>
      <c r="C62" s="750"/>
      <c r="D62" s="753"/>
      <c r="E62" s="437">
        <v>3</v>
      </c>
      <c r="F62" s="440">
        <v>12027750</v>
      </c>
      <c r="G62" s="438">
        <f>IF(ISBLANK(F62),"-",(F62/$D$50*$D$47*$B$68)*($B$57/$D$60))</f>
        <v>285.12489120189122</v>
      </c>
      <c r="H62" s="439">
        <f t="shared" si="0"/>
        <v>95.04163040063041</v>
      </c>
      <c r="L62" s="366"/>
    </row>
    <row r="63" spans="1:12" ht="27" customHeight="1" thickBot="1" x14ac:dyDescent="0.45">
      <c r="A63" s="378" t="s">
        <v>104</v>
      </c>
      <c r="B63" s="379">
        <v>1</v>
      </c>
      <c r="C63" s="751"/>
      <c r="D63" s="754"/>
      <c r="E63" s="441">
        <v>4</v>
      </c>
      <c r="F63" s="442"/>
      <c r="G63" s="438" t="str">
        <f>IF(ISBLANK(F63),"-",(F63/$D$50*$D$47*$B$68)*($B$57/$D$60))</f>
        <v>-</v>
      </c>
      <c r="H63" s="439" t="str">
        <f t="shared" si="0"/>
        <v>-</v>
      </c>
    </row>
    <row r="64" spans="1:12" ht="26.25" customHeight="1" x14ac:dyDescent="0.4">
      <c r="A64" s="378" t="s">
        <v>105</v>
      </c>
      <c r="B64" s="379">
        <v>1</v>
      </c>
      <c r="C64" s="749" t="s">
        <v>106</v>
      </c>
      <c r="D64" s="752">
        <f>EFAVIRENZ!D64</f>
        <v>1732.14</v>
      </c>
      <c r="E64" s="433">
        <v>1</v>
      </c>
      <c r="F64" s="434">
        <v>12148955</v>
      </c>
      <c r="G64" s="435">
        <f>IF(ISBLANK(F64),"-",(F64/$D$50*$D$47*$B$68)*($B$57/$D$64))</f>
        <v>287.19505630599014</v>
      </c>
      <c r="H64" s="436">
        <f t="shared" si="0"/>
        <v>95.73168543533005</v>
      </c>
    </row>
    <row r="65" spans="1:8" ht="26.25" customHeight="1" x14ac:dyDescent="0.4">
      <c r="A65" s="378" t="s">
        <v>107</v>
      </c>
      <c r="B65" s="379">
        <v>1</v>
      </c>
      <c r="C65" s="750"/>
      <c r="D65" s="753"/>
      <c r="E65" s="437">
        <v>2</v>
      </c>
      <c r="F65" s="391">
        <v>12210053</v>
      </c>
      <c r="G65" s="438">
        <f>IF(ISBLANK(F65),"-",(F65/$D$50*$D$47*$B$68)*($B$57/$D$64))</f>
        <v>288.63938164509818</v>
      </c>
      <c r="H65" s="439">
        <f t="shared" si="0"/>
        <v>96.213127215032728</v>
      </c>
    </row>
    <row r="66" spans="1:8" ht="26.25" customHeight="1" x14ac:dyDescent="0.4">
      <c r="A66" s="378" t="s">
        <v>108</v>
      </c>
      <c r="B66" s="379">
        <v>1</v>
      </c>
      <c r="C66" s="750"/>
      <c r="D66" s="753"/>
      <c r="E66" s="437">
        <v>3</v>
      </c>
      <c r="F66" s="391">
        <v>12188706</v>
      </c>
      <c r="G66" s="438">
        <f>IF(ISBLANK(F66),"-",(F66/$D$50*$D$47*$B$68)*($B$57/$D$64))</f>
        <v>288.13474952925253</v>
      </c>
      <c r="H66" s="439">
        <f t="shared" si="0"/>
        <v>96.044916509750848</v>
      </c>
    </row>
    <row r="67" spans="1:8" ht="27" customHeight="1" thickBot="1" x14ac:dyDescent="0.45">
      <c r="A67" s="378" t="s">
        <v>109</v>
      </c>
      <c r="B67" s="379">
        <v>1</v>
      </c>
      <c r="C67" s="751"/>
      <c r="D67" s="754"/>
      <c r="E67" s="441">
        <v>4</v>
      </c>
      <c r="F67" s="442"/>
      <c r="G67" s="443" t="str">
        <f>IF(ISBLANK(F67),"-",(F67/$D$50*$D$47*$B$68)*($B$57/$D$64))</f>
        <v>-</v>
      </c>
      <c r="H67" s="444" t="str">
        <f t="shared" si="0"/>
        <v>-</v>
      </c>
    </row>
    <row r="68" spans="1:8" ht="26.25" customHeight="1" x14ac:dyDescent="0.4">
      <c r="A68" s="378" t="s">
        <v>110</v>
      </c>
      <c r="B68" s="445">
        <f>(B67/B66)*(B65/B64)*(B63/B62)*(B61/B60)*B59</f>
        <v>2500</v>
      </c>
      <c r="C68" s="749" t="s">
        <v>111</v>
      </c>
      <c r="D68" s="752">
        <f>EFAVIRENZ!D68</f>
        <v>1739.82</v>
      </c>
      <c r="E68" s="433">
        <v>1</v>
      </c>
      <c r="F68" s="434">
        <v>12047684</v>
      </c>
      <c r="G68" s="435">
        <f>IF(ISBLANK(F68),"-",(F68/$D$50*$D$47*$B$68)*($B$57/$D$68))</f>
        <v>283.54387886416782</v>
      </c>
      <c r="H68" s="439">
        <f t="shared" si="0"/>
        <v>94.514626288055936</v>
      </c>
    </row>
    <row r="69" spans="1:8" ht="27" customHeight="1" thickBot="1" x14ac:dyDescent="0.45">
      <c r="A69" s="424" t="s">
        <v>112</v>
      </c>
      <c r="B69" s="446">
        <f>(D47*B68)/B56*B57</f>
        <v>1723.2644999999998</v>
      </c>
      <c r="C69" s="750"/>
      <c r="D69" s="753"/>
      <c r="E69" s="437">
        <v>2</v>
      </c>
      <c r="F69" s="391">
        <v>12122317</v>
      </c>
      <c r="G69" s="438">
        <f>IF(ISBLANK(F69),"-",(F69/$D$50*$D$47*$B$68)*($B$57/$D$68))</f>
        <v>285.30037665339182</v>
      </c>
      <c r="H69" s="439">
        <f t="shared" si="0"/>
        <v>95.100125551130617</v>
      </c>
    </row>
    <row r="70" spans="1:8" ht="26.25" customHeight="1" x14ac:dyDescent="0.4">
      <c r="A70" s="756" t="s">
        <v>85</v>
      </c>
      <c r="B70" s="757"/>
      <c r="C70" s="750"/>
      <c r="D70" s="753"/>
      <c r="E70" s="437">
        <v>3</v>
      </c>
      <c r="F70" s="391">
        <v>12118974</v>
      </c>
      <c r="G70" s="438">
        <f>IF(ISBLANK(F70),"-",(F70/$D$50*$D$47*$B$68)*($B$57/$D$68))</f>
        <v>285.22169869445446</v>
      </c>
      <c r="H70" s="439">
        <f t="shared" si="0"/>
        <v>95.073899564818149</v>
      </c>
    </row>
    <row r="71" spans="1:8" ht="27" customHeight="1" thickBot="1" x14ac:dyDescent="0.45">
      <c r="A71" s="758"/>
      <c r="B71" s="759"/>
      <c r="C71" s="755"/>
      <c r="D71" s="754"/>
      <c r="E71" s="441">
        <v>4</v>
      </c>
      <c r="F71" s="442"/>
      <c r="G71" s="443" t="str">
        <f>IF(ISBLANK(F71),"-",(F71/$D$50*$D$47*$B$68)*($B$57/$D$68))</f>
        <v>-</v>
      </c>
      <c r="H71" s="444" t="str">
        <f t="shared" si="0"/>
        <v>-</v>
      </c>
    </row>
    <row r="72" spans="1:8" ht="26.25" customHeight="1" x14ac:dyDescent="0.4">
      <c r="A72" s="408"/>
      <c r="B72" s="408"/>
      <c r="C72" s="408"/>
      <c r="D72" s="408"/>
      <c r="E72" s="408"/>
      <c r="F72" s="447" t="s">
        <v>78</v>
      </c>
      <c r="G72" s="448">
        <f>AVERAGE(G60:G71)</f>
        <v>286.17586534013139</v>
      </c>
      <c r="H72" s="449">
        <f>AVERAGE(H60:H71)</f>
        <v>95.391955113377136</v>
      </c>
    </row>
    <row r="73" spans="1:8" ht="26.25" customHeight="1" x14ac:dyDescent="0.4">
      <c r="C73" s="408"/>
      <c r="D73" s="408"/>
      <c r="E73" s="408"/>
      <c r="F73" s="450" t="s">
        <v>91</v>
      </c>
      <c r="G73" s="451">
        <f>STDEV(G60:G71)/G72</f>
        <v>6.103658143698132E-3</v>
      </c>
      <c r="H73" s="451">
        <f>STDEV(H60:H71)/H72</f>
        <v>6.1036581436981546E-3</v>
      </c>
    </row>
    <row r="74" spans="1:8" ht="27" customHeight="1" thickBot="1" x14ac:dyDescent="0.45">
      <c r="A74" s="408"/>
      <c r="B74" s="408"/>
      <c r="C74" s="408"/>
      <c r="D74" s="408"/>
      <c r="E74" s="410"/>
      <c r="F74" s="452" t="s">
        <v>15</v>
      </c>
      <c r="G74" s="453">
        <f>COUNT(G60:G71)</f>
        <v>9</v>
      </c>
      <c r="H74" s="453">
        <f>COUNT(H60:H71)</f>
        <v>9</v>
      </c>
    </row>
    <row r="76" spans="1:8" ht="26.25" customHeight="1" x14ac:dyDescent="0.4">
      <c r="A76" s="361" t="s">
        <v>113</v>
      </c>
      <c r="B76" s="362" t="s">
        <v>114</v>
      </c>
      <c r="C76" s="737" t="str">
        <f>B26</f>
        <v>TENOFOVIR DISOPROXIL FUMURATE</v>
      </c>
      <c r="D76" s="737"/>
      <c r="E76" s="350" t="s">
        <v>115</v>
      </c>
      <c r="F76" s="350"/>
      <c r="G76" s="454">
        <f>H72</f>
        <v>95.391955113377136</v>
      </c>
      <c r="H76" s="367"/>
    </row>
    <row r="77" spans="1:8" ht="18.75" x14ac:dyDescent="0.3">
      <c r="A77" s="360" t="s">
        <v>116</v>
      </c>
      <c r="B77" s="360" t="s">
        <v>117</v>
      </c>
    </row>
    <row r="78" spans="1:8" ht="18.75" x14ac:dyDescent="0.3">
      <c r="A78" s="360"/>
      <c r="B78" s="360"/>
    </row>
    <row r="79" spans="1:8" ht="26.25" customHeight="1" x14ac:dyDescent="0.4">
      <c r="A79" s="361" t="s">
        <v>4</v>
      </c>
      <c r="B79" s="739" t="str">
        <f>B26</f>
        <v>TENOFOVIR DISOPROXIL FUMURATE</v>
      </c>
      <c r="C79" s="739"/>
    </row>
    <row r="80" spans="1:8" ht="26.25" customHeight="1" x14ac:dyDescent="0.4">
      <c r="A80" s="362" t="s">
        <v>54</v>
      </c>
      <c r="B80" s="739" t="str">
        <f>B27</f>
        <v>T11-10</v>
      </c>
      <c r="C80" s="739"/>
    </row>
    <row r="81" spans="1:12" ht="27" customHeight="1" thickBot="1" x14ac:dyDescent="0.45">
      <c r="A81" s="362" t="s">
        <v>5</v>
      </c>
      <c r="B81" s="363">
        <f>B28</f>
        <v>99.54</v>
      </c>
    </row>
    <row r="82" spans="1:12" s="365" customFormat="1" ht="27" customHeight="1" thickBot="1" x14ac:dyDescent="0.45">
      <c r="A82" s="362" t="s">
        <v>56</v>
      </c>
      <c r="B82" s="364">
        <v>0</v>
      </c>
      <c r="C82" s="740" t="s">
        <v>57</v>
      </c>
      <c r="D82" s="741"/>
      <c r="E82" s="741"/>
      <c r="F82" s="741"/>
      <c r="G82" s="742"/>
      <c r="I82" s="366"/>
      <c r="J82" s="366"/>
      <c r="K82" s="366"/>
      <c r="L82" s="366"/>
    </row>
    <row r="83" spans="1:12" s="365" customFormat="1" ht="19.5" customHeight="1" thickBot="1" x14ac:dyDescent="0.35">
      <c r="A83" s="362" t="s">
        <v>58</v>
      </c>
      <c r="B83" s="367">
        <f>B81-B82</f>
        <v>99.54</v>
      </c>
      <c r="C83" s="368"/>
      <c r="D83" s="368"/>
      <c r="E83" s="368"/>
      <c r="F83" s="368"/>
      <c r="G83" s="369"/>
      <c r="I83" s="366"/>
      <c r="J83" s="366"/>
      <c r="K83" s="366"/>
      <c r="L83" s="366"/>
    </row>
    <row r="84" spans="1:12" s="365" customFormat="1" ht="27" customHeight="1" thickBot="1" x14ac:dyDescent="0.45">
      <c r="A84" s="362" t="s">
        <v>59</v>
      </c>
      <c r="B84" s="370">
        <v>1</v>
      </c>
      <c r="C84" s="743" t="s">
        <v>118</v>
      </c>
      <c r="D84" s="744"/>
      <c r="E84" s="744"/>
      <c r="F84" s="744"/>
      <c r="G84" s="744"/>
      <c r="H84" s="745"/>
      <c r="I84" s="366"/>
      <c r="J84" s="366"/>
      <c r="K84" s="366"/>
      <c r="L84" s="366"/>
    </row>
    <row r="85" spans="1:12" s="365" customFormat="1" ht="27" customHeight="1" thickBot="1" x14ac:dyDescent="0.45">
      <c r="A85" s="362" t="s">
        <v>61</v>
      </c>
      <c r="B85" s="370">
        <v>1</v>
      </c>
      <c r="C85" s="743" t="s">
        <v>119</v>
      </c>
      <c r="D85" s="744"/>
      <c r="E85" s="744"/>
      <c r="F85" s="744"/>
      <c r="G85" s="744"/>
      <c r="H85" s="745"/>
      <c r="I85" s="366"/>
      <c r="J85" s="366"/>
      <c r="K85" s="366"/>
      <c r="L85" s="366"/>
    </row>
    <row r="86" spans="1:12" s="365" customFormat="1" ht="18.75" x14ac:dyDescent="0.3">
      <c r="A86" s="362"/>
      <c r="B86" s="373"/>
      <c r="C86" s="374"/>
      <c r="D86" s="374"/>
      <c r="E86" s="374"/>
      <c r="F86" s="374"/>
      <c r="G86" s="374"/>
      <c r="H86" s="374"/>
      <c r="I86" s="366"/>
      <c r="J86" s="366"/>
      <c r="K86" s="366"/>
      <c r="L86" s="366"/>
    </row>
    <row r="87" spans="1:12" s="365" customFormat="1" ht="18.75" x14ac:dyDescent="0.3">
      <c r="A87" s="362" t="s">
        <v>63</v>
      </c>
      <c r="B87" s="375">
        <f>B84/B85</f>
        <v>1</v>
      </c>
      <c r="C87" s="350" t="s">
        <v>64</v>
      </c>
      <c r="D87" s="350"/>
      <c r="E87" s="350"/>
      <c r="F87" s="350"/>
      <c r="G87" s="350"/>
      <c r="I87" s="366"/>
      <c r="J87" s="366"/>
      <c r="K87" s="366"/>
      <c r="L87" s="366"/>
    </row>
    <row r="88" spans="1:12" ht="19.5" customHeight="1" thickBot="1" x14ac:dyDescent="0.35">
      <c r="A88" s="360"/>
      <c r="B88" s="360"/>
    </row>
    <row r="89" spans="1:12" ht="27" customHeight="1" thickBot="1" x14ac:dyDescent="0.45">
      <c r="A89" s="376" t="s">
        <v>65</v>
      </c>
      <c r="B89" s="377">
        <v>50</v>
      </c>
      <c r="D89" s="455" t="s">
        <v>66</v>
      </c>
      <c r="E89" s="456"/>
      <c r="F89" s="746" t="s">
        <v>67</v>
      </c>
      <c r="G89" s="747"/>
    </row>
    <row r="90" spans="1:12" ht="27" customHeight="1" thickBot="1" x14ac:dyDescent="0.45">
      <c r="A90" s="378" t="s">
        <v>68</v>
      </c>
      <c r="B90" s="379">
        <v>1</v>
      </c>
      <c r="C90" s="457" t="s">
        <v>69</v>
      </c>
      <c r="D90" s="381" t="s">
        <v>70</v>
      </c>
      <c r="E90" s="382" t="s">
        <v>71</v>
      </c>
      <c r="F90" s="381" t="s">
        <v>70</v>
      </c>
      <c r="G90" s="458" t="s">
        <v>71</v>
      </c>
      <c r="I90" s="384" t="s">
        <v>72</v>
      </c>
    </row>
    <row r="91" spans="1:12" ht="26.25" customHeight="1" x14ac:dyDescent="0.4">
      <c r="A91" s="378" t="s">
        <v>73</v>
      </c>
      <c r="B91" s="379">
        <v>1</v>
      </c>
      <c r="C91" s="459">
        <v>1</v>
      </c>
      <c r="D91" s="386">
        <v>3616414</v>
      </c>
      <c r="E91" s="387">
        <f>IF(ISBLANK(D91),"-",$D$101/$D$98*D91)</f>
        <v>3862288.8533177492</v>
      </c>
      <c r="F91" s="386">
        <v>3510800</v>
      </c>
      <c r="G91" s="388">
        <f>IF(ISBLANK(F91),"-",$D$101/$F$98*F91)</f>
        <v>3830946.0302329161</v>
      </c>
      <c r="I91" s="389"/>
    </row>
    <row r="92" spans="1:12" ht="26.25" customHeight="1" x14ac:dyDescent="0.4">
      <c r="A92" s="378" t="s">
        <v>74</v>
      </c>
      <c r="B92" s="379">
        <v>1</v>
      </c>
      <c r="C92" s="408">
        <v>2</v>
      </c>
      <c r="D92" s="391">
        <v>3716475</v>
      </c>
      <c r="E92" s="392">
        <f>IF(ISBLANK(D92),"-",$D$101/$D$98*D92)</f>
        <v>3969152.8586423132</v>
      </c>
      <c r="F92" s="391">
        <v>3516691</v>
      </c>
      <c r="G92" s="393">
        <f>IF(ISBLANK(F92),"-",$D$101/$F$98*F92)</f>
        <v>3837374.2241101242</v>
      </c>
      <c r="I92" s="728">
        <f>ABS((F96/D96*D95)-F95)/D95</f>
        <v>1.6730738776684285E-2</v>
      </c>
    </row>
    <row r="93" spans="1:12" ht="26.25" customHeight="1" x14ac:dyDescent="0.4">
      <c r="A93" s="378" t="s">
        <v>75</v>
      </c>
      <c r="B93" s="379">
        <v>1</v>
      </c>
      <c r="C93" s="408">
        <v>3</v>
      </c>
      <c r="D93" s="391">
        <v>3599418</v>
      </c>
      <c r="E93" s="392">
        <f>IF(ISBLANK(D93),"-",$D$101/$D$98*D93)</f>
        <v>3844137.3194084712</v>
      </c>
      <c r="F93" s="391">
        <v>3489473</v>
      </c>
      <c r="G93" s="393">
        <f>IF(ISBLANK(F93),"-",$D$101/$F$98*F93)</f>
        <v>3807674.2443189425</v>
      </c>
      <c r="I93" s="728"/>
    </row>
    <row r="94" spans="1:12" ht="27" customHeight="1" thickBot="1" x14ac:dyDescent="0.45">
      <c r="A94" s="378" t="s">
        <v>76</v>
      </c>
      <c r="B94" s="379">
        <v>1</v>
      </c>
      <c r="C94" s="460">
        <v>4</v>
      </c>
      <c r="D94" s="395"/>
      <c r="E94" s="396" t="str">
        <f>IF(ISBLANK(D94),"-",$D$101/$D$98*D94)</f>
        <v>-</v>
      </c>
      <c r="F94" s="461"/>
      <c r="G94" s="397" t="str">
        <f>IF(ISBLANK(F94),"-",$D$101/$F$98*F94)</f>
        <v>-</v>
      </c>
      <c r="I94" s="398"/>
    </row>
    <row r="95" spans="1:12" ht="27" customHeight="1" thickBot="1" x14ac:dyDescent="0.45">
      <c r="A95" s="378" t="s">
        <v>77</v>
      </c>
      <c r="B95" s="379">
        <v>1</v>
      </c>
      <c r="C95" s="362" t="s">
        <v>78</v>
      </c>
      <c r="D95" s="462">
        <f>AVERAGE(D91:D94)</f>
        <v>3644102.3333333335</v>
      </c>
      <c r="E95" s="401">
        <f>AVERAGE(E91:E94)</f>
        <v>3891859.6771228444</v>
      </c>
      <c r="F95" s="463">
        <f>AVERAGE(F91:F94)</f>
        <v>3505654.6666666665</v>
      </c>
      <c r="G95" s="464">
        <f>AVERAGE(G91:G94)</f>
        <v>3825331.4995539947</v>
      </c>
    </row>
    <row r="96" spans="1:12" ht="26.25" customHeight="1" x14ac:dyDescent="0.4">
      <c r="A96" s="378" t="s">
        <v>79</v>
      </c>
      <c r="B96" s="363">
        <v>1</v>
      </c>
      <c r="C96" s="465" t="s">
        <v>120</v>
      </c>
      <c r="D96" s="466">
        <v>14.11</v>
      </c>
      <c r="E96" s="350"/>
      <c r="F96" s="405">
        <v>13.81</v>
      </c>
    </row>
    <row r="97" spans="1:10" ht="26.25" customHeight="1" x14ac:dyDescent="0.4">
      <c r="A97" s="378" t="s">
        <v>81</v>
      </c>
      <c r="B97" s="363">
        <v>1</v>
      </c>
      <c r="C97" s="467" t="s">
        <v>121</v>
      </c>
      <c r="D97" s="468">
        <f>D96*$B$87</f>
        <v>14.11</v>
      </c>
      <c r="E97" s="408"/>
      <c r="F97" s="407">
        <f>F96*$B$87</f>
        <v>13.81</v>
      </c>
    </row>
    <row r="98" spans="1:10" ht="19.5" customHeight="1" thickBot="1" x14ac:dyDescent="0.35">
      <c r="A98" s="378" t="s">
        <v>83</v>
      </c>
      <c r="B98" s="408">
        <f>(B97/B96)*(B95/B94)*(B93/B92)*(B91/B90)*B89</f>
        <v>50</v>
      </c>
      <c r="C98" s="467" t="s">
        <v>122</v>
      </c>
      <c r="D98" s="469">
        <f>D97*$B$83/100</f>
        <v>14.045094000000001</v>
      </c>
      <c r="E98" s="410"/>
      <c r="F98" s="409">
        <f>F97*$B$83/100</f>
        <v>13.746474000000001</v>
      </c>
    </row>
    <row r="99" spans="1:10" ht="19.5" customHeight="1" thickBot="1" x14ac:dyDescent="0.35">
      <c r="A99" s="729" t="s">
        <v>85</v>
      </c>
      <c r="B99" s="730"/>
      <c r="C99" s="467" t="s">
        <v>123</v>
      </c>
      <c r="D99" s="470">
        <f>D98/$B$98</f>
        <v>0.28090187999999999</v>
      </c>
      <c r="E99" s="410"/>
      <c r="F99" s="413">
        <f>F98/$B$98</f>
        <v>0.27492948</v>
      </c>
      <c r="H99" s="403"/>
    </row>
    <row r="100" spans="1:10" ht="19.5" customHeight="1" thickBot="1" x14ac:dyDescent="0.35">
      <c r="A100" s="731"/>
      <c r="B100" s="732"/>
      <c r="C100" s="467" t="s">
        <v>87</v>
      </c>
      <c r="D100" s="471">
        <f>$B$56/$B$116</f>
        <v>0.3</v>
      </c>
      <c r="F100" s="418"/>
      <c r="G100" s="472"/>
      <c r="H100" s="403"/>
    </row>
    <row r="101" spans="1:10" ht="18.75" x14ac:dyDescent="0.3">
      <c r="C101" s="467" t="s">
        <v>88</v>
      </c>
      <c r="D101" s="468">
        <f>D100*$B$98</f>
        <v>15</v>
      </c>
      <c r="F101" s="418"/>
      <c r="H101" s="403"/>
    </row>
    <row r="102" spans="1:10" ht="19.5" customHeight="1" thickBot="1" x14ac:dyDescent="0.35">
      <c r="C102" s="473" t="s">
        <v>89</v>
      </c>
      <c r="D102" s="474">
        <f>D101/B34</f>
        <v>15</v>
      </c>
      <c r="F102" s="422"/>
      <c r="H102" s="403"/>
      <c r="J102" s="475"/>
    </row>
    <row r="103" spans="1:10" ht="18.75" x14ac:dyDescent="0.3">
      <c r="C103" s="476" t="s">
        <v>124</v>
      </c>
      <c r="D103" s="477">
        <f>AVERAGE(E91:E94,G91:G94)</f>
        <v>3858595.5883384193</v>
      </c>
      <c r="F103" s="422"/>
      <c r="G103" s="472"/>
      <c r="H103" s="403"/>
      <c r="J103" s="478"/>
    </row>
    <row r="104" spans="1:10" ht="18.75" x14ac:dyDescent="0.3">
      <c r="C104" s="450" t="s">
        <v>91</v>
      </c>
      <c r="D104" s="479">
        <f>STDEV(E91:E94,G91:G94)/D103</f>
        <v>1.4776041610180295E-2</v>
      </c>
      <c r="F104" s="422"/>
      <c r="H104" s="403"/>
      <c r="J104" s="478"/>
    </row>
    <row r="105" spans="1:10" ht="19.5" customHeight="1" thickBot="1" x14ac:dyDescent="0.35">
      <c r="C105" s="452" t="s">
        <v>15</v>
      </c>
      <c r="D105" s="480">
        <f>COUNT(E91:E94,G91:G94)</f>
        <v>6</v>
      </c>
      <c r="F105" s="422"/>
      <c r="H105" s="403"/>
      <c r="J105" s="478"/>
    </row>
    <row r="106" spans="1:10" ht="19.5" customHeight="1" thickBot="1" x14ac:dyDescent="0.35">
      <c r="A106" s="426"/>
      <c r="B106" s="426"/>
      <c r="C106" s="426"/>
      <c r="D106" s="426"/>
      <c r="E106" s="426"/>
    </row>
    <row r="107" spans="1:10" ht="27" customHeight="1" thickBot="1" x14ac:dyDescent="0.45">
      <c r="A107" s="376" t="s">
        <v>125</v>
      </c>
      <c r="B107" s="377">
        <v>1000</v>
      </c>
      <c r="C107" s="432" t="s">
        <v>126</v>
      </c>
      <c r="D107" s="432" t="s">
        <v>70</v>
      </c>
      <c r="E107" s="432" t="s">
        <v>127</v>
      </c>
      <c r="F107" s="481" t="s">
        <v>128</v>
      </c>
    </row>
    <row r="108" spans="1:10" ht="26.25" customHeight="1" x14ac:dyDescent="0.4">
      <c r="A108" s="378" t="s">
        <v>129</v>
      </c>
      <c r="B108" s="379">
        <v>1</v>
      </c>
      <c r="C108" s="433">
        <v>1</v>
      </c>
      <c r="D108" s="482">
        <v>3362547</v>
      </c>
      <c r="E108" s="483">
        <f t="shared" ref="E108:E113" si="1">IF(ISBLANK(D108),"-",D108/$D$103*$D$100*$B$116)</f>
        <v>261.43296878499569</v>
      </c>
      <c r="F108" s="484">
        <f t="shared" ref="F108:F113" si="2">IF(ISBLANK(D108), "-", (E108/$B$56)*100)</f>
        <v>87.144322928331903</v>
      </c>
    </row>
    <row r="109" spans="1:10" ht="26.25" customHeight="1" x14ac:dyDescent="0.4">
      <c r="A109" s="378" t="s">
        <v>102</v>
      </c>
      <c r="B109" s="379">
        <v>1</v>
      </c>
      <c r="C109" s="437">
        <v>2</v>
      </c>
      <c r="D109" s="485">
        <v>3359926</v>
      </c>
      <c r="E109" s="486">
        <f t="shared" si="1"/>
        <v>261.22918997946954</v>
      </c>
      <c r="F109" s="487">
        <f t="shared" si="2"/>
        <v>87.076396659823175</v>
      </c>
    </row>
    <row r="110" spans="1:10" ht="26.25" customHeight="1" x14ac:dyDescent="0.4">
      <c r="A110" s="378" t="s">
        <v>103</v>
      </c>
      <c r="B110" s="379">
        <v>1</v>
      </c>
      <c r="C110" s="437">
        <v>3</v>
      </c>
      <c r="D110" s="485">
        <v>3349861</v>
      </c>
      <c r="E110" s="486">
        <f t="shared" si="1"/>
        <v>260.44665137679095</v>
      </c>
      <c r="F110" s="487">
        <f t="shared" si="2"/>
        <v>86.815550458930318</v>
      </c>
    </row>
    <row r="111" spans="1:10" ht="26.25" customHeight="1" x14ac:dyDescent="0.4">
      <c r="A111" s="378" t="s">
        <v>104</v>
      </c>
      <c r="B111" s="379">
        <v>1</v>
      </c>
      <c r="C111" s="437">
        <v>4</v>
      </c>
      <c r="D111" s="485">
        <v>3345348</v>
      </c>
      <c r="E111" s="486">
        <f t="shared" si="1"/>
        <v>260.09577241863019</v>
      </c>
      <c r="F111" s="487">
        <f t="shared" si="2"/>
        <v>86.698590806210063</v>
      </c>
    </row>
    <row r="112" spans="1:10" ht="26.25" customHeight="1" x14ac:dyDescent="0.4">
      <c r="A112" s="378" t="s">
        <v>105</v>
      </c>
      <c r="B112" s="379">
        <v>1</v>
      </c>
      <c r="C112" s="437">
        <v>5</v>
      </c>
      <c r="D112" s="485">
        <v>3350152</v>
      </c>
      <c r="E112" s="486">
        <f t="shared" si="1"/>
        <v>260.46927618885053</v>
      </c>
      <c r="F112" s="487">
        <f t="shared" si="2"/>
        <v>86.823092062950181</v>
      </c>
    </row>
    <row r="113" spans="1:10" ht="27" customHeight="1" thickBot="1" x14ac:dyDescent="0.45">
      <c r="A113" s="378" t="s">
        <v>107</v>
      </c>
      <c r="B113" s="379">
        <v>1</v>
      </c>
      <c r="C113" s="441">
        <v>6</v>
      </c>
      <c r="D113" s="488">
        <v>3353756</v>
      </c>
      <c r="E113" s="489">
        <f t="shared" si="1"/>
        <v>260.74948176501084</v>
      </c>
      <c r="F113" s="490">
        <f t="shared" si="2"/>
        <v>86.916493921670281</v>
      </c>
    </row>
    <row r="114" spans="1:10" ht="27" customHeight="1" thickBot="1" x14ac:dyDescent="0.45">
      <c r="A114" s="378" t="s">
        <v>108</v>
      </c>
      <c r="B114" s="379">
        <v>1</v>
      </c>
      <c r="C114" s="491"/>
      <c r="D114" s="408"/>
      <c r="E114" s="350"/>
      <c r="F114" s="487"/>
    </row>
    <row r="115" spans="1:10" ht="26.25" customHeight="1" x14ac:dyDescent="0.4">
      <c r="A115" s="378" t="s">
        <v>109</v>
      </c>
      <c r="B115" s="379">
        <v>1</v>
      </c>
      <c r="C115" s="491"/>
      <c r="D115" s="492" t="s">
        <v>78</v>
      </c>
      <c r="E115" s="493">
        <f>AVERAGE(E108:E113)</f>
        <v>260.73722341895791</v>
      </c>
      <c r="F115" s="494">
        <f>AVERAGE(F108:F113)</f>
        <v>86.912407806319322</v>
      </c>
    </row>
    <row r="116" spans="1:10" ht="27" customHeight="1" thickBot="1" x14ac:dyDescent="0.45">
      <c r="A116" s="378" t="s">
        <v>110</v>
      </c>
      <c r="B116" s="390">
        <f>(B115/B114)*(B113/B112)*(B111/B110)*(B109/B108)*B107</f>
        <v>1000</v>
      </c>
      <c r="C116" s="495"/>
      <c r="D116" s="496" t="s">
        <v>91</v>
      </c>
      <c r="E116" s="451">
        <f>STDEV(E108:E113)/E115</f>
        <v>1.9510454433024332E-3</v>
      </c>
      <c r="F116" s="497">
        <f>STDEV(F108:F113)/F115</f>
        <v>1.9510454433024312E-3</v>
      </c>
      <c r="I116" s="350"/>
    </row>
    <row r="117" spans="1:10" ht="27" customHeight="1" thickBot="1" x14ac:dyDescent="0.45">
      <c r="A117" s="729" t="s">
        <v>85</v>
      </c>
      <c r="B117" s="733"/>
      <c r="C117" s="498"/>
      <c r="D117" s="452" t="s">
        <v>15</v>
      </c>
      <c r="E117" s="499">
        <f>COUNT(E108:E113)</f>
        <v>6</v>
      </c>
      <c r="F117" s="500">
        <f>COUNT(F108:F113)</f>
        <v>6</v>
      </c>
      <c r="I117" s="350"/>
      <c r="J117" s="478"/>
    </row>
    <row r="118" spans="1:10" ht="26.25" customHeight="1" thickBot="1" x14ac:dyDescent="0.35">
      <c r="A118" s="731"/>
      <c r="B118" s="734"/>
      <c r="C118" s="350"/>
      <c r="D118" s="501"/>
      <c r="E118" s="735" t="s">
        <v>130</v>
      </c>
      <c r="F118" s="736"/>
      <c r="G118" s="350"/>
      <c r="H118" s="350"/>
      <c r="I118" s="350"/>
    </row>
    <row r="119" spans="1:10" ht="25.5" customHeight="1" x14ac:dyDescent="0.4">
      <c r="A119" s="502"/>
      <c r="B119" s="374"/>
      <c r="C119" s="350"/>
      <c r="D119" s="496" t="s">
        <v>131</v>
      </c>
      <c r="E119" s="503">
        <f>MIN(E108:E113)</f>
        <v>260.09577241863019</v>
      </c>
      <c r="F119" s="504">
        <f>MIN(F108:F113)</f>
        <v>86.698590806210063</v>
      </c>
      <c r="G119" s="350"/>
      <c r="H119" s="350"/>
      <c r="I119" s="350"/>
    </row>
    <row r="120" spans="1:10" ht="24" customHeight="1" thickBot="1" x14ac:dyDescent="0.45">
      <c r="A120" s="502"/>
      <c r="B120" s="374"/>
      <c r="C120" s="350"/>
      <c r="D120" s="419" t="s">
        <v>132</v>
      </c>
      <c r="E120" s="505">
        <f>MAX(E108:E113)</f>
        <v>261.43296878499569</v>
      </c>
      <c r="F120" s="506">
        <f>MAX(F108:F113)</f>
        <v>87.144322928331903</v>
      </c>
      <c r="G120" s="350"/>
      <c r="H120" s="350"/>
      <c r="I120" s="350"/>
    </row>
    <row r="121" spans="1:10" ht="27" customHeight="1" x14ac:dyDescent="0.3">
      <c r="A121" s="502"/>
      <c r="B121" s="374"/>
      <c r="C121" s="350"/>
      <c r="D121" s="350"/>
      <c r="E121" s="350"/>
      <c r="F121" s="408"/>
      <c r="G121" s="350"/>
      <c r="H121" s="350"/>
      <c r="I121" s="350"/>
    </row>
    <row r="122" spans="1:10" ht="25.5" customHeight="1" x14ac:dyDescent="0.3">
      <c r="A122" s="502"/>
      <c r="B122" s="374"/>
      <c r="C122" s="350"/>
      <c r="D122" s="350"/>
      <c r="E122" s="350"/>
      <c r="F122" s="408"/>
      <c r="G122" s="350"/>
      <c r="H122" s="350"/>
      <c r="I122" s="350"/>
    </row>
    <row r="123" spans="1:10" ht="18.75" x14ac:dyDescent="0.3">
      <c r="A123" s="502"/>
      <c r="B123" s="374"/>
      <c r="C123" s="350"/>
      <c r="D123" s="350"/>
      <c r="E123" s="350"/>
      <c r="F123" s="408"/>
      <c r="G123" s="350"/>
      <c r="H123" s="350"/>
      <c r="I123" s="350"/>
    </row>
    <row r="124" spans="1:10" ht="45.75" customHeight="1" x14ac:dyDescent="0.65">
      <c r="A124" s="361" t="s">
        <v>113</v>
      </c>
      <c r="B124" s="362" t="s">
        <v>133</v>
      </c>
      <c r="C124" s="737" t="str">
        <f>B26</f>
        <v>TENOFOVIR DISOPROXIL FUMURATE</v>
      </c>
      <c r="D124" s="737"/>
      <c r="E124" s="350" t="s">
        <v>134</v>
      </c>
      <c r="F124" s="350"/>
      <c r="G124" s="507">
        <f>F115</f>
        <v>86.912407806319322</v>
      </c>
      <c r="H124" s="350"/>
      <c r="I124" s="350"/>
    </row>
    <row r="125" spans="1:10" ht="45.75" customHeight="1" x14ac:dyDescent="0.65">
      <c r="A125" s="361"/>
      <c r="B125" s="362" t="s">
        <v>135</v>
      </c>
      <c r="C125" s="362" t="s">
        <v>136</v>
      </c>
      <c r="D125" s="818">
        <f>MIN(F108:F113)</f>
        <v>86.698590806210063</v>
      </c>
      <c r="E125" s="362" t="s">
        <v>137</v>
      </c>
      <c r="F125" s="818">
        <f>MAX(F108:F113)</f>
        <v>87.144322928331903</v>
      </c>
      <c r="G125" s="508"/>
      <c r="H125" s="350"/>
      <c r="I125" s="350"/>
    </row>
    <row r="126" spans="1:10" ht="19.5" customHeight="1" thickBot="1" x14ac:dyDescent="0.35">
      <c r="A126" s="509"/>
      <c r="B126" s="509"/>
      <c r="C126" s="510"/>
      <c r="D126" s="510"/>
      <c r="E126" s="510"/>
      <c r="F126" s="510"/>
      <c r="G126" s="510"/>
      <c r="H126" s="510"/>
    </row>
    <row r="127" spans="1:10" ht="18.75" x14ac:dyDescent="0.3">
      <c r="B127" s="738" t="s">
        <v>21</v>
      </c>
      <c r="C127" s="738"/>
      <c r="E127" s="457" t="s">
        <v>22</v>
      </c>
      <c r="F127" s="511"/>
      <c r="G127" s="738" t="s">
        <v>23</v>
      </c>
      <c r="H127" s="738"/>
    </row>
    <row r="128" spans="1:10" ht="69.95" customHeight="1" x14ac:dyDescent="0.3">
      <c r="A128" s="361" t="s">
        <v>24</v>
      </c>
      <c r="B128" s="512"/>
      <c r="C128" s="512"/>
      <c r="E128" s="512"/>
      <c r="F128" s="350"/>
      <c r="G128" s="512"/>
      <c r="H128" s="512"/>
    </row>
    <row r="129" spans="1:9" ht="69.95" customHeight="1" x14ac:dyDescent="0.3">
      <c r="A129" s="361" t="s">
        <v>25</v>
      </c>
      <c r="B129" s="513"/>
      <c r="C129" s="513"/>
      <c r="E129" s="513"/>
      <c r="F129" s="350"/>
      <c r="G129" s="514"/>
      <c r="H129" s="514"/>
    </row>
    <row r="130" spans="1:9" ht="18.75" x14ac:dyDescent="0.3">
      <c r="A130" s="408"/>
      <c r="B130" s="408"/>
      <c r="C130" s="408"/>
      <c r="D130" s="408"/>
      <c r="E130" s="408"/>
      <c r="F130" s="410"/>
      <c r="G130" s="408"/>
      <c r="H130" s="408"/>
      <c r="I130" s="350"/>
    </row>
    <row r="131" spans="1:9" ht="18.75" x14ac:dyDescent="0.3">
      <c r="A131" s="408"/>
      <c r="B131" s="408"/>
      <c r="C131" s="408"/>
      <c r="D131" s="408"/>
      <c r="E131" s="408"/>
      <c r="F131" s="410"/>
      <c r="G131" s="408"/>
      <c r="H131" s="408"/>
      <c r="I131" s="350"/>
    </row>
    <row r="132" spans="1:9" ht="18.75" x14ac:dyDescent="0.3">
      <c r="A132" s="408"/>
      <c r="B132" s="408"/>
      <c r="C132" s="408"/>
      <c r="D132" s="408"/>
      <c r="E132" s="408"/>
      <c r="F132" s="410"/>
      <c r="G132" s="408"/>
      <c r="H132" s="408"/>
      <c r="I132" s="350"/>
    </row>
    <row r="133" spans="1:9" ht="18.75" x14ac:dyDescent="0.3">
      <c r="A133" s="408"/>
      <c r="B133" s="408"/>
      <c r="C133" s="408"/>
      <c r="D133" s="408"/>
      <c r="E133" s="408"/>
      <c r="F133" s="410"/>
      <c r="G133" s="408"/>
      <c r="H133" s="408"/>
      <c r="I133" s="350"/>
    </row>
    <row r="134" spans="1:9" ht="18.75" x14ac:dyDescent="0.3">
      <c r="A134" s="408"/>
      <c r="B134" s="408"/>
      <c r="C134" s="408"/>
      <c r="D134" s="408"/>
      <c r="E134" s="408"/>
      <c r="F134" s="410"/>
      <c r="G134" s="408"/>
      <c r="H134" s="408"/>
      <c r="I134" s="350"/>
    </row>
    <row r="135" spans="1:9" ht="18.75" x14ac:dyDescent="0.3">
      <c r="A135" s="408"/>
      <c r="B135" s="408"/>
      <c r="C135" s="408"/>
      <c r="D135" s="408"/>
      <c r="E135" s="408"/>
      <c r="F135" s="410"/>
      <c r="G135" s="408"/>
      <c r="H135" s="408"/>
      <c r="I135" s="350"/>
    </row>
    <row r="136" spans="1:9" ht="18.75" x14ac:dyDescent="0.3">
      <c r="A136" s="408"/>
      <c r="B136" s="408"/>
      <c r="C136" s="408"/>
      <c r="D136" s="408"/>
      <c r="E136" s="408"/>
      <c r="F136" s="410"/>
      <c r="G136" s="408"/>
      <c r="H136" s="408"/>
      <c r="I136" s="350"/>
    </row>
    <row r="137" spans="1:9" ht="18.75" x14ac:dyDescent="0.3">
      <c r="A137" s="408"/>
      <c r="B137" s="408"/>
      <c r="C137" s="408"/>
      <c r="D137" s="408"/>
      <c r="E137" s="408"/>
      <c r="F137" s="410"/>
      <c r="G137" s="408"/>
      <c r="H137" s="408"/>
      <c r="I137" s="350"/>
    </row>
    <row r="138" spans="1:9" ht="18.75" x14ac:dyDescent="0.3">
      <c r="A138" s="408"/>
      <c r="B138" s="408"/>
      <c r="C138" s="408"/>
      <c r="D138" s="408"/>
      <c r="E138" s="408"/>
      <c r="F138" s="410"/>
      <c r="G138" s="408"/>
      <c r="H138" s="408"/>
      <c r="I138" s="350"/>
    </row>
    <row r="250" spans="1:1" x14ac:dyDescent="0.25">
      <c r="A250" s="349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100" zoomScale="40" zoomScaleNormal="40" zoomScaleSheetLayoutView="10" zoomScalePageLayoutView="41" workbookViewId="0">
      <selection activeCell="F125" activeCellId="1" sqref="D125 F125"/>
    </sheetView>
  </sheetViews>
  <sheetFormatPr defaultColWidth="9.140625" defaultRowHeight="13.5" x14ac:dyDescent="0.25"/>
  <cols>
    <col min="1" max="1" width="55.42578125" style="183" customWidth="1"/>
    <col min="2" max="2" width="33.7109375" style="183" customWidth="1"/>
    <col min="3" max="3" width="42.28515625" style="183" customWidth="1"/>
    <col min="4" max="4" width="30.5703125" style="183" customWidth="1"/>
    <col min="5" max="5" width="39.85546875" style="183" customWidth="1"/>
    <col min="6" max="6" width="30.7109375" style="183" customWidth="1"/>
    <col min="7" max="7" width="39.85546875" style="183" customWidth="1"/>
    <col min="8" max="8" width="30" style="183" customWidth="1"/>
    <col min="9" max="9" width="30.28515625" style="183" hidden="1" customWidth="1"/>
    <col min="10" max="10" width="30.42578125" style="183" customWidth="1"/>
    <col min="11" max="11" width="21.28515625" style="183" customWidth="1"/>
    <col min="12" max="12" width="9.140625" style="183"/>
    <col min="13" max="16384" width="9.140625" style="185"/>
  </cols>
  <sheetData>
    <row r="1" spans="1:9" ht="18.75" customHeight="1" x14ac:dyDescent="0.25">
      <c r="A1" s="801" t="s">
        <v>49</v>
      </c>
      <c r="B1" s="801"/>
      <c r="C1" s="801"/>
      <c r="D1" s="801"/>
      <c r="E1" s="801"/>
      <c r="F1" s="801"/>
      <c r="G1" s="801"/>
      <c r="H1" s="801"/>
      <c r="I1" s="801"/>
    </row>
    <row r="2" spans="1:9" ht="18.75" customHeight="1" x14ac:dyDescent="0.25">
      <c r="A2" s="801"/>
      <c r="B2" s="801"/>
      <c r="C2" s="801"/>
      <c r="D2" s="801"/>
      <c r="E2" s="801"/>
      <c r="F2" s="801"/>
      <c r="G2" s="801"/>
      <c r="H2" s="801"/>
      <c r="I2" s="801"/>
    </row>
    <row r="3" spans="1:9" ht="18.75" customHeight="1" x14ac:dyDescent="0.25">
      <c r="A3" s="801"/>
      <c r="B3" s="801"/>
      <c r="C3" s="801"/>
      <c r="D3" s="801"/>
      <c r="E3" s="801"/>
      <c r="F3" s="801"/>
      <c r="G3" s="801"/>
      <c r="H3" s="801"/>
      <c r="I3" s="801"/>
    </row>
    <row r="4" spans="1:9" ht="18.75" customHeight="1" x14ac:dyDescent="0.25">
      <c r="A4" s="801"/>
      <c r="B4" s="801"/>
      <c r="C4" s="801"/>
      <c r="D4" s="801"/>
      <c r="E4" s="801"/>
      <c r="F4" s="801"/>
      <c r="G4" s="801"/>
      <c r="H4" s="801"/>
      <c r="I4" s="801"/>
    </row>
    <row r="5" spans="1:9" ht="18.75" customHeight="1" x14ac:dyDescent="0.25">
      <c r="A5" s="801"/>
      <c r="B5" s="801"/>
      <c r="C5" s="801"/>
      <c r="D5" s="801"/>
      <c r="E5" s="801"/>
      <c r="F5" s="801"/>
      <c r="G5" s="801"/>
      <c r="H5" s="801"/>
      <c r="I5" s="801"/>
    </row>
    <row r="6" spans="1:9" ht="18.75" customHeight="1" x14ac:dyDescent="0.25">
      <c r="A6" s="801"/>
      <c r="B6" s="801"/>
      <c r="C6" s="801"/>
      <c r="D6" s="801"/>
      <c r="E6" s="801"/>
      <c r="F6" s="801"/>
      <c r="G6" s="801"/>
      <c r="H6" s="801"/>
      <c r="I6" s="801"/>
    </row>
    <row r="7" spans="1:9" ht="18.75" customHeight="1" x14ac:dyDescent="0.25">
      <c r="A7" s="801"/>
      <c r="B7" s="801"/>
      <c r="C7" s="801"/>
      <c r="D7" s="801"/>
      <c r="E7" s="801"/>
      <c r="F7" s="801"/>
      <c r="G7" s="801"/>
      <c r="H7" s="801"/>
      <c r="I7" s="801"/>
    </row>
    <row r="8" spans="1:9" x14ac:dyDescent="0.25">
      <c r="A8" s="802" t="s">
        <v>50</v>
      </c>
      <c r="B8" s="802"/>
      <c r="C8" s="802"/>
      <c r="D8" s="802"/>
      <c r="E8" s="802"/>
      <c r="F8" s="802"/>
      <c r="G8" s="802"/>
      <c r="H8" s="802"/>
      <c r="I8" s="802"/>
    </row>
    <row r="9" spans="1:9" x14ac:dyDescent="0.25">
      <c r="A9" s="802"/>
      <c r="B9" s="802"/>
      <c r="C9" s="802"/>
      <c r="D9" s="802"/>
      <c r="E9" s="802"/>
      <c r="F9" s="802"/>
      <c r="G9" s="802"/>
      <c r="H9" s="802"/>
      <c r="I9" s="802"/>
    </row>
    <row r="10" spans="1:9" x14ac:dyDescent="0.25">
      <c r="A10" s="802"/>
      <c r="B10" s="802"/>
      <c r="C10" s="802"/>
      <c r="D10" s="802"/>
      <c r="E10" s="802"/>
      <c r="F10" s="802"/>
      <c r="G10" s="802"/>
      <c r="H10" s="802"/>
      <c r="I10" s="802"/>
    </row>
    <row r="11" spans="1:9" x14ac:dyDescent="0.25">
      <c r="A11" s="802"/>
      <c r="B11" s="802"/>
      <c r="C11" s="802"/>
      <c r="D11" s="802"/>
      <c r="E11" s="802"/>
      <c r="F11" s="802"/>
      <c r="G11" s="802"/>
      <c r="H11" s="802"/>
      <c r="I11" s="802"/>
    </row>
    <row r="12" spans="1:9" x14ac:dyDescent="0.25">
      <c r="A12" s="802"/>
      <c r="B12" s="802"/>
      <c r="C12" s="802"/>
      <c r="D12" s="802"/>
      <c r="E12" s="802"/>
      <c r="F12" s="802"/>
      <c r="G12" s="802"/>
      <c r="H12" s="802"/>
      <c r="I12" s="802"/>
    </row>
    <row r="13" spans="1:9" x14ac:dyDescent="0.25">
      <c r="A13" s="802"/>
      <c r="B13" s="802"/>
      <c r="C13" s="802"/>
      <c r="D13" s="802"/>
      <c r="E13" s="802"/>
      <c r="F13" s="802"/>
      <c r="G13" s="802"/>
      <c r="H13" s="802"/>
      <c r="I13" s="802"/>
    </row>
    <row r="14" spans="1:9" x14ac:dyDescent="0.25">
      <c r="A14" s="802"/>
      <c r="B14" s="802"/>
      <c r="C14" s="802"/>
      <c r="D14" s="802"/>
      <c r="E14" s="802"/>
      <c r="F14" s="802"/>
      <c r="G14" s="802"/>
      <c r="H14" s="802"/>
      <c r="I14" s="802"/>
    </row>
    <row r="15" spans="1:9" ht="19.5" customHeight="1" thickBot="1" x14ac:dyDescent="0.35">
      <c r="A15" s="184"/>
    </row>
    <row r="16" spans="1:9" ht="19.5" customHeight="1" thickBot="1" x14ac:dyDescent="0.35">
      <c r="A16" s="803" t="s">
        <v>26</v>
      </c>
      <c r="B16" s="804"/>
      <c r="C16" s="804"/>
      <c r="D16" s="804"/>
      <c r="E16" s="804"/>
      <c r="F16" s="804"/>
      <c r="G16" s="804"/>
      <c r="H16" s="805"/>
    </row>
    <row r="17" spans="1:14" ht="20.25" customHeight="1" x14ac:dyDescent="0.25">
      <c r="A17" s="806" t="s">
        <v>51</v>
      </c>
      <c r="B17" s="806"/>
      <c r="C17" s="806"/>
      <c r="D17" s="806"/>
      <c r="E17" s="806"/>
      <c r="F17" s="806"/>
      <c r="G17" s="806"/>
      <c r="H17" s="806"/>
    </row>
    <row r="18" spans="1:14" ht="26.25" customHeight="1" x14ac:dyDescent="0.4">
      <c r="A18" s="186" t="s">
        <v>28</v>
      </c>
      <c r="B18" s="807" t="s">
        <v>45</v>
      </c>
      <c r="C18" s="807"/>
      <c r="D18" s="187"/>
      <c r="E18" s="188"/>
      <c r="F18" s="189"/>
      <c r="G18" s="189"/>
      <c r="H18" s="189"/>
    </row>
    <row r="19" spans="1:14" ht="26.25" customHeight="1" x14ac:dyDescent="0.4">
      <c r="A19" s="186" t="s">
        <v>30</v>
      </c>
      <c r="B19" s="190" t="s">
        <v>31</v>
      </c>
      <c r="C19" s="189">
        <v>1</v>
      </c>
      <c r="D19" s="189"/>
      <c r="E19" s="189"/>
      <c r="F19" s="189"/>
      <c r="G19" s="189"/>
      <c r="H19" s="189"/>
    </row>
    <row r="20" spans="1:14" ht="26.25" customHeight="1" x14ac:dyDescent="0.4">
      <c r="A20" s="186" t="s">
        <v>32</v>
      </c>
      <c r="B20" s="808" t="s">
        <v>46</v>
      </c>
      <c r="C20" s="808"/>
      <c r="D20" s="189"/>
      <c r="E20" s="189"/>
      <c r="F20" s="189"/>
      <c r="G20" s="189"/>
      <c r="H20" s="189"/>
    </row>
    <row r="21" spans="1:14" ht="26.25" customHeight="1" x14ac:dyDescent="0.4">
      <c r="A21" s="186" t="s">
        <v>34</v>
      </c>
      <c r="B21" s="808" t="s">
        <v>52</v>
      </c>
      <c r="C21" s="808"/>
      <c r="D21" s="808"/>
      <c r="E21" s="808"/>
      <c r="F21" s="808"/>
      <c r="G21" s="808"/>
      <c r="H21" s="808"/>
      <c r="I21" s="191"/>
    </row>
    <row r="22" spans="1:14" ht="26.25" customHeight="1" x14ac:dyDescent="0.4">
      <c r="A22" s="186" t="s">
        <v>36</v>
      </c>
      <c r="B22" s="192" t="s">
        <v>53</v>
      </c>
      <c r="C22" s="189"/>
      <c r="D22" s="189"/>
      <c r="E22" s="189"/>
      <c r="F22" s="189"/>
      <c r="G22" s="189"/>
      <c r="H22" s="189"/>
    </row>
    <row r="23" spans="1:14" ht="26.25" customHeight="1" x14ac:dyDescent="0.4">
      <c r="A23" s="186" t="s">
        <v>38</v>
      </c>
      <c r="B23" s="192">
        <v>43132.346759259257</v>
      </c>
      <c r="C23" s="189"/>
      <c r="D23" s="189"/>
      <c r="E23" s="189"/>
      <c r="F23" s="189"/>
      <c r="G23" s="189"/>
      <c r="H23" s="189"/>
    </row>
    <row r="24" spans="1:14" ht="18.75" x14ac:dyDescent="0.3">
      <c r="A24" s="186"/>
      <c r="B24" s="193"/>
    </row>
    <row r="25" spans="1:14" ht="18.75" x14ac:dyDescent="0.3">
      <c r="A25" s="194" t="s">
        <v>1</v>
      </c>
      <c r="B25" s="193"/>
    </row>
    <row r="26" spans="1:14" ht="26.25" customHeight="1" x14ac:dyDescent="0.4">
      <c r="A26" s="195" t="s">
        <v>4</v>
      </c>
      <c r="B26" s="807" t="s">
        <v>46</v>
      </c>
      <c r="C26" s="807"/>
    </row>
    <row r="27" spans="1:14" ht="26.25" customHeight="1" x14ac:dyDescent="0.4">
      <c r="A27" s="196" t="s">
        <v>54</v>
      </c>
      <c r="B27" s="809" t="s">
        <v>55</v>
      </c>
      <c r="C27" s="809"/>
    </row>
    <row r="28" spans="1:14" ht="27" customHeight="1" thickBot="1" x14ac:dyDescent="0.45">
      <c r="A28" s="196" t="s">
        <v>5</v>
      </c>
      <c r="B28" s="197">
        <v>99.34</v>
      </c>
    </row>
    <row r="29" spans="1:14" s="199" customFormat="1" ht="27" customHeight="1" thickBot="1" x14ac:dyDescent="0.45">
      <c r="A29" s="196" t="s">
        <v>56</v>
      </c>
      <c r="B29" s="198">
        <v>0</v>
      </c>
      <c r="C29" s="781" t="s">
        <v>57</v>
      </c>
      <c r="D29" s="782"/>
      <c r="E29" s="782"/>
      <c r="F29" s="782"/>
      <c r="G29" s="783"/>
      <c r="I29" s="200"/>
      <c r="J29" s="200"/>
      <c r="K29" s="200"/>
      <c r="L29" s="200"/>
    </row>
    <row r="30" spans="1:14" s="199" customFormat="1" ht="19.5" customHeight="1" thickBot="1" x14ac:dyDescent="0.35">
      <c r="A30" s="196" t="s">
        <v>58</v>
      </c>
      <c r="B30" s="201">
        <f>B28-B29</f>
        <v>99.34</v>
      </c>
      <c r="C30" s="202"/>
      <c r="D30" s="202"/>
      <c r="E30" s="202"/>
      <c r="F30" s="202"/>
      <c r="G30" s="203"/>
      <c r="I30" s="200"/>
      <c r="J30" s="200"/>
      <c r="K30" s="200"/>
      <c r="L30" s="200"/>
    </row>
    <row r="31" spans="1:14" s="199" customFormat="1" ht="27" customHeight="1" thickBot="1" x14ac:dyDescent="0.45">
      <c r="A31" s="196" t="s">
        <v>59</v>
      </c>
      <c r="B31" s="204">
        <v>1</v>
      </c>
      <c r="C31" s="784" t="s">
        <v>60</v>
      </c>
      <c r="D31" s="785"/>
      <c r="E31" s="785"/>
      <c r="F31" s="785"/>
      <c r="G31" s="785"/>
      <c r="H31" s="786"/>
      <c r="I31" s="200"/>
      <c r="J31" s="200"/>
      <c r="K31" s="200"/>
      <c r="L31" s="200"/>
    </row>
    <row r="32" spans="1:14" s="199" customFormat="1" ht="27" customHeight="1" thickBot="1" x14ac:dyDescent="0.45">
      <c r="A32" s="196" t="s">
        <v>61</v>
      </c>
      <c r="B32" s="204">
        <v>1</v>
      </c>
      <c r="C32" s="784" t="s">
        <v>62</v>
      </c>
      <c r="D32" s="785"/>
      <c r="E32" s="785"/>
      <c r="F32" s="785"/>
      <c r="G32" s="785"/>
      <c r="H32" s="786"/>
      <c r="I32" s="200"/>
      <c r="J32" s="200"/>
      <c r="K32" s="200"/>
      <c r="L32" s="205"/>
      <c r="M32" s="205"/>
      <c r="N32" s="206"/>
    </row>
    <row r="33" spans="1:14" s="199" customFormat="1" ht="17.25" customHeight="1" x14ac:dyDescent="0.3">
      <c r="A33" s="196"/>
      <c r="B33" s="207"/>
      <c r="C33" s="208"/>
      <c r="D33" s="208"/>
      <c r="E33" s="208"/>
      <c r="F33" s="208"/>
      <c r="G33" s="208"/>
      <c r="H33" s="208"/>
      <c r="I33" s="200"/>
      <c r="J33" s="200"/>
      <c r="K33" s="200"/>
      <c r="L33" s="205"/>
      <c r="M33" s="205"/>
      <c r="N33" s="206"/>
    </row>
    <row r="34" spans="1:14" s="199" customFormat="1" ht="18.75" x14ac:dyDescent="0.3">
      <c r="A34" s="196" t="s">
        <v>63</v>
      </c>
      <c r="B34" s="209">
        <f>B31/B32</f>
        <v>1</v>
      </c>
      <c r="C34" s="184" t="s">
        <v>64</v>
      </c>
      <c r="D34" s="184"/>
      <c r="E34" s="184"/>
      <c r="F34" s="184"/>
      <c r="G34" s="184"/>
      <c r="I34" s="200"/>
      <c r="J34" s="200"/>
      <c r="K34" s="200"/>
      <c r="L34" s="205"/>
      <c r="M34" s="205"/>
      <c r="N34" s="206"/>
    </row>
    <row r="35" spans="1:14" s="199" customFormat="1" ht="19.5" customHeight="1" thickBot="1" x14ac:dyDescent="0.35">
      <c r="A35" s="196"/>
      <c r="B35" s="201"/>
      <c r="G35" s="184"/>
      <c r="I35" s="200"/>
      <c r="J35" s="200"/>
      <c r="K35" s="200"/>
      <c r="L35" s="205"/>
      <c r="M35" s="205"/>
      <c r="N35" s="206"/>
    </row>
    <row r="36" spans="1:14" s="199" customFormat="1" ht="27" customHeight="1" thickBot="1" x14ac:dyDescent="0.45">
      <c r="A36" s="210" t="s">
        <v>65</v>
      </c>
      <c r="B36" s="211">
        <v>100</v>
      </c>
      <c r="C36" s="184"/>
      <c r="D36" s="787" t="s">
        <v>66</v>
      </c>
      <c r="E36" s="789"/>
      <c r="F36" s="787" t="s">
        <v>67</v>
      </c>
      <c r="G36" s="788"/>
      <c r="J36" s="200"/>
      <c r="K36" s="200"/>
      <c r="L36" s="205"/>
      <c r="M36" s="205"/>
      <c r="N36" s="206"/>
    </row>
    <row r="37" spans="1:14" s="199" customFormat="1" ht="27" customHeight="1" thickBot="1" x14ac:dyDescent="0.45">
      <c r="A37" s="212" t="s">
        <v>68</v>
      </c>
      <c r="B37" s="213">
        <v>1</v>
      </c>
      <c r="C37" s="214" t="s">
        <v>69</v>
      </c>
      <c r="D37" s="215" t="s">
        <v>70</v>
      </c>
      <c r="E37" s="216" t="s">
        <v>71</v>
      </c>
      <c r="F37" s="215" t="s">
        <v>70</v>
      </c>
      <c r="G37" s="217" t="s">
        <v>71</v>
      </c>
      <c r="I37" s="218" t="s">
        <v>72</v>
      </c>
      <c r="J37" s="200"/>
      <c r="K37" s="200"/>
      <c r="L37" s="205"/>
      <c r="M37" s="205"/>
      <c r="N37" s="206"/>
    </row>
    <row r="38" spans="1:14" s="199" customFormat="1" ht="26.25" customHeight="1" x14ac:dyDescent="0.4">
      <c r="A38" s="212" t="s">
        <v>73</v>
      </c>
      <c r="B38" s="213">
        <v>1</v>
      </c>
      <c r="C38" s="219">
        <v>1</v>
      </c>
      <c r="D38" s="220">
        <v>27110158</v>
      </c>
      <c r="E38" s="221">
        <f>IF(ISBLANK(D38),"-",$D$48/$D$45*D38)</f>
        <v>24312047.935079765</v>
      </c>
      <c r="F38" s="220">
        <v>26304630</v>
      </c>
      <c r="G38" s="222">
        <f>IF(ISBLANK(F38),"-",$D$48/$F$45*F38)</f>
        <v>24218957.927197553</v>
      </c>
      <c r="I38" s="223"/>
      <c r="J38" s="200"/>
      <c r="K38" s="200"/>
      <c r="L38" s="205"/>
      <c r="M38" s="205"/>
      <c r="N38" s="206"/>
    </row>
    <row r="39" spans="1:14" s="199" customFormat="1" ht="26.25" customHeight="1" x14ac:dyDescent="0.4">
      <c r="A39" s="212" t="s">
        <v>74</v>
      </c>
      <c r="B39" s="213">
        <v>1</v>
      </c>
      <c r="C39" s="224">
        <v>2</v>
      </c>
      <c r="D39" s="225">
        <v>26917315</v>
      </c>
      <c r="E39" s="226">
        <f>IF(ISBLANK(D39),"-",$D$48/$D$45*D39)</f>
        <v>24139108.763720285</v>
      </c>
      <c r="F39" s="225">
        <v>26854983</v>
      </c>
      <c r="G39" s="227">
        <f>IF(ISBLANK(F39),"-",$D$48/$F$45*F39)</f>
        <v>24725673.8989526</v>
      </c>
      <c r="I39" s="769">
        <f>ABS((F43/D43*D42)-F42)/D42</f>
        <v>7.1105710283605713E-3</v>
      </c>
      <c r="J39" s="200"/>
      <c r="K39" s="200"/>
      <c r="L39" s="205"/>
      <c r="M39" s="205"/>
      <c r="N39" s="206"/>
    </row>
    <row r="40" spans="1:14" ht="26.25" customHeight="1" x14ac:dyDescent="0.4">
      <c r="A40" s="212" t="s">
        <v>75</v>
      </c>
      <c r="B40" s="213">
        <v>1</v>
      </c>
      <c r="C40" s="224">
        <v>3</v>
      </c>
      <c r="D40" s="225">
        <v>26878541</v>
      </c>
      <c r="E40" s="226">
        <f>IF(ISBLANK(D40),"-",$D$48/$D$45*D40)</f>
        <v>24104336.729317728</v>
      </c>
      <c r="F40" s="225">
        <v>26219454</v>
      </c>
      <c r="G40" s="227">
        <f>IF(ISBLANK(F40),"-",$D$48/$F$45*F40)</f>
        <v>24140535.460871015</v>
      </c>
      <c r="I40" s="769"/>
      <c r="L40" s="205"/>
      <c r="M40" s="205"/>
      <c r="N40" s="184"/>
    </row>
    <row r="41" spans="1:14" ht="27" customHeight="1" thickBot="1" x14ac:dyDescent="0.45">
      <c r="A41" s="212" t="s">
        <v>76</v>
      </c>
      <c r="B41" s="213">
        <v>1</v>
      </c>
      <c r="C41" s="228">
        <v>4</v>
      </c>
      <c r="D41" s="229"/>
      <c r="E41" s="230" t="str">
        <f>IF(ISBLANK(D41),"-",$D$48/$D$45*D41)</f>
        <v>-</v>
      </c>
      <c r="F41" s="229"/>
      <c r="G41" s="231" t="str">
        <f>IF(ISBLANK(F41),"-",$D$48/$F$45*F41)</f>
        <v>-</v>
      </c>
      <c r="I41" s="232"/>
      <c r="L41" s="205"/>
      <c r="M41" s="205"/>
      <c r="N41" s="184"/>
    </row>
    <row r="42" spans="1:14" ht="27" customHeight="1" thickBot="1" x14ac:dyDescent="0.45">
      <c r="A42" s="212" t="s">
        <v>77</v>
      </c>
      <c r="B42" s="213">
        <v>1</v>
      </c>
      <c r="C42" s="233" t="s">
        <v>78</v>
      </c>
      <c r="D42" s="234">
        <f>AVERAGE(D38:D41)</f>
        <v>26968671.333333332</v>
      </c>
      <c r="E42" s="235">
        <f>AVERAGE(E38:E41)</f>
        <v>24185164.476039261</v>
      </c>
      <c r="F42" s="234">
        <f>AVERAGE(F38:F41)</f>
        <v>26459689</v>
      </c>
      <c r="G42" s="236">
        <f>AVERAGE(G38:G41)</f>
        <v>24361722.429007053</v>
      </c>
      <c r="H42" s="237"/>
    </row>
    <row r="43" spans="1:14" ht="26.25" customHeight="1" x14ac:dyDescent="0.4">
      <c r="A43" s="212" t="s">
        <v>79</v>
      </c>
      <c r="B43" s="213">
        <v>1</v>
      </c>
      <c r="C43" s="238" t="s">
        <v>80</v>
      </c>
      <c r="D43" s="239">
        <v>13.47</v>
      </c>
      <c r="E43" s="184"/>
      <c r="F43" s="239">
        <v>13.12</v>
      </c>
      <c r="H43" s="237"/>
    </row>
    <row r="44" spans="1:14" ht="26.25" customHeight="1" x14ac:dyDescent="0.4">
      <c r="A44" s="212" t="s">
        <v>81</v>
      </c>
      <c r="B44" s="213">
        <v>1</v>
      </c>
      <c r="C44" s="240" t="s">
        <v>82</v>
      </c>
      <c r="D44" s="241">
        <f>D43*$B$34</f>
        <v>13.47</v>
      </c>
      <c r="E44" s="242"/>
      <c r="F44" s="241">
        <f>F43*$B$34</f>
        <v>13.12</v>
      </c>
      <c r="H44" s="237"/>
    </row>
    <row r="45" spans="1:14" ht="19.5" customHeight="1" thickBot="1" x14ac:dyDescent="0.35">
      <c r="A45" s="212" t="s">
        <v>83</v>
      </c>
      <c r="B45" s="224">
        <f>(B44/B43)*(B42/B41)*(B40/B39)*(B38/B37)*B36</f>
        <v>100</v>
      </c>
      <c r="C45" s="240" t="s">
        <v>84</v>
      </c>
      <c r="D45" s="243">
        <f>D44*$B$30/100</f>
        <v>13.381098000000001</v>
      </c>
      <c r="E45" s="244"/>
      <c r="F45" s="243">
        <f>F44*$B$30/100</f>
        <v>13.033408</v>
      </c>
      <c r="H45" s="237"/>
    </row>
    <row r="46" spans="1:14" ht="19.5" customHeight="1" thickBot="1" x14ac:dyDescent="0.35">
      <c r="A46" s="770" t="s">
        <v>85</v>
      </c>
      <c r="B46" s="774"/>
      <c r="C46" s="240" t="s">
        <v>86</v>
      </c>
      <c r="D46" s="245">
        <f>D45/$B$45</f>
        <v>0.13381098000000002</v>
      </c>
      <c r="E46" s="246"/>
      <c r="F46" s="247">
        <f>F45/$B$45</f>
        <v>0.13033407999999999</v>
      </c>
      <c r="H46" s="237"/>
    </row>
    <row r="47" spans="1:14" ht="27" customHeight="1" thickBot="1" x14ac:dyDescent="0.45">
      <c r="A47" s="772"/>
      <c r="B47" s="775"/>
      <c r="C47" s="248" t="s">
        <v>87</v>
      </c>
      <c r="D47" s="249">
        <v>0.12</v>
      </c>
      <c r="E47" s="250"/>
      <c r="F47" s="246"/>
      <c r="H47" s="237"/>
    </row>
    <row r="48" spans="1:14" ht="18.75" x14ac:dyDescent="0.3">
      <c r="C48" s="251" t="s">
        <v>88</v>
      </c>
      <c r="D48" s="243">
        <f>D47*$B$45</f>
        <v>12</v>
      </c>
      <c r="F48" s="252"/>
      <c r="H48" s="237"/>
    </row>
    <row r="49" spans="1:12" ht="19.5" customHeight="1" thickBot="1" x14ac:dyDescent="0.35">
      <c r="C49" s="253" t="s">
        <v>89</v>
      </c>
      <c r="D49" s="254">
        <f>D48/B34</f>
        <v>12</v>
      </c>
      <c r="F49" s="252"/>
      <c r="H49" s="237"/>
    </row>
    <row r="50" spans="1:12" ht="18.75" x14ac:dyDescent="0.3">
      <c r="C50" s="210" t="s">
        <v>90</v>
      </c>
      <c r="D50" s="255">
        <f>AVERAGE(E38:E41,G38:G41)</f>
        <v>24273443.452523157</v>
      </c>
      <c r="F50" s="256"/>
      <c r="H50" s="237"/>
    </row>
    <row r="51" spans="1:12" ht="18.75" x14ac:dyDescent="0.3">
      <c r="C51" s="212" t="s">
        <v>91</v>
      </c>
      <c r="D51" s="257">
        <f>STDEV(E38:E41,G38:G41)/D50</f>
        <v>9.6313366733861271E-3</v>
      </c>
      <c r="F51" s="256"/>
      <c r="H51" s="237"/>
    </row>
    <row r="52" spans="1:12" ht="19.5" customHeight="1" thickBot="1" x14ac:dyDescent="0.35">
      <c r="C52" s="258" t="s">
        <v>15</v>
      </c>
      <c r="D52" s="259">
        <f>COUNT(E38:E41,G38:G41)</f>
        <v>6</v>
      </c>
      <c r="F52" s="256"/>
    </row>
    <row r="54" spans="1:12" ht="18.75" x14ac:dyDescent="0.3">
      <c r="A54" s="260" t="s">
        <v>1</v>
      </c>
      <c r="B54" s="261" t="s">
        <v>92</v>
      </c>
    </row>
    <row r="55" spans="1:12" ht="18.75" x14ac:dyDescent="0.3">
      <c r="A55" s="184" t="s">
        <v>93</v>
      </c>
      <c r="B55" s="262" t="str">
        <f>B21</f>
        <v>Each film-coated tablet contains Efavirenz 600 mg, Lamivudine USP 300 mg, Tenofovir Disoproxil Fumarate 300 mg equivalent to 245 mg Tenofovir disoproxil.</v>
      </c>
    </row>
    <row r="56" spans="1:12" ht="26.25" customHeight="1" x14ac:dyDescent="0.4">
      <c r="A56" s="262" t="s">
        <v>94</v>
      </c>
      <c r="B56" s="263">
        <v>300</v>
      </c>
      <c r="C56" s="184" t="str">
        <f>B20</f>
        <v>LAMIVUDINE</v>
      </c>
      <c r="H56" s="242"/>
    </row>
    <row r="57" spans="1:12" ht="18.75" x14ac:dyDescent="0.3">
      <c r="A57" s="262" t="s">
        <v>95</v>
      </c>
      <c r="B57" s="264">
        <f>Uniformity!C46</f>
        <v>1723.2644999999998</v>
      </c>
      <c r="H57" s="242"/>
    </row>
    <row r="58" spans="1:12" ht="19.5" customHeight="1" thickBot="1" x14ac:dyDescent="0.35">
      <c r="H58" s="242"/>
    </row>
    <row r="59" spans="1:12" s="199" customFormat="1" ht="27" customHeight="1" thickBot="1" x14ac:dyDescent="0.45">
      <c r="A59" s="210" t="s">
        <v>96</v>
      </c>
      <c r="B59" s="211">
        <v>200</v>
      </c>
      <c r="C59" s="184"/>
      <c r="D59" s="265" t="s">
        <v>97</v>
      </c>
      <c r="E59" s="266" t="s">
        <v>69</v>
      </c>
      <c r="F59" s="266" t="s">
        <v>70</v>
      </c>
      <c r="G59" s="266" t="s">
        <v>98</v>
      </c>
      <c r="H59" s="214" t="s">
        <v>99</v>
      </c>
      <c r="L59" s="200"/>
    </row>
    <row r="60" spans="1:12" s="199" customFormat="1" ht="26.25" customHeight="1" x14ac:dyDescent="0.4">
      <c r="A60" s="212" t="s">
        <v>100</v>
      </c>
      <c r="B60" s="213">
        <v>4</v>
      </c>
      <c r="C60" s="790" t="s">
        <v>101</v>
      </c>
      <c r="D60" s="793">
        <f>EFAVIRENZ!D60</f>
        <v>1727.31</v>
      </c>
      <c r="E60" s="267">
        <v>1</v>
      </c>
      <c r="F60" s="268">
        <v>22567007</v>
      </c>
      <c r="G60" s="269">
        <f>IF(ISBLANK(F60),"-",(F60/$D$50*$D$47*$B$68)*($B$57/$D$60))</f>
        <v>278.2566052257144</v>
      </c>
      <c r="H60" s="270">
        <f t="shared" ref="H60:H71" si="0">IF(ISBLANK(F60),"-",(G60/$B$56)*100)</f>
        <v>92.752201741904798</v>
      </c>
      <c r="L60" s="200"/>
    </row>
    <row r="61" spans="1:12" s="199" customFormat="1" ht="26.25" customHeight="1" x14ac:dyDescent="0.4">
      <c r="A61" s="212" t="s">
        <v>102</v>
      </c>
      <c r="B61" s="213">
        <v>50</v>
      </c>
      <c r="C61" s="791"/>
      <c r="D61" s="794"/>
      <c r="E61" s="271">
        <v>2</v>
      </c>
      <c r="F61" s="225">
        <v>22349065</v>
      </c>
      <c r="G61" s="272">
        <f>IF(ISBLANK(F61),"-",(F61/$D$50*$D$47*$B$68)*($B$57/$D$60))</f>
        <v>275.56932812884008</v>
      </c>
      <c r="H61" s="273">
        <f t="shared" si="0"/>
        <v>91.856442709613361</v>
      </c>
      <c r="L61" s="200"/>
    </row>
    <row r="62" spans="1:12" s="199" customFormat="1" ht="26.25" customHeight="1" x14ac:dyDescent="0.4">
      <c r="A62" s="212" t="s">
        <v>103</v>
      </c>
      <c r="B62" s="213">
        <v>1</v>
      </c>
      <c r="C62" s="791"/>
      <c r="D62" s="794"/>
      <c r="E62" s="271">
        <v>3</v>
      </c>
      <c r="F62" s="274">
        <v>22387411</v>
      </c>
      <c r="G62" s="272">
        <f>IF(ISBLANK(F62),"-",(F62/$D$50*$D$47*$B$68)*($B$57/$D$60))</f>
        <v>276.04214349970363</v>
      </c>
      <c r="H62" s="273">
        <f t="shared" si="0"/>
        <v>92.014047833234542</v>
      </c>
      <c r="L62" s="200"/>
    </row>
    <row r="63" spans="1:12" ht="27" customHeight="1" thickBot="1" x14ac:dyDescent="0.45">
      <c r="A63" s="212" t="s">
        <v>104</v>
      </c>
      <c r="B63" s="213">
        <v>1</v>
      </c>
      <c r="C63" s="792"/>
      <c r="D63" s="795"/>
      <c r="E63" s="275">
        <v>4</v>
      </c>
      <c r="F63" s="276"/>
      <c r="G63" s="272" t="str">
        <f>IF(ISBLANK(F63),"-",(F63/$D$50*$D$47*$B$68)*($B$57/$D$60))</f>
        <v>-</v>
      </c>
      <c r="H63" s="273" t="str">
        <f t="shared" si="0"/>
        <v>-</v>
      </c>
    </row>
    <row r="64" spans="1:12" ht="26.25" customHeight="1" x14ac:dyDescent="0.4">
      <c r="A64" s="212" t="s">
        <v>105</v>
      </c>
      <c r="B64" s="213">
        <v>1</v>
      </c>
      <c r="C64" s="790" t="s">
        <v>106</v>
      </c>
      <c r="D64" s="793">
        <f>EFAVIRENZ!D64</f>
        <v>1732.14</v>
      </c>
      <c r="E64" s="267">
        <v>1</v>
      </c>
      <c r="F64" s="268">
        <v>22126308</v>
      </c>
      <c r="G64" s="269">
        <f>IF(ISBLANK(F64),"-",(F64/$D$50*$D$47*$B$68)*($B$57/$D$64))</f>
        <v>272.06192628399646</v>
      </c>
      <c r="H64" s="270">
        <f t="shared" si="0"/>
        <v>90.687308761332147</v>
      </c>
    </row>
    <row r="65" spans="1:8" ht="26.25" customHeight="1" x14ac:dyDescent="0.4">
      <c r="A65" s="212" t="s">
        <v>107</v>
      </c>
      <c r="B65" s="213">
        <v>1</v>
      </c>
      <c r="C65" s="791"/>
      <c r="D65" s="794"/>
      <c r="E65" s="271">
        <v>2</v>
      </c>
      <c r="F65" s="225">
        <v>22253439</v>
      </c>
      <c r="G65" s="272">
        <f>IF(ISBLANK(F65),"-",(F65/$D$50*$D$47*$B$68)*($B$57/$D$64))</f>
        <v>273.62511092150629</v>
      </c>
      <c r="H65" s="273">
        <f t="shared" si="0"/>
        <v>91.208370307168764</v>
      </c>
    </row>
    <row r="66" spans="1:8" ht="26.25" customHeight="1" x14ac:dyDescent="0.4">
      <c r="A66" s="212" t="s">
        <v>108</v>
      </c>
      <c r="B66" s="213">
        <v>1</v>
      </c>
      <c r="C66" s="791"/>
      <c r="D66" s="794"/>
      <c r="E66" s="271">
        <v>3</v>
      </c>
      <c r="F66" s="225">
        <v>22193338</v>
      </c>
      <c r="G66" s="272">
        <f>IF(ISBLANK(F66),"-",(F66/$D$50*$D$47*$B$68)*($B$57/$D$64))</f>
        <v>272.88611760045183</v>
      </c>
      <c r="H66" s="273">
        <f t="shared" si="0"/>
        <v>90.962039200150613</v>
      </c>
    </row>
    <row r="67" spans="1:8" ht="27" customHeight="1" thickBot="1" x14ac:dyDescent="0.45">
      <c r="A67" s="212" t="s">
        <v>109</v>
      </c>
      <c r="B67" s="213">
        <v>1</v>
      </c>
      <c r="C67" s="792"/>
      <c r="D67" s="795"/>
      <c r="E67" s="275">
        <v>4</v>
      </c>
      <c r="F67" s="276"/>
      <c r="G67" s="277" t="str">
        <f>IF(ISBLANK(F67),"-",(F67/$D$50*$D$47*$B$68)*($B$57/$D$64))</f>
        <v>-</v>
      </c>
      <c r="H67" s="278" t="str">
        <f t="shared" si="0"/>
        <v>-</v>
      </c>
    </row>
    <row r="68" spans="1:8" ht="26.25" customHeight="1" x14ac:dyDescent="0.4">
      <c r="A68" s="212" t="s">
        <v>110</v>
      </c>
      <c r="B68" s="279">
        <f>(B67/B66)*(B65/B64)*(B63/B62)*(B61/B60)*B59</f>
        <v>2500</v>
      </c>
      <c r="C68" s="790" t="s">
        <v>111</v>
      </c>
      <c r="D68" s="793">
        <f>EFAVIRENZ!D68</f>
        <v>1739.82</v>
      </c>
      <c r="E68" s="267">
        <v>1</v>
      </c>
      <c r="F68" s="268">
        <v>22248360</v>
      </c>
      <c r="G68" s="269">
        <f>IF(ISBLANK(F68),"-",(F68/$D$50*$D$47*$B$68)*($B$57/$D$68))</f>
        <v>272.35508635749119</v>
      </c>
      <c r="H68" s="273">
        <f t="shared" si="0"/>
        <v>90.785028785830406</v>
      </c>
    </row>
    <row r="69" spans="1:8" ht="27" customHeight="1" thickBot="1" x14ac:dyDescent="0.45">
      <c r="A69" s="258" t="s">
        <v>112</v>
      </c>
      <c r="B69" s="280">
        <f>(D47*B68)/B56*B57</f>
        <v>1723.2644999999998</v>
      </c>
      <c r="C69" s="791"/>
      <c r="D69" s="794"/>
      <c r="E69" s="271">
        <v>2</v>
      </c>
      <c r="F69" s="225">
        <v>22392165</v>
      </c>
      <c r="G69" s="272">
        <f>IF(ISBLANK(F69),"-",(F69/$D$50*$D$47*$B$68)*($B$57/$D$68))</f>
        <v>274.11548681818311</v>
      </c>
      <c r="H69" s="273">
        <f t="shared" si="0"/>
        <v>91.371828939394376</v>
      </c>
    </row>
    <row r="70" spans="1:8" ht="26.25" customHeight="1" thickBot="1" x14ac:dyDescent="0.45">
      <c r="A70" s="797" t="s">
        <v>85</v>
      </c>
      <c r="B70" s="798"/>
      <c r="C70" s="791"/>
      <c r="D70" s="794"/>
      <c r="E70" s="271">
        <v>3</v>
      </c>
      <c r="F70" s="276">
        <v>22393767</v>
      </c>
      <c r="G70" s="272">
        <f>IF(ISBLANK(F70),"-",(F70/$D$50*$D$47*$B$68)*($B$57/$D$68))</f>
        <v>274.13509782988666</v>
      </c>
      <c r="H70" s="273">
        <f t="shared" si="0"/>
        <v>91.378365943295563</v>
      </c>
    </row>
    <row r="71" spans="1:8" ht="27" customHeight="1" thickBot="1" x14ac:dyDescent="0.45">
      <c r="A71" s="799"/>
      <c r="B71" s="800"/>
      <c r="C71" s="796"/>
      <c r="D71" s="795"/>
      <c r="E71" s="275">
        <v>4</v>
      </c>
      <c r="F71" s="276"/>
      <c r="G71" s="277" t="str">
        <f>IF(ISBLANK(F71),"-",(F71/$D$50*$D$47*$B$68)*($B$57/$D$68))</f>
        <v>-</v>
      </c>
      <c r="H71" s="278" t="str">
        <f t="shared" si="0"/>
        <v>-</v>
      </c>
    </row>
    <row r="72" spans="1:8" ht="26.25" customHeight="1" x14ac:dyDescent="0.4">
      <c r="A72" s="242"/>
      <c r="B72" s="242"/>
      <c r="C72" s="242"/>
      <c r="D72" s="242"/>
      <c r="E72" s="242"/>
      <c r="F72" s="281" t="s">
        <v>78</v>
      </c>
      <c r="G72" s="282">
        <f>AVERAGE(G60:G71)</f>
        <v>274.33854474064151</v>
      </c>
      <c r="H72" s="283">
        <f>AVERAGE(H60:H71)</f>
        <v>91.446181580213832</v>
      </c>
    </row>
    <row r="73" spans="1:8" ht="26.25" customHeight="1" x14ac:dyDescent="0.4">
      <c r="C73" s="242"/>
      <c r="D73" s="242"/>
      <c r="E73" s="242"/>
      <c r="F73" s="284" t="s">
        <v>91</v>
      </c>
      <c r="G73" s="285">
        <f>STDEV(G60:G71)/G72</f>
        <v>7.2439877457713313E-3</v>
      </c>
      <c r="H73" s="285">
        <f>STDEV(H60:H71)/H72</f>
        <v>7.2439877457713183E-3</v>
      </c>
    </row>
    <row r="74" spans="1:8" ht="27" customHeight="1" thickBot="1" x14ac:dyDescent="0.45">
      <c r="A74" s="242"/>
      <c r="B74" s="242"/>
      <c r="C74" s="242"/>
      <c r="D74" s="242"/>
      <c r="E74" s="244"/>
      <c r="F74" s="286" t="s">
        <v>15</v>
      </c>
      <c r="G74" s="287">
        <f>COUNT(G60:G71)</f>
        <v>9</v>
      </c>
      <c r="H74" s="287">
        <f>COUNT(H60:H71)</f>
        <v>9</v>
      </c>
    </row>
    <row r="76" spans="1:8" ht="26.25" customHeight="1" x14ac:dyDescent="0.4">
      <c r="A76" s="195" t="s">
        <v>113</v>
      </c>
      <c r="B76" s="196" t="s">
        <v>114</v>
      </c>
      <c r="C76" s="778" t="str">
        <f>B26</f>
        <v>LAMIVUDINE</v>
      </c>
      <c r="D76" s="778"/>
      <c r="E76" s="184" t="s">
        <v>115</v>
      </c>
      <c r="F76" s="184"/>
      <c r="G76" s="288">
        <f>H72</f>
        <v>91.446181580213832</v>
      </c>
      <c r="H76" s="201"/>
    </row>
    <row r="77" spans="1:8" ht="18.75" x14ac:dyDescent="0.3">
      <c r="A77" s="194" t="s">
        <v>116</v>
      </c>
      <c r="B77" s="194" t="s">
        <v>117</v>
      </c>
    </row>
    <row r="78" spans="1:8" ht="18.75" x14ac:dyDescent="0.3">
      <c r="A78" s="194"/>
      <c r="B78" s="194"/>
    </row>
    <row r="79" spans="1:8" ht="26.25" customHeight="1" x14ac:dyDescent="0.4">
      <c r="A79" s="195" t="s">
        <v>4</v>
      </c>
      <c r="B79" s="780" t="str">
        <f>B26</f>
        <v>LAMIVUDINE</v>
      </c>
      <c r="C79" s="780"/>
    </row>
    <row r="80" spans="1:8" ht="26.25" customHeight="1" x14ac:dyDescent="0.4">
      <c r="A80" s="196" t="s">
        <v>54</v>
      </c>
      <c r="B80" s="780" t="str">
        <f>B27</f>
        <v>L3-10</v>
      </c>
      <c r="C80" s="780"/>
    </row>
    <row r="81" spans="1:12" ht="27" customHeight="1" thickBot="1" x14ac:dyDescent="0.45">
      <c r="A81" s="196" t="s">
        <v>5</v>
      </c>
      <c r="B81" s="197">
        <f>B28</f>
        <v>99.34</v>
      </c>
    </row>
    <row r="82" spans="1:12" s="199" customFormat="1" ht="27" customHeight="1" thickBot="1" x14ac:dyDescent="0.45">
      <c r="A82" s="196" t="s">
        <v>56</v>
      </c>
      <c r="B82" s="198">
        <v>0</v>
      </c>
      <c r="C82" s="781" t="s">
        <v>57</v>
      </c>
      <c r="D82" s="782"/>
      <c r="E82" s="782"/>
      <c r="F82" s="782"/>
      <c r="G82" s="783"/>
      <c r="I82" s="200"/>
      <c r="J82" s="200"/>
      <c r="K82" s="200"/>
      <c r="L82" s="200"/>
    </row>
    <row r="83" spans="1:12" s="199" customFormat="1" ht="19.5" customHeight="1" thickBot="1" x14ac:dyDescent="0.35">
      <c r="A83" s="196" t="s">
        <v>58</v>
      </c>
      <c r="B83" s="201">
        <f>B81-B82</f>
        <v>99.34</v>
      </c>
      <c r="C83" s="202"/>
      <c r="D83" s="202"/>
      <c r="E83" s="202"/>
      <c r="F83" s="202"/>
      <c r="G83" s="203"/>
      <c r="I83" s="200"/>
      <c r="J83" s="200"/>
      <c r="K83" s="200"/>
      <c r="L83" s="200"/>
    </row>
    <row r="84" spans="1:12" s="199" customFormat="1" ht="27" customHeight="1" thickBot="1" x14ac:dyDescent="0.45">
      <c r="A84" s="196" t="s">
        <v>59</v>
      </c>
      <c r="B84" s="204">
        <v>1</v>
      </c>
      <c r="C84" s="784" t="s">
        <v>118</v>
      </c>
      <c r="D84" s="785"/>
      <c r="E84" s="785"/>
      <c r="F84" s="785"/>
      <c r="G84" s="785"/>
      <c r="H84" s="786"/>
      <c r="I84" s="200"/>
      <c r="J84" s="200"/>
      <c r="K84" s="200"/>
      <c r="L84" s="200"/>
    </row>
    <row r="85" spans="1:12" s="199" customFormat="1" ht="27" customHeight="1" thickBot="1" x14ac:dyDescent="0.45">
      <c r="A85" s="196" t="s">
        <v>61</v>
      </c>
      <c r="B85" s="204">
        <v>1</v>
      </c>
      <c r="C85" s="784" t="s">
        <v>119</v>
      </c>
      <c r="D85" s="785"/>
      <c r="E85" s="785"/>
      <c r="F85" s="785"/>
      <c r="G85" s="785"/>
      <c r="H85" s="786"/>
      <c r="I85" s="200"/>
      <c r="J85" s="200"/>
      <c r="K85" s="200"/>
      <c r="L85" s="200"/>
    </row>
    <row r="86" spans="1:12" s="199" customFormat="1" ht="18.75" x14ac:dyDescent="0.3">
      <c r="A86" s="196"/>
      <c r="B86" s="207"/>
      <c r="C86" s="208"/>
      <c r="D86" s="208"/>
      <c r="E86" s="208"/>
      <c r="F86" s="208"/>
      <c r="G86" s="208"/>
      <c r="H86" s="208"/>
      <c r="I86" s="200"/>
      <c r="J86" s="200"/>
      <c r="K86" s="200"/>
      <c r="L86" s="200"/>
    </row>
    <row r="87" spans="1:12" s="199" customFormat="1" ht="18.75" x14ac:dyDescent="0.3">
      <c r="A87" s="196" t="s">
        <v>63</v>
      </c>
      <c r="B87" s="209">
        <f>B84/B85</f>
        <v>1</v>
      </c>
      <c r="C87" s="184" t="s">
        <v>64</v>
      </c>
      <c r="D87" s="184"/>
      <c r="E87" s="184"/>
      <c r="F87" s="184"/>
      <c r="G87" s="184"/>
      <c r="I87" s="200"/>
      <c r="J87" s="200"/>
      <c r="K87" s="200"/>
      <c r="L87" s="200"/>
    </row>
    <row r="88" spans="1:12" ht="19.5" customHeight="1" thickBot="1" x14ac:dyDescent="0.35">
      <c r="A88" s="194"/>
      <c r="B88" s="194"/>
    </row>
    <row r="89" spans="1:12" ht="27" customHeight="1" thickBot="1" x14ac:dyDescent="0.45">
      <c r="A89" s="210" t="s">
        <v>65</v>
      </c>
      <c r="B89" s="211">
        <v>50</v>
      </c>
      <c r="D89" s="289" t="s">
        <v>66</v>
      </c>
      <c r="E89" s="290"/>
      <c r="F89" s="787" t="s">
        <v>67</v>
      </c>
      <c r="G89" s="788"/>
    </row>
    <row r="90" spans="1:12" ht="27" customHeight="1" thickBot="1" x14ac:dyDescent="0.45">
      <c r="A90" s="212" t="s">
        <v>68</v>
      </c>
      <c r="B90" s="213">
        <v>1</v>
      </c>
      <c r="C90" s="291" t="s">
        <v>69</v>
      </c>
      <c r="D90" s="215" t="s">
        <v>70</v>
      </c>
      <c r="E90" s="216" t="s">
        <v>71</v>
      </c>
      <c r="F90" s="215" t="s">
        <v>70</v>
      </c>
      <c r="G90" s="292" t="s">
        <v>71</v>
      </c>
      <c r="I90" s="218" t="s">
        <v>72</v>
      </c>
    </row>
    <row r="91" spans="1:12" ht="26.25" customHeight="1" x14ac:dyDescent="0.4">
      <c r="A91" s="212" t="s">
        <v>73</v>
      </c>
      <c r="B91" s="213">
        <v>1</v>
      </c>
      <c r="C91" s="293">
        <v>1</v>
      </c>
      <c r="D91" s="220">
        <v>4476108</v>
      </c>
      <c r="E91" s="221">
        <f>IF(ISBLANK(D91),"-",$D$101/$D$98*D91)</f>
        <v>5085605.6292069424</v>
      </c>
      <c r="F91" s="220">
        <v>5005767</v>
      </c>
      <c r="G91" s="222">
        <f>IF(ISBLANK(F91),"-",$D$101/$F$98*F91)</f>
        <v>5166464.0076315021</v>
      </c>
      <c r="I91" s="223"/>
    </row>
    <row r="92" spans="1:12" ht="26.25" customHeight="1" x14ac:dyDescent="0.4">
      <c r="A92" s="212" t="s">
        <v>74</v>
      </c>
      <c r="B92" s="213">
        <v>1</v>
      </c>
      <c r="C92" s="242">
        <v>2</v>
      </c>
      <c r="D92" s="225">
        <v>4597343</v>
      </c>
      <c r="E92" s="226">
        <f>IF(ISBLANK(D92),"-",$D$101/$D$98*D92)</f>
        <v>5223348.8200452561</v>
      </c>
      <c r="F92" s="225">
        <v>5022145</v>
      </c>
      <c r="G92" s="227">
        <f>IF(ISBLANK(F92),"-",$D$101/$F$98*F92)</f>
        <v>5183367.7803234765</v>
      </c>
      <c r="I92" s="769">
        <f>ABS((F96/D96*D95)-F95)/D95</f>
        <v>8.2971251604555089E-3</v>
      </c>
    </row>
    <row r="93" spans="1:12" ht="26.25" customHeight="1" x14ac:dyDescent="0.4">
      <c r="A93" s="212" t="s">
        <v>75</v>
      </c>
      <c r="B93" s="213">
        <v>1</v>
      </c>
      <c r="C93" s="242">
        <v>3</v>
      </c>
      <c r="D93" s="225">
        <v>4463415</v>
      </c>
      <c r="E93" s="226">
        <f>IF(ISBLANK(D93),"-",$D$101/$D$98*D93)</f>
        <v>5071184.2630889835</v>
      </c>
      <c r="F93" s="225">
        <v>4986162</v>
      </c>
      <c r="G93" s="227">
        <f>IF(ISBLANK(F93),"-",$D$101/$F$98*F93)</f>
        <v>5146229.6405765396</v>
      </c>
      <c r="I93" s="769"/>
    </row>
    <row r="94" spans="1:12" ht="27" customHeight="1" thickBot="1" x14ac:dyDescent="0.45">
      <c r="A94" s="212" t="s">
        <v>76</v>
      </c>
      <c r="B94" s="213">
        <v>1</v>
      </c>
      <c r="C94" s="294">
        <v>4</v>
      </c>
      <c r="D94" s="229"/>
      <c r="E94" s="230" t="str">
        <f>IF(ISBLANK(D94),"-",$D$101/$D$98*D94)</f>
        <v>-</v>
      </c>
      <c r="F94" s="295"/>
      <c r="G94" s="231" t="str">
        <f>IF(ISBLANK(F94),"-",$D$101/$F$98*F94)</f>
        <v>-</v>
      </c>
      <c r="I94" s="232"/>
    </row>
    <row r="95" spans="1:12" ht="27" customHeight="1" thickBot="1" x14ac:dyDescent="0.45">
      <c r="A95" s="212" t="s">
        <v>77</v>
      </c>
      <c r="B95" s="213">
        <v>1</v>
      </c>
      <c r="C95" s="196" t="s">
        <v>78</v>
      </c>
      <c r="D95" s="296">
        <f>AVERAGE(D91:D94)</f>
        <v>4512288.666666667</v>
      </c>
      <c r="E95" s="235">
        <f>AVERAGE(E91:E94)</f>
        <v>5126712.9041137276</v>
      </c>
      <c r="F95" s="297">
        <f>AVERAGE(F91:F94)</f>
        <v>5004691.333333333</v>
      </c>
      <c r="G95" s="298">
        <f>AVERAGE(G91:G94)</f>
        <v>5165353.8095105058</v>
      </c>
    </row>
    <row r="96" spans="1:12" ht="26.25" customHeight="1" x14ac:dyDescent="0.4">
      <c r="A96" s="212" t="s">
        <v>79</v>
      </c>
      <c r="B96" s="197">
        <v>1</v>
      </c>
      <c r="C96" s="299" t="s">
        <v>120</v>
      </c>
      <c r="D96" s="300">
        <v>13.29</v>
      </c>
      <c r="E96" s="184"/>
      <c r="F96" s="239">
        <v>14.63</v>
      </c>
    </row>
    <row r="97" spans="1:10" ht="26.25" customHeight="1" x14ac:dyDescent="0.4">
      <c r="A97" s="212" t="s">
        <v>81</v>
      </c>
      <c r="B97" s="197">
        <v>1</v>
      </c>
      <c r="C97" s="301" t="s">
        <v>121</v>
      </c>
      <c r="D97" s="302">
        <f>D96*$B$87</f>
        <v>13.29</v>
      </c>
      <c r="E97" s="242"/>
      <c r="F97" s="241">
        <f>F96*$B$87</f>
        <v>14.63</v>
      </c>
    </row>
    <row r="98" spans="1:10" ht="19.5" customHeight="1" thickBot="1" x14ac:dyDescent="0.35">
      <c r="A98" s="212" t="s">
        <v>83</v>
      </c>
      <c r="B98" s="242">
        <f>(B97/B96)*(B95/B94)*(B93/B92)*(B91/B90)*B89</f>
        <v>50</v>
      </c>
      <c r="C98" s="301" t="s">
        <v>122</v>
      </c>
      <c r="D98" s="303">
        <f>D97*$B$83/100</f>
        <v>13.202285999999999</v>
      </c>
      <c r="E98" s="244"/>
      <c r="F98" s="243">
        <f>F97*$B$83/100</f>
        <v>14.533442000000003</v>
      </c>
    </row>
    <row r="99" spans="1:10" ht="19.5" customHeight="1" thickBot="1" x14ac:dyDescent="0.35">
      <c r="A99" s="770" t="s">
        <v>85</v>
      </c>
      <c r="B99" s="771"/>
      <c r="C99" s="301" t="s">
        <v>123</v>
      </c>
      <c r="D99" s="304">
        <f>D98/$B$98</f>
        <v>0.26404571999999998</v>
      </c>
      <c r="E99" s="244"/>
      <c r="F99" s="247">
        <f>F98/$B$98</f>
        <v>0.29066884000000004</v>
      </c>
      <c r="H99" s="237"/>
    </row>
    <row r="100" spans="1:10" ht="19.5" customHeight="1" thickBot="1" x14ac:dyDescent="0.35">
      <c r="A100" s="772"/>
      <c r="B100" s="773"/>
      <c r="C100" s="301" t="s">
        <v>87</v>
      </c>
      <c r="D100" s="305">
        <f>$B$56/$B$116</f>
        <v>0.3</v>
      </c>
      <c r="F100" s="252"/>
      <c r="G100" s="306"/>
      <c r="H100" s="237"/>
    </row>
    <row r="101" spans="1:10" ht="18.75" x14ac:dyDescent="0.3">
      <c r="C101" s="301" t="s">
        <v>88</v>
      </c>
      <c r="D101" s="302">
        <f>D100*$B$98</f>
        <v>15</v>
      </c>
      <c r="F101" s="252"/>
      <c r="H101" s="237"/>
    </row>
    <row r="102" spans="1:10" ht="19.5" customHeight="1" thickBot="1" x14ac:dyDescent="0.35">
      <c r="C102" s="307" t="s">
        <v>89</v>
      </c>
      <c r="D102" s="308">
        <f>D101/B34</f>
        <v>15</v>
      </c>
      <c r="F102" s="256"/>
      <c r="H102" s="237"/>
      <c r="J102" s="309"/>
    </row>
    <row r="103" spans="1:10" ht="18.75" x14ac:dyDescent="0.3">
      <c r="C103" s="310" t="s">
        <v>124</v>
      </c>
      <c r="D103" s="311">
        <f>AVERAGE(E91:E94,G91:G94)</f>
        <v>5146033.3568121167</v>
      </c>
      <c r="F103" s="256"/>
      <c r="G103" s="306"/>
      <c r="H103" s="237"/>
      <c r="J103" s="312"/>
    </row>
    <row r="104" spans="1:10" ht="18.75" x14ac:dyDescent="0.3">
      <c r="C104" s="284" t="s">
        <v>91</v>
      </c>
      <c r="D104" s="313">
        <f>STDEV(E91:E94,G91:G94)/D103</f>
        <v>1.1345247771267069E-2</v>
      </c>
      <c r="F104" s="256"/>
      <c r="H104" s="237"/>
      <c r="J104" s="312"/>
    </row>
    <row r="105" spans="1:10" ht="19.5" customHeight="1" thickBot="1" x14ac:dyDescent="0.35">
      <c r="C105" s="286" t="s">
        <v>15</v>
      </c>
      <c r="D105" s="314">
        <f>COUNT(E91:E94,G91:G94)</f>
        <v>6</v>
      </c>
      <c r="F105" s="256"/>
      <c r="H105" s="237"/>
      <c r="J105" s="312"/>
    </row>
    <row r="106" spans="1:10" ht="19.5" customHeight="1" thickBot="1" x14ac:dyDescent="0.35">
      <c r="A106" s="260"/>
      <c r="B106" s="260"/>
      <c r="C106" s="260"/>
      <c r="D106" s="260"/>
      <c r="E106" s="260"/>
    </row>
    <row r="107" spans="1:10" ht="27" customHeight="1" thickBot="1" x14ac:dyDescent="0.45">
      <c r="A107" s="210" t="s">
        <v>125</v>
      </c>
      <c r="B107" s="211">
        <v>1000</v>
      </c>
      <c r="C107" s="266" t="s">
        <v>126</v>
      </c>
      <c r="D107" s="266" t="s">
        <v>70</v>
      </c>
      <c r="E107" s="266" t="s">
        <v>127</v>
      </c>
      <c r="F107" s="315" t="s">
        <v>128</v>
      </c>
    </row>
    <row r="108" spans="1:10" ht="26.25" customHeight="1" x14ac:dyDescent="0.4">
      <c r="A108" s="212" t="s">
        <v>129</v>
      </c>
      <c r="B108" s="213">
        <v>1</v>
      </c>
      <c r="C108" s="267">
        <v>1</v>
      </c>
      <c r="D108" s="316">
        <v>4809230</v>
      </c>
      <c r="E108" s="317">
        <f t="shared" ref="E108:E113" si="1">IF(ISBLANK(D108),"-",D108/$D$103*$D$100*$B$116)</f>
        <v>280.36526387651941</v>
      </c>
      <c r="F108" s="318">
        <f t="shared" ref="F108:F113" si="2">IF(ISBLANK(D108), "-", (E108/$B$56)*100)</f>
        <v>93.455087958839798</v>
      </c>
    </row>
    <row r="109" spans="1:10" ht="26.25" customHeight="1" x14ac:dyDescent="0.4">
      <c r="A109" s="212" t="s">
        <v>102</v>
      </c>
      <c r="B109" s="213">
        <v>1</v>
      </c>
      <c r="C109" s="271">
        <v>2</v>
      </c>
      <c r="D109" s="319">
        <v>4803157</v>
      </c>
      <c r="E109" s="320">
        <f t="shared" si="1"/>
        <v>280.01122419708582</v>
      </c>
      <c r="F109" s="321">
        <f t="shared" si="2"/>
        <v>93.337074732361941</v>
      </c>
    </row>
    <row r="110" spans="1:10" ht="26.25" customHeight="1" x14ac:dyDescent="0.4">
      <c r="A110" s="212" t="s">
        <v>103</v>
      </c>
      <c r="B110" s="213">
        <v>1</v>
      </c>
      <c r="C110" s="271">
        <v>3</v>
      </c>
      <c r="D110" s="319">
        <v>4791894</v>
      </c>
      <c r="E110" s="320">
        <f t="shared" si="1"/>
        <v>279.35462137978641</v>
      </c>
      <c r="F110" s="321">
        <f t="shared" si="2"/>
        <v>93.118207126595465</v>
      </c>
    </row>
    <row r="111" spans="1:10" ht="26.25" customHeight="1" x14ac:dyDescent="0.4">
      <c r="A111" s="212" t="s">
        <v>104</v>
      </c>
      <c r="B111" s="213">
        <v>1</v>
      </c>
      <c r="C111" s="271">
        <v>4</v>
      </c>
      <c r="D111" s="319">
        <v>4797927</v>
      </c>
      <c r="E111" s="320">
        <f t="shared" si="1"/>
        <v>279.70632916605712</v>
      </c>
      <c r="F111" s="321">
        <f t="shared" si="2"/>
        <v>93.235443055352377</v>
      </c>
    </row>
    <row r="112" spans="1:10" ht="26.25" customHeight="1" x14ac:dyDescent="0.4">
      <c r="A112" s="212" t="s">
        <v>105</v>
      </c>
      <c r="B112" s="213">
        <v>1</v>
      </c>
      <c r="C112" s="271">
        <v>5</v>
      </c>
      <c r="D112" s="319">
        <v>4795709</v>
      </c>
      <c r="E112" s="320">
        <f t="shared" si="1"/>
        <v>279.57702569018306</v>
      </c>
      <c r="F112" s="321">
        <f t="shared" si="2"/>
        <v>93.192341896727697</v>
      </c>
    </row>
    <row r="113" spans="1:10" ht="27" customHeight="1" thickBot="1" x14ac:dyDescent="0.45">
      <c r="A113" s="212" t="s">
        <v>107</v>
      </c>
      <c r="B113" s="213">
        <v>1</v>
      </c>
      <c r="C113" s="275">
        <v>6</v>
      </c>
      <c r="D113" s="322">
        <v>4804228</v>
      </c>
      <c r="E113" s="323">
        <f t="shared" si="1"/>
        <v>280.07366063651835</v>
      </c>
      <c r="F113" s="324">
        <f t="shared" si="2"/>
        <v>93.357886878839452</v>
      </c>
    </row>
    <row r="114" spans="1:10" ht="27" customHeight="1" thickBot="1" x14ac:dyDescent="0.45">
      <c r="A114" s="212" t="s">
        <v>108</v>
      </c>
      <c r="B114" s="213">
        <v>1</v>
      </c>
      <c r="C114" s="325"/>
      <c r="D114" s="242"/>
      <c r="E114" s="184"/>
      <c r="F114" s="321"/>
    </row>
    <row r="115" spans="1:10" ht="26.25" customHeight="1" x14ac:dyDescent="0.4">
      <c r="A115" s="212" t="s">
        <v>109</v>
      </c>
      <c r="B115" s="213">
        <v>1</v>
      </c>
      <c r="C115" s="325"/>
      <c r="D115" s="326" t="s">
        <v>78</v>
      </c>
      <c r="E115" s="327">
        <f>AVERAGE(E108:E113)</f>
        <v>279.84802082435834</v>
      </c>
      <c r="F115" s="328">
        <f>AVERAGE(F108:F113)</f>
        <v>93.282673608119467</v>
      </c>
    </row>
    <row r="116" spans="1:10" ht="27" customHeight="1" thickBot="1" x14ac:dyDescent="0.45">
      <c r="A116" s="212" t="s">
        <v>110</v>
      </c>
      <c r="B116" s="224">
        <f>(B115/B114)*(B113/B112)*(B111/B110)*(B109/B108)*B107</f>
        <v>1000</v>
      </c>
      <c r="C116" s="329"/>
      <c r="D116" s="330" t="s">
        <v>91</v>
      </c>
      <c r="E116" s="285">
        <f>STDEV(E108:E113)/E115</f>
        <v>1.319774980149692E-3</v>
      </c>
      <c r="F116" s="331">
        <f>STDEV(F108:F113)/F115</f>
        <v>1.3197749801496723E-3</v>
      </c>
      <c r="I116" s="184"/>
    </row>
    <row r="117" spans="1:10" ht="27" customHeight="1" thickBot="1" x14ac:dyDescent="0.45">
      <c r="A117" s="770" t="s">
        <v>85</v>
      </c>
      <c r="B117" s="774"/>
      <c r="C117" s="332"/>
      <c r="D117" s="286" t="s">
        <v>15</v>
      </c>
      <c r="E117" s="333">
        <f>COUNT(E108:E113)</f>
        <v>6</v>
      </c>
      <c r="F117" s="334">
        <f>COUNT(F108:F113)</f>
        <v>6</v>
      </c>
      <c r="I117" s="184"/>
      <c r="J117" s="312"/>
    </row>
    <row r="118" spans="1:10" ht="26.25" customHeight="1" thickBot="1" x14ac:dyDescent="0.35">
      <c r="A118" s="772"/>
      <c r="B118" s="775"/>
      <c r="C118" s="184"/>
      <c r="D118" s="335"/>
      <c r="E118" s="776" t="s">
        <v>130</v>
      </c>
      <c r="F118" s="777"/>
      <c r="G118" s="184"/>
      <c r="H118" s="184"/>
      <c r="I118" s="184"/>
    </row>
    <row r="119" spans="1:10" ht="25.5" customHeight="1" x14ac:dyDescent="0.4">
      <c r="A119" s="336"/>
      <c r="B119" s="208"/>
      <c r="C119" s="184"/>
      <c r="D119" s="330" t="s">
        <v>131</v>
      </c>
      <c r="E119" s="337">
        <f>MIN(E108:E113)</f>
        <v>279.35462137978641</v>
      </c>
      <c r="F119" s="338">
        <f>MIN(F108:F113)</f>
        <v>93.118207126595465</v>
      </c>
      <c r="G119" s="184"/>
      <c r="H119" s="184"/>
      <c r="I119" s="184"/>
    </row>
    <row r="120" spans="1:10" ht="24" customHeight="1" thickBot="1" x14ac:dyDescent="0.45">
      <c r="A120" s="336"/>
      <c r="B120" s="208"/>
      <c r="C120" s="184"/>
      <c r="D120" s="253" t="s">
        <v>132</v>
      </c>
      <c r="E120" s="339">
        <f>MAX(E108:E113)</f>
        <v>280.36526387651941</v>
      </c>
      <c r="F120" s="340">
        <f>MAX(F108:F113)</f>
        <v>93.455087958839798</v>
      </c>
      <c r="G120" s="184"/>
      <c r="H120" s="184"/>
      <c r="I120" s="184"/>
    </row>
    <row r="121" spans="1:10" ht="27" customHeight="1" x14ac:dyDescent="0.3">
      <c r="A121" s="336"/>
      <c r="B121" s="208"/>
      <c r="C121" s="184"/>
      <c r="D121" s="184"/>
      <c r="E121" s="184"/>
      <c r="F121" s="242"/>
      <c r="G121" s="184"/>
      <c r="H121" s="184"/>
      <c r="I121" s="184"/>
    </row>
    <row r="122" spans="1:10" ht="25.5" customHeight="1" x14ac:dyDescent="0.3">
      <c r="A122" s="336"/>
      <c r="B122" s="208"/>
      <c r="C122" s="184"/>
      <c r="D122" s="184"/>
      <c r="E122" s="184"/>
      <c r="F122" s="242"/>
      <c r="G122" s="184"/>
      <c r="H122" s="184"/>
      <c r="I122" s="184"/>
    </row>
    <row r="123" spans="1:10" ht="18.75" x14ac:dyDescent="0.3">
      <c r="A123" s="336"/>
      <c r="B123" s="208"/>
      <c r="C123" s="184"/>
      <c r="D123" s="184"/>
      <c r="E123" s="184"/>
      <c r="F123" s="242"/>
      <c r="G123" s="184"/>
      <c r="H123" s="184"/>
      <c r="I123" s="184"/>
    </row>
    <row r="124" spans="1:10" ht="45.75" customHeight="1" x14ac:dyDescent="0.65">
      <c r="A124" s="195" t="s">
        <v>113</v>
      </c>
      <c r="B124" s="196" t="s">
        <v>133</v>
      </c>
      <c r="C124" s="778" t="str">
        <f>B26</f>
        <v>LAMIVUDINE</v>
      </c>
      <c r="D124" s="778"/>
      <c r="E124" s="184" t="s">
        <v>134</v>
      </c>
      <c r="F124" s="184"/>
      <c r="G124" s="341">
        <f>F115</f>
        <v>93.282673608119467</v>
      </c>
      <c r="H124" s="184"/>
      <c r="I124" s="184"/>
    </row>
    <row r="125" spans="1:10" ht="45.75" customHeight="1" x14ac:dyDescent="0.65">
      <c r="A125" s="195"/>
      <c r="B125" s="196" t="s">
        <v>135</v>
      </c>
      <c r="C125" s="196" t="s">
        <v>136</v>
      </c>
      <c r="D125" s="819">
        <f>MIN(F108:F113)</f>
        <v>93.118207126595465</v>
      </c>
      <c r="E125" s="196" t="s">
        <v>137</v>
      </c>
      <c r="F125" s="819">
        <f>MAX(F108:F113)</f>
        <v>93.455087958839798</v>
      </c>
      <c r="G125" s="342"/>
      <c r="H125" s="184"/>
      <c r="I125" s="184"/>
    </row>
    <row r="126" spans="1:10" ht="19.5" customHeight="1" thickBot="1" x14ac:dyDescent="0.35">
      <c r="A126" s="343"/>
      <c r="B126" s="343"/>
      <c r="C126" s="344"/>
      <c r="D126" s="344"/>
      <c r="E126" s="344"/>
      <c r="F126" s="344"/>
      <c r="G126" s="344"/>
      <c r="H126" s="344"/>
    </row>
    <row r="127" spans="1:10" ht="18.75" x14ac:dyDescent="0.3">
      <c r="B127" s="779" t="s">
        <v>21</v>
      </c>
      <c r="C127" s="779"/>
      <c r="E127" s="291" t="s">
        <v>22</v>
      </c>
      <c r="F127" s="345"/>
      <c r="G127" s="779" t="s">
        <v>23</v>
      </c>
      <c r="H127" s="779"/>
    </row>
    <row r="128" spans="1:10" ht="69.95" customHeight="1" x14ac:dyDescent="0.3">
      <c r="A128" s="195" t="s">
        <v>24</v>
      </c>
      <c r="B128" s="346"/>
      <c r="C128" s="346"/>
      <c r="E128" s="346"/>
      <c r="F128" s="184"/>
      <c r="G128" s="346"/>
      <c r="H128" s="346"/>
    </row>
    <row r="129" spans="1:9" ht="69.95" customHeight="1" x14ac:dyDescent="0.3">
      <c r="A129" s="195" t="s">
        <v>25</v>
      </c>
      <c r="B129" s="347"/>
      <c r="C129" s="347"/>
      <c r="E129" s="347"/>
      <c r="F129" s="184"/>
      <c r="G129" s="348"/>
      <c r="H129" s="348"/>
    </row>
    <row r="130" spans="1:9" ht="18.75" x14ac:dyDescent="0.3">
      <c r="A130" s="242"/>
      <c r="B130" s="242"/>
      <c r="C130" s="242"/>
      <c r="D130" s="242"/>
      <c r="E130" s="242"/>
      <c r="F130" s="244"/>
      <c r="G130" s="242"/>
      <c r="H130" s="242"/>
      <c r="I130" s="184"/>
    </row>
    <row r="131" spans="1:9" ht="18.75" x14ac:dyDescent="0.3">
      <c r="A131" s="242"/>
      <c r="B131" s="242"/>
      <c r="C131" s="242"/>
      <c r="D131" s="242"/>
      <c r="E131" s="242"/>
      <c r="F131" s="244"/>
      <c r="G131" s="242"/>
      <c r="H131" s="242"/>
      <c r="I131" s="184"/>
    </row>
    <row r="132" spans="1:9" ht="18.75" x14ac:dyDescent="0.3">
      <c r="A132" s="242"/>
      <c r="B132" s="242"/>
      <c r="C132" s="242"/>
      <c r="D132" s="242"/>
      <c r="E132" s="242"/>
      <c r="F132" s="244"/>
      <c r="G132" s="242"/>
      <c r="H132" s="242"/>
      <c r="I132" s="184"/>
    </row>
    <row r="133" spans="1:9" ht="18.75" x14ac:dyDescent="0.3">
      <c r="A133" s="242"/>
      <c r="B133" s="242"/>
      <c r="C133" s="242"/>
      <c r="D133" s="242"/>
      <c r="E133" s="242"/>
      <c r="F133" s="244"/>
      <c r="G133" s="242"/>
      <c r="H133" s="242"/>
      <c r="I133" s="184"/>
    </row>
    <row r="134" spans="1:9" ht="18.75" x14ac:dyDescent="0.3">
      <c r="A134" s="242"/>
      <c r="B134" s="242"/>
      <c r="C134" s="242"/>
      <c r="D134" s="242"/>
      <c r="E134" s="242"/>
      <c r="F134" s="244"/>
      <c r="G134" s="242"/>
      <c r="H134" s="242"/>
      <c r="I134" s="184"/>
    </row>
    <row r="135" spans="1:9" ht="18.75" x14ac:dyDescent="0.3">
      <c r="A135" s="242"/>
      <c r="B135" s="242"/>
      <c r="C135" s="242"/>
      <c r="D135" s="242"/>
      <c r="E135" s="242"/>
      <c r="F135" s="244"/>
      <c r="G135" s="242"/>
      <c r="H135" s="242"/>
      <c r="I135" s="184"/>
    </row>
    <row r="136" spans="1:9" ht="18.75" x14ac:dyDescent="0.3">
      <c r="A136" s="242"/>
      <c r="B136" s="242"/>
      <c r="C136" s="242"/>
      <c r="D136" s="242"/>
      <c r="E136" s="242"/>
      <c r="F136" s="244"/>
      <c r="G136" s="242"/>
      <c r="H136" s="242"/>
      <c r="I136" s="184"/>
    </row>
    <row r="137" spans="1:9" ht="18.75" x14ac:dyDescent="0.3">
      <c r="A137" s="242"/>
      <c r="B137" s="242"/>
      <c r="C137" s="242"/>
      <c r="D137" s="242"/>
      <c r="E137" s="242"/>
      <c r="F137" s="244"/>
      <c r="G137" s="242"/>
      <c r="H137" s="242"/>
      <c r="I137" s="184"/>
    </row>
    <row r="138" spans="1:9" ht="18.75" x14ac:dyDescent="0.3">
      <c r="A138" s="242"/>
      <c r="B138" s="242"/>
      <c r="C138" s="242"/>
      <c r="D138" s="242"/>
      <c r="E138" s="242"/>
      <c r="F138" s="244"/>
      <c r="G138" s="242"/>
      <c r="H138" s="242"/>
      <c r="I138" s="184"/>
    </row>
    <row r="250" spans="1:1" x14ac:dyDescent="0.25">
      <c r="A250" s="183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C46" sqref="C4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813" t="s">
        <v>26</v>
      </c>
      <c r="B11" s="814"/>
      <c r="C11" s="814"/>
      <c r="D11" s="814"/>
      <c r="E11" s="814"/>
      <c r="F11" s="815"/>
      <c r="G11" s="41"/>
    </row>
    <row r="12" spans="1:7" ht="16.5" customHeight="1" x14ac:dyDescent="0.3">
      <c r="A12" s="812" t="s">
        <v>27</v>
      </c>
      <c r="B12" s="812"/>
      <c r="C12" s="812"/>
      <c r="D12" s="812"/>
      <c r="E12" s="812"/>
      <c r="F12" s="812"/>
      <c r="G12" s="40"/>
    </row>
    <row r="14" spans="1:7" ht="16.5" customHeight="1" x14ac:dyDescent="0.3">
      <c r="A14" s="817" t="s">
        <v>28</v>
      </c>
      <c r="B14" s="817"/>
      <c r="C14" s="10" t="s">
        <v>29</v>
      </c>
    </row>
    <row r="15" spans="1:7" ht="16.5" customHeight="1" x14ac:dyDescent="0.3">
      <c r="A15" s="817" t="s">
        <v>30</v>
      </c>
      <c r="B15" s="817"/>
      <c r="C15" s="10" t="s">
        <v>31</v>
      </c>
    </row>
    <row r="16" spans="1:7" ht="16.5" customHeight="1" x14ac:dyDescent="0.3">
      <c r="A16" s="817" t="s">
        <v>32</v>
      </c>
      <c r="B16" s="817"/>
      <c r="C16" s="10" t="s">
        <v>33</v>
      </c>
    </row>
    <row r="17" spans="1:5" ht="16.5" customHeight="1" x14ac:dyDescent="0.3">
      <c r="A17" s="817" t="s">
        <v>34</v>
      </c>
      <c r="B17" s="817"/>
      <c r="C17" s="10" t="s">
        <v>35</v>
      </c>
    </row>
    <row r="18" spans="1:5" ht="16.5" customHeight="1" x14ac:dyDescent="0.3">
      <c r="A18" s="817" t="s">
        <v>36</v>
      </c>
      <c r="B18" s="817"/>
      <c r="C18" s="47" t="s">
        <v>37</v>
      </c>
    </row>
    <row r="19" spans="1:5" ht="16.5" customHeight="1" x14ac:dyDescent="0.3">
      <c r="A19" s="817" t="s">
        <v>38</v>
      </c>
      <c r="B19" s="817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812" t="s">
        <v>1</v>
      </c>
      <c r="B21" s="812"/>
      <c r="C21" s="9" t="s">
        <v>39</v>
      </c>
      <c r="D21" s="16"/>
    </row>
    <row r="22" spans="1:5" ht="15.75" customHeight="1" x14ac:dyDescent="0.3">
      <c r="A22" s="816"/>
      <c r="B22" s="816"/>
      <c r="C22" s="7"/>
      <c r="D22" s="816"/>
      <c r="E22" s="816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1724.8</v>
      </c>
      <c r="D24" s="37">
        <f t="shared" ref="D24:D43" si="0">(C24-$C$46)/$C$46</f>
        <v>8.9104139265921392E-4</v>
      </c>
      <c r="E24" s="3"/>
    </row>
    <row r="25" spans="1:5" ht="15.75" customHeight="1" x14ac:dyDescent="0.3">
      <c r="C25" s="45">
        <v>1707.3</v>
      </c>
      <c r="D25" s="38">
        <f t="shared" si="0"/>
        <v>-9.2641031019903321E-3</v>
      </c>
      <c r="E25" s="3"/>
    </row>
    <row r="26" spans="1:5" ht="15.75" customHeight="1" x14ac:dyDescent="0.3">
      <c r="C26" s="45">
        <v>1733.35</v>
      </c>
      <c r="D26" s="38">
        <f t="shared" si="0"/>
        <v>5.8525548457593942E-3</v>
      </c>
      <c r="E26" s="3"/>
    </row>
    <row r="27" spans="1:5" ht="15.75" customHeight="1" x14ac:dyDescent="0.3">
      <c r="C27" s="45">
        <v>1720.36</v>
      </c>
      <c r="D27" s="38">
        <f t="shared" si="0"/>
        <v>-1.6854638391261883E-3</v>
      </c>
      <c r="E27" s="3"/>
    </row>
    <row r="28" spans="1:5" ht="15.75" customHeight="1" x14ac:dyDescent="0.3">
      <c r="C28" s="45">
        <v>1716.97</v>
      </c>
      <c r="D28" s="38">
        <f t="shared" si="0"/>
        <v>-3.6526604012325119E-3</v>
      </c>
      <c r="E28" s="3"/>
    </row>
    <row r="29" spans="1:5" ht="15.75" customHeight="1" x14ac:dyDescent="0.3">
      <c r="C29" s="45">
        <v>1698.58</v>
      </c>
      <c r="D29" s="38">
        <f t="shared" si="0"/>
        <v>-1.4324266530181436E-2</v>
      </c>
      <c r="E29" s="3"/>
    </row>
    <row r="30" spans="1:5" ht="15.75" customHeight="1" x14ac:dyDescent="0.3">
      <c r="C30" s="45">
        <v>1717.19</v>
      </c>
      <c r="D30" s="38">
        <f t="shared" si="0"/>
        <v>-3.5249957275854736E-3</v>
      </c>
      <c r="E30" s="3"/>
    </row>
    <row r="31" spans="1:5" ht="15.75" customHeight="1" x14ac:dyDescent="0.3">
      <c r="C31" s="45">
        <v>1730.56</v>
      </c>
      <c r="D31" s="38">
        <f t="shared" si="0"/>
        <v>4.2335346663267166E-3</v>
      </c>
      <c r="E31" s="3"/>
    </row>
    <row r="32" spans="1:5" ht="15.75" customHeight="1" x14ac:dyDescent="0.3">
      <c r="C32" s="45">
        <v>1725.28</v>
      </c>
      <c r="D32" s="38">
        <f t="shared" si="0"/>
        <v>1.1695824987981835E-3</v>
      </c>
      <c r="E32" s="3"/>
    </row>
    <row r="33" spans="1:7" ht="15.75" customHeight="1" x14ac:dyDescent="0.3">
      <c r="C33" s="45">
        <v>1713.86</v>
      </c>
      <c r="D33" s="38">
        <f t="shared" si="0"/>
        <v>-5.4573746514245914E-3</v>
      </c>
      <c r="E33" s="3"/>
    </row>
    <row r="34" spans="1:7" ht="15.75" customHeight="1" x14ac:dyDescent="0.3">
      <c r="C34" s="45">
        <v>1728.78</v>
      </c>
      <c r="D34" s="38">
        <f t="shared" si="0"/>
        <v>3.2006113977280926E-3</v>
      </c>
      <c r="E34" s="3"/>
    </row>
    <row r="35" spans="1:7" ht="15.75" customHeight="1" x14ac:dyDescent="0.3">
      <c r="C35" s="45">
        <v>1712.01</v>
      </c>
      <c r="D35" s="38">
        <f t="shared" si="0"/>
        <v>-6.5309184980017762E-3</v>
      </c>
      <c r="E35" s="3"/>
    </row>
    <row r="36" spans="1:7" ht="15.75" customHeight="1" x14ac:dyDescent="0.3">
      <c r="C36" s="45">
        <v>1733.91</v>
      </c>
      <c r="D36" s="38">
        <f t="shared" si="0"/>
        <v>6.17751946958828E-3</v>
      </c>
      <c r="E36" s="3"/>
    </row>
    <row r="37" spans="1:7" ht="15.75" customHeight="1" x14ac:dyDescent="0.3">
      <c r="C37" s="45">
        <v>1764.84</v>
      </c>
      <c r="D37" s="38">
        <f t="shared" si="0"/>
        <v>2.4126011996417354E-2</v>
      </c>
      <c r="E37" s="3"/>
    </row>
    <row r="38" spans="1:7" ht="15.75" customHeight="1" x14ac:dyDescent="0.3">
      <c r="C38" s="45">
        <v>1758.25</v>
      </c>
      <c r="D38" s="38">
        <f t="shared" si="0"/>
        <v>2.0301874726717944E-2</v>
      </c>
      <c r="E38" s="3"/>
    </row>
    <row r="39" spans="1:7" ht="15.75" customHeight="1" x14ac:dyDescent="0.3">
      <c r="C39" s="45">
        <v>1703.14</v>
      </c>
      <c r="D39" s="38">
        <f t="shared" si="0"/>
        <v>-1.1678126021861225E-2</v>
      </c>
      <c r="E39" s="3"/>
    </row>
    <row r="40" spans="1:7" ht="15.75" customHeight="1" x14ac:dyDescent="0.3">
      <c r="C40" s="45">
        <v>1711.55</v>
      </c>
      <c r="D40" s="38">
        <f t="shared" si="0"/>
        <v>-6.7978537247182997E-3</v>
      </c>
      <c r="E40" s="3"/>
    </row>
    <row r="41" spans="1:7" ht="15.75" customHeight="1" x14ac:dyDescent="0.3">
      <c r="C41" s="45">
        <v>1726.27</v>
      </c>
      <c r="D41" s="38">
        <f t="shared" si="0"/>
        <v>1.7440735302097915E-3</v>
      </c>
      <c r="E41" s="3"/>
    </row>
    <row r="42" spans="1:7" ht="15.75" customHeight="1" x14ac:dyDescent="0.3">
      <c r="C42" s="45">
        <v>1723.52</v>
      </c>
      <c r="D42" s="38">
        <f t="shared" si="0"/>
        <v>1.4826510962200583E-4</v>
      </c>
      <c r="E42" s="3"/>
    </row>
    <row r="43" spans="1:7" ht="16.5" customHeight="1" x14ac:dyDescent="0.3">
      <c r="C43" s="46">
        <v>1714.77</v>
      </c>
      <c r="D43" s="39">
        <f t="shared" si="0"/>
        <v>-4.9293071377027676E-3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34465.289999999994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1723.2644999999998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810">
        <f>C46</f>
        <v>1723.2644999999998</v>
      </c>
      <c r="C49" s="43">
        <f>-IF(C46&lt;=80,10%,IF(C46&lt;250,7.5%,5%))</f>
        <v>-0.05</v>
      </c>
      <c r="D49" s="31">
        <f>IF(C46&lt;=80,C46*0.9,IF(C46&lt;250,C46*0.925,C46*0.95))</f>
        <v>1637.1012749999998</v>
      </c>
    </row>
    <row r="50" spans="1:6" ht="17.25" customHeight="1" x14ac:dyDescent="0.3">
      <c r="B50" s="811"/>
      <c r="C50" s="44">
        <f>IF(C46&lt;=80, 10%, IF(C46&lt;250, 7.5%, 5%))</f>
        <v>0.05</v>
      </c>
      <c r="D50" s="31">
        <f>IF(C46&lt;=80, C46*1.1, IF(C46&lt;250, C46*1.075, C46*1.05))</f>
        <v>1809.4277249999998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21</v>
      </c>
      <c r="C52" s="17"/>
      <c r="D52" s="18" t="s">
        <v>22</v>
      </c>
      <c r="E52" s="19"/>
      <c r="F52" s="18" t="s">
        <v>23</v>
      </c>
    </row>
    <row r="53" spans="1:6" ht="34.5" customHeight="1" x14ac:dyDescent="0.3">
      <c r="A53" s="20" t="s">
        <v>24</v>
      </c>
      <c r="B53" s="21"/>
      <c r="C53" s="22"/>
      <c r="D53" s="21"/>
      <c r="E53" s="11"/>
      <c r="F53" s="23"/>
    </row>
    <row r="54" spans="1:6" ht="34.5" customHeight="1" x14ac:dyDescent="0.3">
      <c r="A54" s="20" t="s">
        <v>25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 EFFAVIRENZ</vt:lpstr>
      <vt:lpstr>SST TDF</vt:lpstr>
      <vt:lpstr>SST LAMIVUDINE</vt:lpstr>
      <vt:lpstr>EFAVIRENZ</vt:lpstr>
      <vt:lpstr>Tenofovir Disoproxil Fumurate</vt:lpstr>
      <vt:lpstr>Lamivudine</vt:lpstr>
      <vt:lpstr>Uniformity</vt:lpstr>
      <vt:lpstr>EFAVIRENZ!Print_Area</vt:lpstr>
      <vt:lpstr>Lamivudine!Print_Area</vt:lpstr>
      <vt:lpstr>'Tenofovir Disoproxil Fumurate'!Print_Area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2018-03-06T14:08:05Z</cp:lastPrinted>
  <dcterms:created xsi:type="dcterms:W3CDTF">2005-07-05T10:19:27Z</dcterms:created>
  <dcterms:modified xsi:type="dcterms:W3CDTF">2018-03-06T14:09:22Z</dcterms:modified>
</cp:coreProperties>
</file>