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Apr\"/>
    </mc:Choice>
  </mc:AlternateContent>
  <bookViews>
    <workbookView xWindow="0" yWindow="0" windowWidth="20490" windowHeight="7650" activeTab="4"/>
  </bookViews>
  <sheets>
    <sheet name="SST Lamivudine" sheetId="1" r:id="rId1"/>
    <sheet name="SST Zidovudine" sheetId="6" r:id="rId2"/>
    <sheet name="Uniformity" sheetId="2" r:id="rId3"/>
    <sheet name="Lamivudine" sheetId="3" r:id="rId4"/>
    <sheet name="Zidovudine" sheetId="4" r:id="rId5"/>
  </sheets>
  <definedNames>
    <definedName name="_xlnm.Print_Area" localSheetId="3">Lamivudine!$A$1:$I$129</definedName>
    <definedName name="_xlnm.Print_Area" localSheetId="2">Uniformity!$A$12:$F$54</definedName>
    <definedName name="_xlnm.Print_Area" localSheetId="4">Zidovudine!$A$1:$I$129</definedName>
  </definedNames>
  <calcPr calcId="162913"/>
</workbook>
</file>

<file path=xl/calcChain.xml><?xml version="1.0" encoding="utf-8"?>
<calcChain xmlns="http://schemas.openxmlformats.org/spreadsheetml/2006/main">
  <c r="F96" i="3" l="1"/>
  <c r="D96" i="3"/>
  <c r="E51" i="6" l="1"/>
  <c r="E30" i="6"/>
  <c r="B21" i="6" l="1"/>
  <c r="B21" i="1"/>
  <c r="B53" i="6"/>
  <c r="F51" i="6"/>
  <c r="D51" i="6"/>
  <c r="C51" i="6"/>
  <c r="B51" i="6"/>
  <c r="B52" i="6" s="1"/>
  <c r="B32" i="6"/>
  <c r="F30" i="6"/>
  <c r="D30" i="6"/>
  <c r="C30" i="6"/>
  <c r="B30" i="6"/>
  <c r="B31" i="6" s="1"/>
  <c r="C124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9" i="2" l="1"/>
  <c r="D37" i="2"/>
  <c r="D24" i="2"/>
  <c r="D32" i="2"/>
  <c r="D25" i="2"/>
  <c r="D33" i="2"/>
  <c r="D41" i="2"/>
  <c r="D28" i="2"/>
  <c r="D36" i="2"/>
  <c r="B69" i="4"/>
  <c r="D40" i="2"/>
  <c r="D45" i="3"/>
  <c r="E38" i="3" s="1"/>
  <c r="D101" i="4"/>
  <c r="I92" i="4"/>
  <c r="D101" i="3"/>
  <c r="G92" i="3" s="1"/>
  <c r="I92" i="3"/>
  <c r="I39" i="4"/>
  <c r="D44" i="4"/>
  <c r="D49" i="4"/>
  <c r="F45" i="4"/>
  <c r="G39" i="4" s="1"/>
  <c r="F98" i="4"/>
  <c r="F99" i="4" s="1"/>
  <c r="D45" i="4"/>
  <c r="E41" i="4" s="1"/>
  <c r="I39" i="3"/>
  <c r="D49" i="3"/>
  <c r="D46" i="3"/>
  <c r="D98" i="3"/>
  <c r="F98" i="3"/>
  <c r="G94" i="3" s="1"/>
  <c r="D46" i="4"/>
  <c r="G94" i="4"/>
  <c r="F46" i="4"/>
  <c r="D27" i="2"/>
  <c r="D31" i="2"/>
  <c r="D35" i="2"/>
  <c r="D39" i="2"/>
  <c r="D43" i="2"/>
  <c r="C49" i="2"/>
  <c r="E39" i="3"/>
  <c r="F44" i="3"/>
  <c r="F45" i="3" s="1"/>
  <c r="G40" i="3" s="1"/>
  <c r="D97" i="4"/>
  <c r="D98" i="4" s="1"/>
  <c r="D99" i="4" s="1"/>
  <c r="D49" i="2"/>
  <c r="E41" i="3"/>
  <c r="B57" i="3"/>
  <c r="B69" i="3" s="1"/>
  <c r="C50" i="2"/>
  <c r="D26" i="2"/>
  <c r="D30" i="2"/>
  <c r="D34" i="2"/>
  <c r="D38" i="2"/>
  <c r="D42" i="2"/>
  <c r="B49" i="2"/>
  <c r="D50" i="2"/>
  <c r="E40" i="3"/>
  <c r="D102" i="3" l="1"/>
  <c r="G91" i="4"/>
  <c r="G93" i="4"/>
  <c r="D102" i="4"/>
  <c r="G92" i="4"/>
  <c r="G93" i="3"/>
  <c r="G41" i="4"/>
  <c r="G38" i="4"/>
  <c r="G40" i="4"/>
  <c r="E40" i="4"/>
  <c r="E39" i="4"/>
  <c r="E38" i="4"/>
  <c r="G38" i="3"/>
  <c r="E92" i="4"/>
  <c r="E94" i="4"/>
  <c r="D99" i="3"/>
  <c r="E93" i="3"/>
  <c r="E91" i="3"/>
  <c r="E92" i="3"/>
  <c r="E94" i="3"/>
  <c r="E91" i="4"/>
  <c r="E42" i="3"/>
  <c r="G41" i="3"/>
  <c r="F46" i="3"/>
  <c r="G39" i="3"/>
  <c r="E93" i="4"/>
  <c r="G91" i="3"/>
  <c r="F99" i="3"/>
  <c r="G95" i="3" l="1"/>
  <c r="G95" i="4"/>
  <c r="D50" i="4"/>
  <c r="D51" i="4" s="1"/>
  <c r="G42" i="4"/>
  <c r="E42" i="4"/>
  <c r="D52" i="4"/>
  <c r="D52" i="3"/>
  <c r="D50" i="3"/>
  <c r="G68" i="3" s="1"/>
  <c r="H68" i="3" s="1"/>
  <c r="G42" i="3"/>
  <c r="E95" i="3"/>
  <c r="D105" i="3"/>
  <c r="D103" i="3"/>
  <c r="D103" i="4"/>
  <c r="E95" i="4"/>
  <c r="D105" i="4"/>
  <c r="G62" i="4" l="1"/>
  <c r="H62" i="4" s="1"/>
  <c r="G66" i="4"/>
  <c r="H66" i="4" s="1"/>
  <c r="G68" i="4"/>
  <c r="H68" i="4" s="1"/>
  <c r="G61" i="4"/>
  <c r="H61" i="4" s="1"/>
  <c r="G64" i="4"/>
  <c r="H64" i="4" s="1"/>
  <c r="G65" i="4"/>
  <c r="H65" i="4" s="1"/>
  <c r="G71" i="4"/>
  <c r="H71" i="4" s="1"/>
  <c r="G67" i="4"/>
  <c r="H67" i="4" s="1"/>
  <c r="G70" i="4"/>
  <c r="H70" i="4" s="1"/>
  <c r="G60" i="4"/>
  <c r="H60" i="4" s="1"/>
  <c r="G69" i="4"/>
  <c r="H69" i="4" s="1"/>
  <c r="G63" i="4"/>
  <c r="H63" i="4" s="1"/>
  <c r="G67" i="3"/>
  <c r="H67" i="3" s="1"/>
  <c r="G62" i="3"/>
  <c r="H62" i="3" s="1"/>
  <c r="G71" i="3"/>
  <c r="H71" i="3" s="1"/>
  <c r="G63" i="3"/>
  <c r="H63" i="3" s="1"/>
  <c r="G65" i="3"/>
  <c r="H65" i="3" s="1"/>
  <c r="D51" i="3"/>
  <c r="G66" i="3"/>
  <c r="H66" i="3" s="1"/>
  <c r="G60" i="3"/>
  <c r="H60" i="3" s="1"/>
  <c r="G69" i="3"/>
  <c r="H69" i="3" s="1"/>
  <c r="G61" i="3"/>
  <c r="H61" i="3" s="1"/>
  <c r="G70" i="3"/>
  <c r="H70" i="3" s="1"/>
  <c r="G64" i="3"/>
  <c r="H64" i="3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4" l="1"/>
  <c r="G72" i="4"/>
  <c r="G73" i="4" s="1"/>
  <c r="G72" i="3"/>
  <c r="G73" i="3" s="1"/>
  <c r="G74" i="3"/>
  <c r="E120" i="4"/>
  <c r="E117" i="4"/>
  <c r="F108" i="4"/>
  <c r="E115" i="4"/>
  <c r="E116" i="4" s="1"/>
  <c r="E119" i="4"/>
  <c r="H74" i="3"/>
  <c r="H72" i="3"/>
  <c r="H74" i="4"/>
  <c r="H72" i="4"/>
  <c r="E115" i="3"/>
  <c r="E116" i="3" s="1"/>
  <c r="E119" i="3"/>
  <c r="E120" i="3"/>
  <c r="E117" i="3"/>
  <c r="F108" i="3"/>
  <c r="G76" i="3" l="1"/>
  <c r="H73" i="3"/>
  <c r="F125" i="4"/>
  <c r="F120" i="4"/>
  <c r="F117" i="4"/>
  <c r="D125" i="4"/>
  <c r="F115" i="4"/>
  <c r="F119" i="4"/>
  <c r="F119" i="3"/>
  <c r="F125" i="3"/>
  <c r="F120" i="3"/>
  <c r="F117" i="3"/>
  <c r="D125" i="3"/>
  <c r="F115" i="3"/>
  <c r="G76" i="4"/>
  <c r="H73" i="4"/>
  <c r="G124" i="4" l="1"/>
  <c r="F116" i="4"/>
  <c r="G124" i="3"/>
  <c r="F116" i="3"/>
</calcChain>
</file>

<file path=xl/sharedStrings.xml><?xml version="1.0" encoding="utf-8"?>
<sst xmlns="http://schemas.openxmlformats.org/spreadsheetml/2006/main" count="454" uniqueCount="144">
  <si>
    <t>HPLC System Suitability Report</t>
  </si>
  <si>
    <t>Analysis Data</t>
  </si>
  <si>
    <t>Assay</t>
  </si>
  <si>
    <t>Sample(s)</t>
  </si>
  <si>
    <t>Reference Substance:</t>
  </si>
  <si>
    <t>LAMIVUDINE 150 mg and ZIDOVUDINE TABLETS 300 mg</t>
  </si>
  <si>
    <t>% age Purity:</t>
  </si>
  <si>
    <t>NDQB201803331</t>
  </si>
  <si>
    <t>Weight (mg):</t>
  </si>
  <si>
    <t xml:space="preserve">LAMIVUDINE  &amp; ZIDOVUDINE </t>
  </si>
  <si>
    <t>Standard Conc (mg/mL):</t>
  </si>
  <si>
    <t xml:space="preserve">Each film coated tablet contains: Lamivudine USP 150 mg and Each film coated tablet contains: Lamivudine USP 150 mg and Zidovudine USP 300 mg.
</t>
  </si>
  <si>
    <t>2018-03-13 12:11:43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</si>
  <si>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</si>
  <si>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</si>
  <si>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</si>
  <si>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</si>
  <si>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</si>
  <si>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</si>
  <si>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</si>
  <si>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</si>
  <si>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</si>
  <si>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</si>
  <si>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</si>
  <si>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</si>
  <si>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</si>
  <si>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</si>
  <si>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</si>
  <si>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</si>
  <si>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</si>
  <si>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</si>
  <si>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</si>
  <si>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</si>
  <si>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</si>
  <si>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</si>
  <si>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</si>
  <si>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</si>
  <si>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</si>
  <si>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</si>
  <si>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</si>
  <si>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</si>
  <si>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</si>
  <si>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</si>
  <si>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</si>
  <si>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</si>
  <si>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</si>
  <si>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</si>
  <si>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</si>
  <si>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</si>
  <si>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</si>
  <si>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</si>
  <si>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</si>
  <si>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</si>
  <si>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</si>
  <si>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</si>
  <si>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</si>
  <si>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</si>
  <si>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</si>
  <si>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</si>
  <si>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</si>
  <si>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</si>
  <si>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</si>
  <si>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</si>
  <si>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</si>
  <si>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</si>
  <si>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</si>
  <si>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</si>
  <si>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</si>
  <si>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</si>
  <si>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</si>
  <si>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</si>
  <si>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</si>
  <si>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</si>
  <si>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</si>
  <si>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</si>
  <si>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</si>
  <si>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</si>
  <si>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</si>
  <si>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</si>
  <si>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</si>
  <si>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</si>
  <si>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</si>
  <si>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</si>
  <si>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</si>
  <si>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</si>
  <si>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</si>
  <si>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</si>
  <si>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</si>
  <si>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</si>
  <si>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</si>
  <si>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</si>
  <si>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</si>
  <si>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</si>
  <si>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</si>
  <si>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</si>
  <si>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</si>
  <si>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</si>
  <si>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</si>
  <si>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</si>
  <si>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</si>
  <si>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</si>
  <si>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</si>
  <si>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</si>
  <si>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</si>
  <si>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</si>
  <si>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</si>
  <si>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</si>
  <si>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</si>
  <si>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</si>
  <si>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</si>
  <si>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</si>
  <si>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</si>
  <si>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</si>
  <si>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</si>
  <si>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</si>
  <si>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</si>
  <si>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</si>
  <si>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</si>
  <si>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</si>
  <si>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</si>
  <si>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</si>
  <si>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</si>
  <si>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</si>
  <si>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</si>
  <si>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</si>
  <si>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</si>
  <si>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</si>
  <si>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</si>
  <si>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</si>
  <si>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</si>
  <si>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</si>
  <si>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LAMIVUDINE  </t>
  </si>
  <si>
    <t>Lamivudine</t>
  </si>
  <si>
    <t>L3-10</t>
  </si>
  <si>
    <t>ZIDOVUDINE</t>
  </si>
  <si>
    <t>Z1-1</t>
  </si>
  <si>
    <t>Each film coated tablet contains Zidovudine USP 300MG</t>
  </si>
  <si>
    <t xml:space="preserve"> ZIDOVUDINE </t>
  </si>
  <si>
    <t xml:space="preserve">LAMIVUDINE </t>
  </si>
  <si>
    <t xml:space="preserve">ZIDOVUDINE </t>
  </si>
  <si>
    <r>
      <t xml:space="preserve">The Resolution between the peak pair of Lamivudine and Zidovudine is </t>
    </r>
    <r>
      <rPr>
        <b/>
        <sz val="12"/>
        <color rgb="FF000000"/>
        <rFont val="Book Antiqua"/>
        <family val="1"/>
      </rPr>
      <t>NLT 3</t>
    </r>
  </si>
  <si>
    <r>
      <t xml:space="preserve">The Resolution between the peak pair of Lamivudine and Zidovudine is </t>
    </r>
    <r>
      <rPr>
        <b/>
        <sz val="12"/>
        <color rgb="FF000000"/>
        <rFont val="Book Antiqua"/>
        <family val="1"/>
      </rPr>
      <t>NLT 8</t>
    </r>
  </si>
  <si>
    <t>Resolution(USP)</t>
  </si>
  <si>
    <t>Each film coated tablet contains Lamivudine USP 150 mg and Zidovudine USP 300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</si>
</sst>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0" fontId="2" fillId="2" borderId="0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2" fontId="6" fillId="3" borderId="14" xfId="1" applyNumberFormat="1" applyFont="1" applyFill="1" applyBorder="1" applyProtection="1">
      <protection locked="0"/>
    </xf>
    <xf numFmtId="2" fontId="6" fillId="3" borderId="15" xfId="1" applyNumberFormat="1" applyFont="1" applyFill="1" applyBorder="1" applyProtection="1"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24" sqref="B2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3" t="s">
        <v>0</v>
      </c>
      <c r="B15" s="473"/>
      <c r="C15" s="473"/>
      <c r="D15" s="473"/>
      <c r="E15" s="47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138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99.39</v>
      </c>
      <c r="C19" s="10"/>
      <c r="D19" s="10"/>
      <c r="E19" s="10"/>
    </row>
    <row r="20" spans="1:6" ht="16.5" customHeight="1" x14ac:dyDescent="0.3">
      <c r="A20" s="7" t="s">
        <v>8</v>
      </c>
      <c r="B20" s="12">
        <v>16.97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0.16969999999999999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50212148</v>
      </c>
      <c r="C24" s="18">
        <v>7953.72</v>
      </c>
      <c r="D24" s="19">
        <v>1.1100000000000001</v>
      </c>
      <c r="E24" s="20">
        <v>4.46</v>
      </c>
    </row>
    <row r="25" spans="1:6" ht="16.5" customHeight="1" x14ac:dyDescent="0.3">
      <c r="A25" s="17">
        <v>2</v>
      </c>
      <c r="B25" s="18">
        <v>50203409</v>
      </c>
      <c r="C25" s="18">
        <v>7977.71</v>
      </c>
      <c r="D25" s="19">
        <v>1.1000000000000001</v>
      </c>
      <c r="E25" s="19">
        <v>4.46</v>
      </c>
    </row>
    <row r="26" spans="1:6" ht="16.5" customHeight="1" x14ac:dyDescent="0.3">
      <c r="A26" s="17">
        <v>3</v>
      </c>
      <c r="B26" s="18">
        <v>50356467</v>
      </c>
      <c r="C26" s="18">
        <v>7945.91</v>
      </c>
      <c r="D26" s="19">
        <v>1.1299999999999999</v>
      </c>
      <c r="E26" s="19">
        <v>4.45</v>
      </c>
    </row>
    <row r="27" spans="1:6" ht="16.5" customHeight="1" x14ac:dyDescent="0.3">
      <c r="A27" s="17">
        <v>4</v>
      </c>
      <c r="B27" s="18">
        <v>50443699</v>
      </c>
      <c r="C27" s="18">
        <v>7967.87</v>
      </c>
      <c r="D27" s="19">
        <v>1.1299999999999999</v>
      </c>
      <c r="E27" s="19">
        <v>4.46</v>
      </c>
    </row>
    <row r="28" spans="1:6" ht="16.5" customHeight="1" x14ac:dyDescent="0.3">
      <c r="A28" s="17">
        <v>5</v>
      </c>
      <c r="B28" s="18">
        <v>50282104</v>
      </c>
      <c r="C28" s="18">
        <v>7958.87</v>
      </c>
      <c r="D28" s="19">
        <v>1.1299999999999999</v>
      </c>
      <c r="E28" s="19">
        <v>4.46</v>
      </c>
    </row>
    <row r="29" spans="1:6" ht="16.5" customHeight="1" x14ac:dyDescent="0.3">
      <c r="A29" s="17">
        <v>6</v>
      </c>
      <c r="B29" s="21">
        <v>50100315</v>
      </c>
      <c r="C29" s="21">
        <v>7959.31</v>
      </c>
      <c r="D29" s="22">
        <v>1.1399999999999999</v>
      </c>
      <c r="E29" s="22">
        <v>4.46</v>
      </c>
    </row>
    <row r="30" spans="1:6" ht="16.5" customHeight="1" x14ac:dyDescent="0.3">
      <c r="A30" s="23" t="s">
        <v>18</v>
      </c>
      <c r="B30" s="24">
        <f>AVERAGE(B24:B29)</f>
        <v>50266357</v>
      </c>
      <c r="C30" s="25">
        <f>AVERAGE(C24:C29)</f>
        <v>7960.5649999999996</v>
      </c>
      <c r="D30" s="26">
        <f>AVERAGE(D24:D29)</f>
        <v>1.1233333333333333</v>
      </c>
      <c r="E30" s="26">
        <f>AVERAGE(E24:E29)</f>
        <v>4.4583333333333339</v>
      </c>
    </row>
    <row r="31" spans="1:6" ht="16.5" customHeight="1" x14ac:dyDescent="0.3">
      <c r="A31" s="27" t="s">
        <v>19</v>
      </c>
      <c r="B31" s="28">
        <f>(STDEV(B24:B29)/B30)</f>
        <v>2.4249331808317079E-3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 t="s">
        <v>140</v>
      </c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71" t="s">
        <v>141</v>
      </c>
      <c r="D58" s="42"/>
      <c r="F58" s="43"/>
      <c r="G58" s="43"/>
    </row>
    <row r="59" spans="1:7" ht="15" customHeight="1" x14ac:dyDescent="0.3">
      <c r="B59" s="474" t="s">
        <v>26</v>
      </c>
      <c r="C59" s="474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7"/>
      <c r="C60" s="47"/>
      <c r="E60" s="47"/>
      <c r="F60" s="2"/>
      <c r="G60" s="48"/>
    </row>
    <row r="61" spans="1:7" ht="15" customHeight="1" x14ac:dyDescent="0.3">
      <c r="A61" s="46" t="s">
        <v>30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10" workbookViewId="0">
      <selection activeCell="B25" sqref="B25"/>
    </sheetView>
  </sheetViews>
  <sheetFormatPr defaultRowHeight="13.5" x14ac:dyDescent="0.25"/>
  <cols>
    <col min="1" max="1" width="27.5703125" style="405" customWidth="1"/>
    <col min="2" max="2" width="20.42578125" style="405" customWidth="1"/>
    <col min="3" max="3" width="31.85546875" style="405" customWidth="1"/>
    <col min="4" max="5" width="25.85546875" style="405" customWidth="1"/>
    <col min="6" max="6" width="25.7109375" style="405" customWidth="1"/>
    <col min="7" max="7" width="23.140625" style="405" customWidth="1"/>
    <col min="8" max="8" width="28.42578125" style="405" customWidth="1"/>
    <col min="9" max="9" width="21.5703125" style="405" customWidth="1"/>
    <col min="10" max="10" width="9.140625" style="405" customWidth="1"/>
    <col min="11" max="16384" width="9.140625" style="43"/>
  </cols>
  <sheetData>
    <row r="14" spans="1:7" ht="15" customHeight="1" x14ac:dyDescent="0.3">
      <c r="A14" s="1"/>
      <c r="C14" s="3"/>
      <c r="G14" s="3"/>
    </row>
    <row r="15" spans="1:7" ht="18.75" customHeight="1" x14ac:dyDescent="0.3">
      <c r="A15" s="473" t="s">
        <v>0</v>
      </c>
      <c r="B15" s="473"/>
      <c r="C15" s="473"/>
      <c r="D15" s="473"/>
      <c r="E15" s="473"/>
      <c r="F15" s="473"/>
    </row>
    <row r="16" spans="1:7" ht="16.5" customHeight="1" x14ac:dyDescent="0.3">
      <c r="A16" s="89" t="s">
        <v>1</v>
      </c>
      <c r="B16" s="58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9"/>
      <c r="F17" s="71"/>
    </row>
    <row r="18" spans="1:6" ht="16.5" customHeight="1" x14ac:dyDescent="0.3">
      <c r="A18" s="74" t="s">
        <v>4</v>
      </c>
      <c r="B18" s="8" t="s">
        <v>139</v>
      </c>
      <c r="C18" s="71"/>
      <c r="D18" s="71"/>
      <c r="E18" s="71"/>
      <c r="F18" s="71"/>
    </row>
    <row r="19" spans="1:6" ht="16.5" customHeight="1" x14ac:dyDescent="0.3">
      <c r="A19" s="74" t="s">
        <v>6</v>
      </c>
      <c r="B19" s="12">
        <v>99</v>
      </c>
      <c r="C19" s="71"/>
      <c r="D19" s="71"/>
      <c r="E19" s="71"/>
      <c r="F19" s="71"/>
    </row>
    <row r="20" spans="1:6" ht="16.5" customHeight="1" x14ac:dyDescent="0.3">
      <c r="A20" s="8" t="s">
        <v>8</v>
      </c>
      <c r="B20" s="12">
        <v>29.96</v>
      </c>
      <c r="C20" s="71"/>
      <c r="D20" s="71"/>
      <c r="E20" s="71"/>
      <c r="F20" s="71"/>
    </row>
    <row r="21" spans="1:6" ht="16.5" customHeight="1" x14ac:dyDescent="0.3">
      <c r="A21" s="8" t="s">
        <v>10</v>
      </c>
      <c r="B21" s="13">
        <f>B20/100</f>
        <v>0.29960000000000003</v>
      </c>
      <c r="C21" s="71"/>
      <c r="D21" s="71"/>
      <c r="E21" s="71"/>
      <c r="F21" s="71"/>
    </row>
    <row r="22" spans="1:6" ht="15.75" customHeight="1" x14ac:dyDescent="0.25">
      <c r="A22" s="71"/>
      <c r="B22" s="71"/>
      <c r="C22" s="71"/>
      <c r="D22" s="71"/>
      <c r="E22" s="71"/>
      <c r="F22" s="71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142</v>
      </c>
      <c r="F23" s="16" t="s">
        <v>17</v>
      </c>
    </row>
    <row r="24" spans="1:6" ht="16.5" customHeight="1" x14ac:dyDescent="0.3">
      <c r="A24" s="17">
        <v>1</v>
      </c>
      <c r="B24" s="18">
        <v>76036637</v>
      </c>
      <c r="C24" s="18">
        <v>9230.08</v>
      </c>
      <c r="D24" s="19">
        <v>1.08</v>
      </c>
      <c r="E24" s="19">
        <v>8.36</v>
      </c>
      <c r="F24" s="20">
        <v>6.41</v>
      </c>
    </row>
    <row r="25" spans="1:6" ht="16.5" customHeight="1" x14ac:dyDescent="0.3">
      <c r="A25" s="17">
        <v>2</v>
      </c>
      <c r="B25" s="18">
        <v>76037403</v>
      </c>
      <c r="C25" s="18">
        <v>9275.86</v>
      </c>
      <c r="D25" s="19">
        <v>1.1100000000000001</v>
      </c>
      <c r="E25" s="19">
        <v>8.36</v>
      </c>
      <c r="F25" s="19">
        <v>6.4</v>
      </c>
    </row>
    <row r="26" spans="1:6" ht="16.5" customHeight="1" x14ac:dyDescent="0.3">
      <c r="A26" s="17">
        <v>3</v>
      </c>
      <c r="B26" s="18">
        <v>76238121</v>
      </c>
      <c r="C26" s="18">
        <v>9283.5300000000007</v>
      </c>
      <c r="D26" s="19">
        <v>1.0900000000000001</v>
      </c>
      <c r="E26" s="19">
        <v>8.3800000000000008</v>
      </c>
      <c r="F26" s="19">
        <v>6.4</v>
      </c>
    </row>
    <row r="27" spans="1:6" ht="16.5" customHeight="1" x14ac:dyDescent="0.3">
      <c r="A27" s="17">
        <v>4</v>
      </c>
      <c r="B27" s="18">
        <v>76400990</v>
      </c>
      <c r="C27" s="19">
        <v>9299</v>
      </c>
      <c r="D27" s="19">
        <v>1.0900000000000001</v>
      </c>
      <c r="E27" s="19">
        <v>8.3800000000000008</v>
      </c>
      <c r="F27" s="19">
        <v>6.41</v>
      </c>
    </row>
    <row r="28" spans="1:6" ht="16.5" customHeight="1" x14ac:dyDescent="0.3">
      <c r="A28" s="17">
        <v>5</v>
      </c>
      <c r="B28" s="18">
        <v>76157698</v>
      </c>
      <c r="C28" s="18">
        <v>9297.36</v>
      </c>
      <c r="D28" s="19">
        <v>1.0900000000000001</v>
      </c>
      <c r="E28" s="19">
        <v>8.3800000000000008</v>
      </c>
      <c r="F28" s="19">
        <v>6.41</v>
      </c>
    </row>
    <row r="29" spans="1:6" ht="16.5" customHeight="1" x14ac:dyDescent="0.3">
      <c r="A29" s="17">
        <v>6</v>
      </c>
      <c r="B29" s="21">
        <v>75889125</v>
      </c>
      <c r="C29" s="22">
        <v>9300.1</v>
      </c>
      <c r="D29" s="22">
        <v>1.1000000000000001</v>
      </c>
      <c r="E29" s="22">
        <v>8.3800000000000008</v>
      </c>
      <c r="F29" s="22">
        <v>6.41</v>
      </c>
    </row>
    <row r="30" spans="1:6" ht="16.5" customHeight="1" x14ac:dyDescent="0.3">
      <c r="A30" s="23" t="s">
        <v>18</v>
      </c>
      <c r="B30" s="24">
        <f>AVERAGE(B24:B29)</f>
        <v>76126662.333333328</v>
      </c>
      <c r="C30" s="25">
        <f>AVERAGE(C24:C29)</f>
        <v>9280.9883333333328</v>
      </c>
      <c r="D30" s="26">
        <f>AVERAGE(D24:D29)</f>
        <v>1.0933333333333335</v>
      </c>
      <c r="E30" s="26">
        <f>AVERAGE(E24:E29)</f>
        <v>8.3733333333333348</v>
      </c>
      <c r="F30" s="26">
        <f>AVERAGE(F24:F29)</f>
        <v>6.4066666666666663</v>
      </c>
    </row>
    <row r="31" spans="1:6" ht="16.5" customHeight="1" x14ac:dyDescent="0.3">
      <c r="A31" s="27" t="s">
        <v>19</v>
      </c>
      <c r="B31" s="28">
        <f>(STDEV(B24:B29)/B30)</f>
        <v>2.3581790398036007E-3</v>
      </c>
      <c r="C31" s="29"/>
      <c r="D31" s="29"/>
      <c r="E31" s="29"/>
      <c r="F31" s="30"/>
    </row>
    <row r="32" spans="1:6" s="405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72"/>
      <c r="F32" s="35"/>
    </row>
    <row r="33" spans="1:6" s="405" customFormat="1" ht="15.75" customHeight="1" x14ac:dyDescent="0.25">
      <c r="A33" s="71"/>
      <c r="B33" s="71"/>
      <c r="C33" s="71"/>
      <c r="D33" s="71"/>
      <c r="E33" s="71"/>
      <c r="F33" s="71"/>
    </row>
    <row r="34" spans="1:6" s="405" customFormat="1" ht="16.5" customHeight="1" x14ac:dyDescent="0.3">
      <c r="A34" s="74" t="s">
        <v>21</v>
      </c>
      <c r="B34" s="40" t="s">
        <v>22</v>
      </c>
      <c r="C34" s="39"/>
      <c r="D34" s="39"/>
      <c r="E34" s="39"/>
      <c r="F34" s="39"/>
    </row>
    <row r="35" spans="1:6" ht="16.5" customHeight="1" x14ac:dyDescent="0.3">
      <c r="A35" s="74"/>
      <c r="B35" s="40" t="s">
        <v>23</v>
      </c>
      <c r="C35" s="39"/>
      <c r="D35" s="39"/>
      <c r="E35" s="39"/>
      <c r="F35" s="39"/>
    </row>
    <row r="36" spans="1:6" ht="16.5" customHeight="1" x14ac:dyDescent="0.3">
      <c r="A36" s="74"/>
      <c r="B36" s="40" t="s">
        <v>24</v>
      </c>
      <c r="C36" s="39"/>
      <c r="D36" s="39"/>
      <c r="E36" s="39"/>
      <c r="F36" s="39"/>
    </row>
    <row r="37" spans="1:6" ht="15.75" customHeight="1" x14ac:dyDescent="0.3">
      <c r="A37" s="71"/>
      <c r="B37" s="71" t="s">
        <v>140</v>
      </c>
      <c r="C37" s="71"/>
      <c r="D37" s="71"/>
      <c r="E37" s="71"/>
      <c r="F37" s="71"/>
    </row>
    <row r="38" spans="1:6" ht="16.5" customHeight="1" x14ac:dyDescent="0.3">
      <c r="A38" s="89" t="s">
        <v>1</v>
      </c>
      <c r="B38" s="58" t="s">
        <v>25</v>
      </c>
    </row>
    <row r="39" spans="1:6" ht="16.5" customHeight="1" x14ac:dyDescent="0.3">
      <c r="A39" s="74" t="s">
        <v>4</v>
      </c>
      <c r="B39" s="8"/>
      <c r="C39" s="71"/>
      <c r="D39" s="71"/>
      <c r="E39" s="71"/>
      <c r="F39" s="71"/>
    </row>
    <row r="40" spans="1:6" ht="16.5" customHeight="1" x14ac:dyDescent="0.3">
      <c r="A40" s="74" t="s">
        <v>6</v>
      </c>
      <c r="B40" s="12"/>
      <c r="C40" s="71"/>
      <c r="D40" s="71"/>
      <c r="E40" s="71"/>
      <c r="F40" s="71"/>
    </row>
    <row r="41" spans="1:6" ht="16.5" customHeight="1" x14ac:dyDescent="0.3">
      <c r="A41" s="8" t="s">
        <v>8</v>
      </c>
      <c r="B41" s="12"/>
      <c r="C41" s="71"/>
      <c r="D41" s="71"/>
      <c r="E41" s="71"/>
      <c r="F41" s="71"/>
    </row>
    <row r="42" spans="1:6" ht="16.5" customHeight="1" x14ac:dyDescent="0.3">
      <c r="A42" s="8" t="s">
        <v>10</v>
      </c>
      <c r="B42" s="13"/>
      <c r="C42" s="71"/>
      <c r="D42" s="71"/>
      <c r="E42" s="71"/>
      <c r="F42" s="71"/>
    </row>
    <row r="43" spans="1:6" ht="15.75" customHeight="1" x14ac:dyDescent="0.25">
      <c r="A43" s="71"/>
      <c r="B43" s="71"/>
      <c r="C43" s="71"/>
      <c r="D43" s="71"/>
      <c r="E43" s="71"/>
      <c r="F43" s="71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142</v>
      </c>
      <c r="F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19"/>
      <c r="F45" s="20"/>
    </row>
    <row r="46" spans="1:6" ht="16.5" customHeight="1" x14ac:dyDescent="0.3">
      <c r="A46" s="17">
        <v>2</v>
      </c>
      <c r="B46" s="18"/>
      <c r="C46" s="18"/>
      <c r="D46" s="19"/>
      <c r="E46" s="19"/>
      <c r="F46" s="19"/>
    </row>
    <row r="47" spans="1:6" ht="16.5" customHeight="1" x14ac:dyDescent="0.3">
      <c r="A47" s="17">
        <v>3</v>
      </c>
      <c r="B47" s="18"/>
      <c r="C47" s="18"/>
      <c r="D47" s="19"/>
      <c r="E47" s="19"/>
      <c r="F47" s="19"/>
    </row>
    <row r="48" spans="1:6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  <c r="F51" s="26" t="e">
        <f>AVERAGE(F45:F50)</f>
        <v>#DIV/0!</v>
      </c>
    </row>
    <row r="52" spans="1:8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29"/>
      <c r="F52" s="30"/>
    </row>
    <row r="53" spans="1:8" s="405" customFormat="1" ht="16.5" customHeight="1" x14ac:dyDescent="0.3">
      <c r="A53" s="31" t="s">
        <v>20</v>
      </c>
      <c r="B53" s="32">
        <f>COUNT(B45:B50)</f>
        <v>0</v>
      </c>
      <c r="C53" s="33"/>
      <c r="D53" s="72"/>
      <c r="E53" s="72"/>
      <c r="F53" s="35"/>
    </row>
    <row r="54" spans="1:8" s="405" customFormat="1" ht="15.75" customHeight="1" x14ac:dyDescent="0.25">
      <c r="A54" s="71"/>
      <c r="B54" s="71"/>
      <c r="C54" s="71"/>
      <c r="D54" s="71"/>
      <c r="E54" s="71"/>
      <c r="F54" s="71"/>
    </row>
    <row r="55" spans="1:8" s="405" customFormat="1" ht="16.5" customHeight="1" x14ac:dyDescent="0.3">
      <c r="A55" s="74" t="s">
        <v>21</v>
      </c>
      <c r="B55" s="40" t="s">
        <v>22</v>
      </c>
      <c r="C55" s="39"/>
      <c r="D55" s="39"/>
      <c r="E55" s="39"/>
      <c r="F55" s="39"/>
    </row>
    <row r="56" spans="1:8" ht="16.5" customHeight="1" x14ac:dyDescent="0.3">
      <c r="A56" s="74"/>
      <c r="B56" s="40" t="s">
        <v>23</v>
      </c>
      <c r="C56" s="39"/>
      <c r="D56" s="39"/>
      <c r="E56" s="39"/>
      <c r="F56" s="39"/>
    </row>
    <row r="57" spans="1:8" ht="16.5" customHeight="1" x14ac:dyDescent="0.3">
      <c r="A57" s="74"/>
      <c r="B57" s="40" t="s">
        <v>24</v>
      </c>
      <c r="C57" s="39"/>
      <c r="D57" s="39"/>
      <c r="E57" s="39"/>
      <c r="F57" s="39"/>
    </row>
    <row r="58" spans="1:8" ht="14.25" customHeight="1" thickBot="1" x14ac:dyDescent="0.35">
      <c r="A58" s="41"/>
      <c r="B58" s="71" t="s">
        <v>141</v>
      </c>
      <c r="D58" s="42"/>
      <c r="E58" s="472"/>
      <c r="G58" s="43"/>
      <c r="H58" s="43"/>
    </row>
    <row r="59" spans="1:8" ht="15" customHeight="1" x14ac:dyDescent="0.3">
      <c r="B59" s="474" t="s">
        <v>26</v>
      </c>
      <c r="C59" s="474"/>
      <c r="F59" s="471" t="s">
        <v>27</v>
      </c>
      <c r="G59" s="45"/>
      <c r="H59" s="471" t="s">
        <v>28</v>
      </c>
    </row>
    <row r="60" spans="1:8" ht="15" customHeight="1" x14ac:dyDescent="0.3">
      <c r="A60" s="46" t="s">
        <v>29</v>
      </c>
      <c r="B60" s="48"/>
      <c r="C60" s="48"/>
      <c r="F60" s="48"/>
      <c r="H60" s="48"/>
    </row>
    <row r="61" spans="1:8" ht="15" customHeight="1" x14ac:dyDescent="0.3">
      <c r="A61" s="46" t="s">
        <v>30</v>
      </c>
      <c r="B61" s="49"/>
      <c r="C61" s="49"/>
      <c r="F61" s="49"/>
      <c r="H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40" workbookViewId="0">
      <selection activeCell="F37" sqref="F3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8" t="s">
        <v>31</v>
      </c>
      <c r="B11" s="479"/>
      <c r="C11" s="479"/>
      <c r="D11" s="479"/>
      <c r="E11" s="479"/>
      <c r="F11" s="480"/>
      <c r="G11" s="90"/>
    </row>
    <row r="12" spans="1:7" ht="16.5" customHeight="1" x14ac:dyDescent="0.3">
      <c r="A12" s="477" t="s">
        <v>32</v>
      </c>
      <c r="B12" s="477"/>
      <c r="C12" s="477"/>
      <c r="D12" s="477"/>
      <c r="E12" s="477"/>
      <c r="F12" s="477"/>
      <c r="G12" s="89"/>
    </row>
    <row r="14" spans="1:7" ht="16.5" customHeight="1" x14ac:dyDescent="0.3">
      <c r="A14" s="482" t="s">
        <v>33</v>
      </c>
      <c r="B14" s="482"/>
      <c r="C14" s="59" t="s">
        <v>5</v>
      </c>
    </row>
    <row r="15" spans="1:7" ht="16.5" customHeight="1" x14ac:dyDescent="0.3">
      <c r="A15" s="482" t="s">
        <v>34</v>
      </c>
      <c r="B15" s="482"/>
      <c r="C15" s="59" t="s">
        <v>7</v>
      </c>
    </row>
    <row r="16" spans="1:7" ht="16.5" customHeight="1" x14ac:dyDescent="0.3">
      <c r="A16" s="482" t="s">
        <v>35</v>
      </c>
      <c r="B16" s="482"/>
      <c r="C16" s="59" t="s">
        <v>9</v>
      </c>
    </row>
    <row r="17" spans="1:5" ht="16.5" customHeight="1" x14ac:dyDescent="0.3">
      <c r="A17" s="482" t="s">
        <v>36</v>
      </c>
      <c r="B17" s="482"/>
      <c r="C17" s="59" t="s">
        <v>11</v>
      </c>
    </row>
    <row r="18" spans="1:5" ht="16.5" customHeight="1" x14ac:dyDescent="0.3">
      <c r="A18" s="482" t="s">
        <v>37</v>
      </c>
      <c r="B18" s="482"/>
      <c r="C18" s="94" t="s">
        <v>12</v>
      </c>
    </row>
    <row r="19" spans="1:5" ht="16.5" customHeight="1" x14ac:dyDescent="0.3">
      <c r="A19" s="482" t="s">
        <v>38</v>
      </c>
      <c r="B19" s="482"/>
      <c r="C19" s="94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477" t="s">
        <v>1</v>
      </c>
      <c r="B21" s="477"/>
      <c r="C21" s="58" t="s">
        <v>39</v>
      </c>
      <c r="D21" s="65"/>
    </row>
    <row r="22" spans="1:5" ht="15.75" customHeight="1" x14ac:dyDescent="0.3">
      <c r="A22" s="481"/>
      <c r="B22" s="481"/>
      <c r="C22" s="56"/>
      <c r="D22" s="481"/>
      <c r="E22" s="481"/>
    </row>
    <row r="23" spans="1:5" ht="33.75" customHeight="1" thickBot="1" x14ac:dyDescent="0.35">
      <c r="C23" s="85" t="s">
        <v>40</v>
      </c>
      <c r="D23" s="84" t="s">
        <v>41</v>
      </c>
      <c r="E23" s="51"/>
    </row>
    <row r="24" spans="1:5" ht="15.75" customHeight="1" x14ac:dyDescent="0.3">
      <c r="C24" s="524">
        <v>743.02</v>
      </c>
      <c r="D24" s="86">
        <f t="shared" ref="D24:D43" si="0">(C24-$C$46)/$C$46</f>
        <v>1.4576679873062328E-3</v>
      </c>
      <c r="E24" s="52"/>
    </row>
    <row r="25" spans="1:5" ht="15.75" customHeight="1" x14ac:dyDescent="0.3">
      <c r="C25" s="524">
        <v>757.12</v>
      </c>
      <c r="D25" s="87">
        <f t="shared" si="0"/>
        <v>2.0461938556901992E-2</v>
      </c>
      <c r="E25" s="52"/>
    </row>
    <row r="26" spans="1:5" ht="15.75" customHeight="1" x14ac:dyDescent="0.3">
      <c r="C26" s="524">
        <v>746.49</v>
      </c>
      <c r="D26" s="87">
        <f t="shared" si="0"/>
        <v>6.1346054962777008E-3</v>
      </c>
      <c r="E26" s="52"/>
    </row>
    <row r="27" spans="1:5" ht="15.75" customHeight="1" x14ac:dyDescent="0.3">
      <c r="C27" s="524">
        <v>742.6</v>
      </c>
      <c r="D27" s="87">
        <f t="shared" si="0"/>
        <v>8.9158333204173443E-4</v>
      </c>
      <c r="E27" s="52"/>
    </row>
    <row r="28" spans="1:5" ht="15.75" customHeight="1" x14ac:dyDescent="0.3">
      <c r="C28" s="524">
        <v>736.02</v>
      </c>
      <c r="D28" s="87">
        <f t="shared" si="0"/>
        <v>-7.9770762671029938E-3</v>
      </c>
      <c r="E28" s="52"/>
    </row>
    <row r="29" spans="1:5" ht="15.75" customHeight="1" x14ac:dyDescent="0.3">
      <c r="C29" s="524">
        <v>737.54</v>
      </c>
      <c r="D29" s="87">
        <f t="shared" si="0"/>
        <v>-5.9283889432884436E-3</v>
      </c>
      <c r="E29" s="52"/>
    </row>
    <row r="30" spans="1:5" ht="15.75" customHeight="1" x14ac:dyDescent="0.3">
      <c r="C30" s="524">
        <v>741.79</v>
      </c>
      <c r="D30" s="87">
        <f t="shared" si="0"/>
        <v>-2.0015136025427005E-4</v>
      </c>
      <c r="E30" s="52"/>
    </row>
    <row r="31" spans="1:5" ht="15.75" customHeight="1" x14ac:dyDescent="0.3">
      <c r="C31" s="524">
        <v>739.34</v>
      </c>
      <c r="D31" s="87">
        <f t="shared" si="0"/>
        <v>-3.5023118492974077E-3</v>
      </c>
      <c r="E31" s="52"/>
    </row>
    <row r="32" spans="1:5" ht="15.75" customHeight="1" x14ac:dyDescent="0.3">
      <c r="C32" s="524">
        <v>737.6</v>
      </c>
      <c r="D32" s="87">
        <f t="shared" si="0"/>
        <v>-5.8475197068219992E-3</v>
      </c>
      <c r="E32" s="52"/>
    </row>
    <row r="33" spans="1:7" ht="15.75" customHeight="1" x14ac:dyDescent="0.3">
      <c r="C33" s="524">
        <v>737.74</v>
      </c>
      <c r="D33" s="87">
        <f t="shared" si="0"/>
        <v>-5.6588248217338327E-3</v>
      </c>
      <c r="E33" s="52"/>
    </row>
    <row r="34" spans="1:7" ht="15.75" customHeight="1" x14ac:dyDescent="0.3">
      <c r="C34" s="524">
        <v>740.04</v>
      </c>
      <c r="D34" s="87">
        <f t="shared" si="0"/>
        <v>-2.5588374238565766E-3</v>
      </c>
      <c r="E34" s="52"/>
    </row>
    <row r="35" spans="1:7" ht="15.75" customHeight="1" x14ac:dyDescent="0.3">
      <c r="C35" s="524">
        <v>741.54</v>
      </c>
      <c r="D35" s="87">
        <f t="shared" si="0"/>
        <v>-5.3710651219745673E-4</v>
      </c>
      <c r="E35" s="52"/>
    </row>
    <row r="36" spans="1:7" ht="15.75" customHeight="1" x14ac:dyDescent="0.3">
      <c r="C36" s="524">
        <v>748.84</v>
      </c>
      <c r="D36" s="87">
        <f t="shared" si="0"/>
        <v>9.3019839245436862E-3</v>
      </c>
      <c r="E36" s="52"/>
    </row>
    <row r="37" spans="1:7" ht="15.75" customHeight="1" x14ac:dyDescent="0.3">
      <c r="C37" s="524">
        <v>742.59</v>
      </c>
      <c r="D37" s="87">
        <f t="shared" si="0"/>
        <v>8.7810512596401928E-4</v>
      </c>
      <c r="E37" s="52"/>
    </row>
    <row r="38" spans="1:7" ht="15.75" customHeight="1" x14ac:dyDescent="0.3">
      <c r="C38" s="524">
        <v>738.11</v>
      </c>
      <c r="D38" s="87">
        <f t="shared" si="0"/>
        <v>-5.1601311968579103E-3</v>
      </c>
      <c r="E38" s="52"/>
    </row>
    <row r="39" spans="1:7" ht="15.75" customHeight="1" x14ac:dyDescent="0.3">
      <c r="C39" s="524">
        <v>740.69</v>
      </c>
      <c r="D39" s="87">
        <f t="shared" si="0"/>
        <v>-1.6827540288041687E-3</v>
      </c>
      <c r="E39" s="52"/>
    </row>
    <row r="40" spans="1:7" ht="15.75" customHeight="1" x14ac:dyDescent="0.3">
      <c r="C40" s="524">
        <v>738.24</v>
      </c>
      <c r="D40" s="87">
        <f t="shared" si="0"/>
        <v>-4.9849145178474594E-3</v>
      </c>
      <c r="E40" s="52"/>
    </row>
    <row r="41" spans="1:7" ht="15.75" customHeight="1" x14ac:dyDescent="0.3">
      <c r="C41" s="524">
        <v>749.48</v>
      </c>
      <c r="D41" s="87">
        <f t="shared" si="0"/>
        <v>1.0164589113518226E-2</v>
      </c>
      <c r="E41" s="52"/>
    </row>
    <row r="42" spans="1:7" ht="15.75" customHeight="1" x14ac:dyDescent="0.3">
      <c r="C42" s="524">
        <v>738.39</v>
      </c>
      <c r="D42" s="87">
        <f t="shared" si="0"/>
        <v>-4.7827414266815782E-3</v>
      </c>
      <c r="E42" s="52"/>
    </row>
    <row r="43" spans="1:7" ht="16.5" customHeight="1" thickBot="1" x14ac:dyDescent="0.35">
      <c r="C43" s="525">
        <v>741.59</v>
      </c>
      <c r="D43" s="88">
        <f t="shared" si="0"/>
        <v>-4.6971548180872746E-4</v>
      </c>
      <c r="E43" s="52"/>
    </row>
    <row r="44" spans="1:7" ht="16.5" customHeight="1" thickBot="1" x14ac:dyDescent="0.35">
      <c r="C44" s="53"/>
      <c r="D44" s="52"/>
      <c r="E44" s="54"/>
    </row>
    <row r="45" spans="1:7" ht="16.5" customHeight="1" thickBot="1" x14ac:dyDescent="0.35">
      <c r="B45" s="81" t="s">
        <v>42</v>
      </c>
      <c r="C45" s="82">
        <f>SUM(C24:C44)</f>
        <v>14838.77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741.93849999999998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475">
        <f>C46</f>
        <v>741.93849999999998</v>
      </c>
      <c r="C49" s="92">
        <f>-IF(C46&lt;=80,10%,IF(C46&lt;250,7.5%,5%))</f>
        <v>-0.05</v>
      </c>
      <c r="D49" s="80">
        <f>IF(C46&lt;=80,C46*0.9,IF(C46&lt;250,C46*0.925,C46*0.95))</f>
        <v>704.84157499999992</v>
      </c>
    </row>
    <row r="50" spans="1:6" ht="17.25" customHeight="1" x14ac:dyDescent="0.3">
      <c r="B50" s="476"/>
      <c r="C50" s="93">
        <f>IF(C46&lt;=80, 10%, IF(C46&lt;250, 7.5%, 5%))</f>
        <v>0.05</v>
      </c>
      <c r="D50" s="80">
        <f>IF(C46&lt;=80, C46*1.1, IF(C46&lt;250, C46*1.075, C46*1.05))</f>
        <v>779.03542500000003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18" zoomScale="60" zoomScaleNormal="40" zoomScalePageLayoutView="50" workbookViewId="0">
      <selection activeCell="J36" sqref="J3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3" t="s">
        <v>45</v>
      </c>
      <c r="B1" s="513"/>
      <c r="C1" s="513"/>
      <c r="D1" s="513"/>
      <c r="E1" s="513"/>
      <c r="F1" s="513"/>
      <c r="G1" s="513"/>
      <c r="H1" s="513"/>
      <c r="I1" s="513"/>
    </row>
    <row r="2" spans="1:9" ht="18.75" customHeight="1" x14ac:dyDescent="0.25">
      <c r="A2" s="513"/>
      <c r="B2" s="513"/>
      <c r="C2" s="513"/>
      <c r="D2" s="513"/>
      <c r="E2" s="513"/>
      <c r="F2" s="513"/>
      <c r="G2" s="513"/>
      <c r="H2" s="513"/>
      <c r="I2" s="513"/>
    </row>
    <row r="3" spans="1:9" ht="18.75" customHeight="1" x14ac:dyDescent="0.25">
      <c r="A3" s="513"/>
      <c r="B3" s="513"/>
      <c r="C3" s="513"/>
      <c r="D3" s="513"/>
      <c r="E3" s="513"/>
      <c r="F3" s="513"/>
      <c r="G3" s="513"/>
      <c r="H3" s="513"/>
      <c r="I3" s="513"/>
    </row>
    <row r="4" spans="1:9" ht="18.75" customHeight="1" x14ac:dyDescent="0.25">
      <c r="A4" s="513"/>
      <c r="B4" s="513"/>
      <c r="C4" s="513"/>
      <c r="D4" s="513"/>
      <c r="E4" s="513"/>
      <c r="F4" s="513"/>
      <c r="G4" s="513"/>
      <c r="H4" s="513"/>
      <c r="I4" s="513"/>
    </row>
    <row r="5" spans="1:9" ht="18.75" customHeight="1" x14ac:dyDescent="0.25">
      <c r="A5" s="513"/>
      <c r="B5" s="513"/>
      <c r="C5" s="513"/>
      <c r="D5" s="513"/>
      <c r="E5" s="513"/>
      <c r="F5" s="513"/>
      <c r="G5" s="513"/>
      <c r="H5" s="513"/>
      <c r="I5" s="513"/>
    </row>
    <row r="6" spans="1:9" ht="18.75" customHeight="1" x14ac:dyDescent="0.25">
      <c r="A6" s="513"/>
      <c r="B6" s="513"/>
      <c r="C6" s="513"/>
      <c r="D6" s="513"/>
      <c r="E6" s="513"/>
      <c r="F6" s="513"/>
      <c r="G6" s="513"/>
      <c r="H6" s="513"/>
      <c r="I6" s="513"/>
    </row>
    <row r="7" spans="1:9" ht="18.75" customHeight="1" x14ac:dyDescent="0.25">
      <c r="A7" s="513"/>
      <c r="B7" s="513"/>
      <c r="C7" s="513"/>
      <c r="D7" s="513"/>
      <c r="E7" s="513"/>
      <c r="F7" s="513"/>
      <c r="G7" s="513"/>
      <c r="H7" s="513"/>
      <c r="I7" s="513"/>
    </row>
    <row r="8" spans="1:9" x14ac:dyDescent="0.25">
      <c r="A8" s="514" t="s">
        <v>46</v>
      </c>
      <c r="B8" s="514"/>
      <c r="C8" s="514"/>
      <c r="D8" s="514"/>
      <c r="E8" s="514"/>
      <c r="F8" s="514"/>
      <c r="G8" s="514"/>
      <c r="H8" s="514"/>
      <c r="I8" s="514"/>
    </row>
    <row r="9" spans="1:9" x14ac:dyDescent="0.25">
      <c r="A9" s="514"/>
      <c r="B9" s="514"/>
      <c r="C9" s="514"/>
      <c r="D9" s="514"/>
      <c r="E9" s="514"/>
      <c r="F9" s="514"/>
      <c r="G9" s="514"/>
      <c r="H9" s="514"/>
      <c r="I9" s="514"/>
    </row>
    <row r="10" spans="1:9" x14ac:dyDescent="0.25">
      <c r="A10" s="514"/>
      <c r="B10" s="514"/>
      <c r="C10" s="514"/>
      <c r="D10" s="514"/>
      <c r="E10" s="514"/>
      <c r="F10" s="514"/>
      <c r="G10" s="514"/>
      <c r="H10" s="514"/>
      <c r="I10" s="514"/>
    </row>
    <row r="11" spans="1:9" x14ac:dyDescent="0.25">
      <c r="A11" s="514"/>
      <c r="B11" s="514"/>
      <c r="C11" s="514"/>
      <c r="D11" s="514"/>
      <c r="E11" s="514"/>
      <c r="F11" s="514"/>
      <c r="G11" s="514"/>
      <c r="H11" s="514"/>
      <c r="I11" s="514"/>
    </row>
    <row r="12" spans="1:9" x14ac:dyDescent="0.25">
      <c r="A12" s="514"/>
      <c r="B12" s="514"/>
      <c r="C12" s="514"/>
      <c r="D12" s="514"/>
      <c r="E12" s="514"/>
      <c r="F12" s="514"/>
      <c r="G12" s="514"/>
      <c r="H12" s="514"/>
      <c r="I12" s="514"/>
    </row>
    <row r="13" spans="1:9" x14ac:dyDescent="0.25">
      <c r="A13" s="514"/>
      <c r="B13" s="514"/>
      <c r="C13" s="514"/>
      <c r="D13" s="514"/>
      <c r="E13" s="514"/>
      <c r="F13" s="514"/>
      <c r="G13" s="514"/>
      <c r="H13" s="514"/>
      <c r="I13" s="514"/>
    </row>
    <row r="14" spans="1:9" x14ac:dyDescent="0.25">
      <c r="A14" s="514"/>
      <c r="B14" s="514"/>
      <c r="C14" s="514"/>
      <c r="D14" s="514"/>
      <c r="E14" s="514"/>
      <c r="F14" s="514"/>
      <c r="G14" s="514"/>
      <c r="H14" s="514"/>
      <c r="I14" s="514"/>
    </row>
    <row r="15" spans="1:9" ht="19.5" customHeight="1" x14ac:dyDescent="0.3">
      <c r="A15" s="95"/>
    </row>
    <row r="16" spans="1:9" ht="19.5" customHeight="1" x14ac:dyDescent="0.3">
      <c r="A16" s="486" t="s">
        <v>31</v>
      </c>
      <c r="B16" s="487"/>
      <c r="C16" s="487"/>
      <c r="D16" s="487"/>
      <c r="E16" s="487"/>
      <c r="F16" s="487"/>
      <c r="G16" s="487"/>
      <c r="H16" s="488"/>
    </row>
    <row r="17" spans="1:14" ht="20.25" customHeight="1" x14ac:dyDescent="0.25">
      <c r="A17" s="489" t="s">
        <v>47</v>
      </c>
      <c r="B17" s="489"/>
      <c r="C17" s="489"/>
      <c r="D17" s="489"/>
      <c r="E17" s="489"/>
      <c r="F17" s="489"/>
      <c r="G17" s="489"/>
      <c r="H17" s="489"/>
    </row>
    <row r="18" spans="1:14" ht="26.25" customHeight="1" x14ac:dyDescent="0.4">
      <c r="A18" s="97" t="s">
        <v>33</v>
      </c>
      <c r="B18" s="485" t="s">
        <v>5</v>
      </c>
      <c r="C18" s="485"/>
      <c r="D18" s="243"/>
      <c r="E18" s="98"/>
      <c r="F18" s="99"/>
      <c r="G18" s="99"/>
      <c r="H18" s="99"/>
    </row>
    <row r="19" spans="1:14" ht="26.25" customHeight="1" x14ac:dyDescent="0.4">
      <c r="A19" s="97" t="s">
        <v>34</v>
      </c>
      <c r="B19" s="100" t="s">
        <v>7</v>
      </c>
      <c r="C19" s="252">
        <v>1</v>
      </c>
      <c r="D19" s="99"/>
      <c r="E19" s="99"/>
      <c r="F19" s="99"/>
      <c r="G19" s="99"/>
      <c r="H19" s="99"/>
    </row>
    <row r="20" spans="1:14" ht="26.25" customHeight="1" x14ac:dyDescent="0.4">
      <c r="A20" s="97" t="s">
        <v>35</v>
      </c>
      <c r="B20" s="490" t="s">
        <v>131</v>
      </c>
      <c r="C20" s="490"/>
      <c r="D20" s="99"/>
      <c r="E20" s="99"/>
      <c r="F20" s="99"/>
      <c r="G20" s="99"/>
      <c r="H20" s="99"/>
    </row>
    <row r="21" spans="1:14" ht="26.25" customHeight="1" x14ac:dyDescent="0.4">
      <c r="A21" s="97" t="s">
        <v>36</v>
      </c>
      <c r="B21" s="490" t="s">
        <v>143</v>
      </c>
      <c r="C21" s="490"/>
      <c r="D21" s="490"/>
      <c r="E21" s="490"/>
      <c r="F21" s="490"/>
      <c r="G21" s="490"/>
      <c r="H21" s="490"/>
      <c r="I21" s="101"/>
    </row>
    <row r="22" spans="1:14" ht="26.25" customHeight="1" x14ac:dyDescent="0.4">
      <c r="A22" s="97" t="s">
        <v>37</v>
      </c>
      <c r="B22" s="102">
        <v>43178</v>
      </c>
      <c r="C22" s="99"/>
      <c r="D22" s="99"/>
      <c r="E22" s="99"/>
      <c r="F22" s="99"/>
      <c r="G22" s="99"/>
      <c r="H22" s="99"/>
    </row>
    <row r="23" spans="1:14" ht="26.25" customHeight="1" x14ac:dyDescent="0.4">
      <c r="A23" s="97" t="s">
        <v>38</v>
      </c>
      <c r="B23" s="102">
        <v>43182</v>
      </c>
      <c r="C23" s="99"/>
      <c r="D23" s="99"/>
      <c r="E23" s="99"/>
      <c r="F23" s="99"/>
      <c r="G23" s="99"/>
      <c r="H23" s="99"/>
    </row>
    <row r="24" spans="1:14" ht="18.75" x14ac:dyDescent="0.3">
      <c r="A24" s="97"/>
      <c r="B24" s="103"/>
    </row>
    <row r="25" spans="1:14" ht="18.75" x14ac:dyDescent="0.3">
      <c r="A25" s="104" t="s">
        <v>1</v>
      </c>
      <c r="B25" s="103"/>
    </row>
    <row r="26" spans="1:14" ht="26.25" customHeight="1" x14ac:dyDescent="0.4">
      <c r="A26" s="105" t="s">
        <v>4</v>
      </c>
      <c r="B26" s="485" t="s">
        <v>132</v>
      </c>
      <c r="C26" s="485"/>
    </row>
    <row r="27" spans="1:14" ht="26.25" customHeight="1" x14ac:dyDescent="0.4">
      <c r="A27" s="106" t="s">
        <v>48</v>
      </c>
      <c r="B27" s="491" t="s">
        <v>133</v>
      </c>
      <c r="C27" s="491"/>
    </row>
    <row r="28" spans="1:14" ht="27" customHeight="1" x14ac:dyDescent="0.4">
      <c r="A28" s="106" t="s">
        <v>6</v>
      </c>
      <c r="B28" s="107">
        <v>99.39</v>
      </c>
    </row>
    <row r="29" spans="1:14" s="14" customFormat="1" ht="27" customHeight="1" x14ac:dyDescent="0.4">
      <c r="A29" s="106" t="s">
        <v>49</v>
      </c>
      <c r="B29" s="108">
        <v>0.05</v>
      </c>
      <c r="C29" s="492" t="s">
        <v>50</v>
      </c>
      <c r="D29" s="493"/>
      <c r="E29" s="493"/>
      <c r="F29" s="493"/>
      <c r="G29" s="494"/>
      <c r="I29" s="109"/>
      <c r="J29" s="109"/>
      <c r="K29" s="109"/>
      <c r="L29" s="109"/>
    </row>
    <row r="30" spans="1:14" s="14" customFormat="1" ht="19.5" customHeight="1" x14ac:dyDescent="0.3">
      <c r="A30" s="106" t="s">
        <v>51</v>
      </c>
      <c r="B30" s="110">
        <f>B28-B29</f>
        <v>99.34</v>
      </c>
      <c r="C30" s="111"/>
      <c r="D30" s="111"/>
      <c r="E30" s="111"/>
      <c r="F30" s="111"/>
      <c r="G30" s="112"/>
      <c r="I30" s="109"/>
      <c r="J30" s="109"/>
      <c r="K30" s="109"/>
      <c r="L30" s="109"/>
    </row>
    <row r="31" spans="1:14" s="14" customFormat="1" ht="27" customHeight="1" x14ac:dyDescent="0.4">
      <c r="A31" s="106" t="s">
        <v>52</v>
      </c>
      <c r="B31" s="113">
        <v>1</v>
      </c>
      <c r="C31" s="495" t="s">
        <v>53</v>
      </c>
      <c r="D31" s="496"/>
      <c r="E31" s="496"/>
      <c r="F31" s="496"/>
      <c r="G31" s="496"/>
      <c r="H31" s="497"/>
      <c r="I31" s="109"/>
      <c r="J31" s="109"/>
      <c r="K31" s="109"/>
      <c r="L31" s="109"/>
    </row>
    <row r="32" spans="1:14" s="14" customFormat="1" ht="27" customHeight="1" x14ac:dyDescent="0.4">
      <c r="A32" s="106" t="s">
        <v>54</v>
      </c>
      <c r="B32" s="113">
        <v>1</v>
      </c>
      <c r="C32" s="495" t="s">
        <v>55</v>
      </c>
      <c r="D32" s="496"/>
      <c r="E32" s="496"/>
      <c r="F32" s="496"/>
      <c r="G32" s="496"/>
      <c r="H32" s="497"/>
      <c r="I32" s="109"/>
      <c r="J32" s="109"/>
      <c r="K32" s="109"/>
      <c r="L32" s="114"/>
      <c r="M32" s="114"/>
      <c r="N32" s="115"/>
    </row>
    <row r="33" spans="1:14" s="14" customFormat="1" ht="17.25" customHeight="1" x14ac:dyDescent="0.3">
      <c r="A33" s="106"/>
      <c r="B33" s="116"/>
      <c r="C33" s="117"/>
      <c r="D33" s="117"/>
      <c r="E33" s="117"/>
      <c r="F33" s="117"/>
      <c r="G33" s="117"/>
      <c r="H33" s="117"/>
      <c r="I33" s="109"/>
      <c r="J33" s="109"/>
      <c r="K33" s="109"/>
      <c r="L33" s="114"/>
      <c r="M33" s="114"/>
      <c r="N33" s="115"/>
    </row>
    <row r="34" spans="1:14" s="14" customFormat="1" ht="18.75" x14ac:dyDescent="0.3">
      <c r="A34" s="106" t="s">
        <v>56</v>
      </c>
      <c r="B34" s="118">
        <f>B31/B32</f>
        <v>1</v>
      </c>
      <c r="C34" s="96" t="s">
        <v>57</v>
      </c>
      <c r="D34" s="96"/>
      <c r="E34" s="96"/>
      <c r="F34" s="96"/>
      <c r="G34" s="96"/>
      <c r="I34" s="109"/>
      <c r="J34" s="109"/>
      <c r="K34" s="109"/>
      <c r="L34" s="114"/>
      <c r="M34" s="114"/>
      <c r="N34" s="115"/>
    </row>
    <row r="35" spans="1:14" s="14" customFormat="1" ht="19.5" customHeight="1" x14ac:dyDescent="0.3">
      <c r="A35" s="106"/>
      <c r="B35" s="110"/>
      <c r="G35" s="96"/>
      <c r="I35" s="109"/>
      <c r="J35" s="109"/>
      <c r="K35" s="109"/>
      <c r="L35" s="114"/>
      <c r="M35" s="114"/>
      <c r="N35" s="115"/>
    </row>
    <row r="36" spans="1:14" s="14" customFormat="1" ht="27" customHeight="1" x14ac:dyDescent="0.4">
      <c r="A36" s="119" t="s">
        <v>58</v>
      </c>
      <c r="B36" s="120">
        <v>100</v>
      </c>
      <c r="C36" s="96"/>
      <c r="D36" s="498" t="s">
        <v>59</v>
      </c>
      <c r="E36" s="499"/>
      <c r="F36" s="498" t="s">
        <v>60</v>
      </c>
      <c r="G36" s="500"/>
      <c r="J36" s="109"/>
      <c r="K36" s="109"/>
      <c r="L36" s="114"/>
      <c r="M36" s="114"/>
      <c r="N36" s="115"/>
    </row>
    <row r="37" spans="1:14" s="14" customFormat="1" ht="27" customHeight="1" x14ac:dyDescent="0.4">
      <c r="A37" s="121" t="s">
        <v>61</v>
      </c>
      <c r="B37" s="122">
        <v>1</v>
      </c>
      <c r="C37" s="123" t="s">
        <v>62</v>
      </c>
      <c r="D37" s="124" t="s">
        <v>63</v>
      </c>
      <c r="E37" s="125" t="s">
        <v>64</v>
      </c>
      <c r="F37" s="124" t="s">
        <v>63</v>
      </c>
      <c r="G37" s="126" t="s">
        <v>64</v>
      </c>
      <c r="I37" s="127" t="s">
        <v>65</v>
      </c>
      <c r="J37" s="109"/>
      <c r="K37" s="109"/>
      <c r="L37" s="114"/>
      <c r="M37" s="114"/>
      <c r="N37" s="115"/>
    </row>
    <row r="38" spans="1:14" s="14" customFormat="1" ht="26.25" customHeight="1" x14ac:dyDescent="0.4">
      <c r="A38" s="121" t="s">
        <v>66</v>
      </c>
      <c r="B38" s="122">
        <v>1</v>
      </c>
      <c r="C38" s="128">
        <v>1</v>
      </c>
      <c r="D38" s="129">
        <v>49956227</v>
      </c>
      <c r="E38" s="130">
        <f>IF(ISBLANK(D38),"-",$D$48/$D$45*D38)</f>
        <v>44450319.96088741</v>
      </c>
      <c r="F38" s="129">
        <v>42260819</v>
      </c>
      <c r="G38" s="131">
        <f>IF(ISBLANK(F38),"-",$D$48/$F$45*F38)</f>
        <v>43947927.187204145</v>
      </c>
      <c r="I38" s="132"/>
      <c r="J38" s="109"/>
      <c r="K38" s="109"/>
      <c r="L38" s="114"/>
      <c r="M38" s="114"/>
      <c r="N38" s="115"/>
    </row>
    <row r="39" spans="1:14" s="14" customFormat="1" ht="26.25" customHeight="1" x14ac:dyDescent="0.4">
      <c r="A39" s="121" t="s">
        <v>67</v>
      </c>
      <c r="B39" s="122">
        <v>1</v>
      </c>
      <c r="C39" s="133">
        <v>2</v>
      </c>
      <c r="D39" s="134">
        <v>49950219</v>
      </c>
      <c r="E39" s="135">
        <f>IF(ISBLANK(D39),"-",$D$48/$D$45*D39)</f>
        <v>44444974.130380139</v>
      </c>
      <c r="F39" s="134">
        <v>42668141</v>
      </c>
      <c r="G39" s="136">
        <f>IF(ISBLANK(F39),"-",$D$48/$F$45*F39)</f>
        <v>44371510.024009705</v>
      </c>
      <c r="I39" s="502">
        <f>ABS((F43/D43*D42)-F42)/D42</f>
        <v>5.3986555762572932E-3</v>
      </c>
      <c r="J39" s="109"/>
      <c r="K39" s="109"/>
      <c r="L39" s="114"/>
      <c r="M39" s="114"/>
      <c r="N39" s="115"/>
    </row>
    <row r="40" spans="1:14" ht="26.25" customHeight="1" x14ac:dyDescent="0.4">
      <c r="A40" s="121" t="s">
        <v>68</v>
      </c>
      <c r="B40" s="122">
        <v>1</v>
      </c>
      <c r="C40" s="133">
        <v>3</v>
      </c>
      <c r="D40" s="134">
        <v>49738301</v>
      </c>
      <c r="E40" s="135">
        <f>IF(ISBLANK(D40),"-",$D$48/$D$45*D40)</f>
        <v>44256412.594188236</v>
      </c>
      <c r="F40" s="134">
        <v>42303332</v>
      </c>
      <c r="G40" s="136">
        <f>IF(ISBLANK(F40),"-",$D$48/$F$45*F40)</f>
        <v>43992137.362792782</v>
      </c>
      <c r="I40" s="502"/>
      <c r="L40" s="114"/>
      <c r="M40" s="114"/>
      <c r="N40" s="137"/>
    </row>
    <row r="41" spans="1:14" ht="27" customHeight="1" x14ac:dyDescent="0.4">
      <c r="A41" s="121" t="s">
        <v>69</v>
      </c>
      <c r="B41" s="122">
        <v>1</v>
      </c>
      <c r="C41" s="138">
        <v>4</v>
      </c>
      <c r="D41" s="139"/>
      <c r="E41" s="140" t="str">
        <f>IF(ISBLANK(D41),"-",$D$48/$D$45*D41)</f>
        <v>-</v>
      </c>
      <c r="F41" s="139"/>
      <c r="G41" s="141" t="str">
        <f>IF(ISBLANK(F41),"-",$D$48/$F$45*F41)</f>
        <v>-</v>
      </c>
      <c r="I41" s="142"/>
      <c r="L41" s="114"/>
      <c r="M41" s="114"/>
      <c r="N41" s="137"/>
    </row>
    <row r="42" spans="1:14" ht="27" customHeight="1" x14ac:dyDescent="0.4">
      <c r="A42" s="121" t="s">
        <v>70</v>
      </c>
      <c r="B42" s="122">
        <v>1</v>
      </c>
      <c r="C42" s="143" t="s">
        <v>71</v>
      </c>
      <c r="D42" s="144">
        <f>AVERAGE(D38:D41)</f>
        <v>49881582.333333336</v>
      </c>
      <c r="E42" s="145">
        <f>AVERAGE(E38:E41)</f>
        <v>44383902.228485264</v>
      </c>
      <c r="F42" s="144">
        <f>AVERAGE(F38:F41)</f>
        <v>42410764</v>
      </c>
      <c r="G42" s="146">
        <f>AVERAGE(G38:G41)</f>
        <v>44103858.191335551</v>
      </c>
      <c r="H42" s="147"/>
    </row>
    <row r="43" spans="1:14" ht="26.25" customHeight="1" x14ac:dyDescent="0.4">
      <c r="A43" s="121" t="s">
        <v>72</v>
      </c>
      <c r="B43" s="122">
        <v>1</v>
      </c>
      <c r="C43" s="148" t="s">
        <v>73</v>
      </c>
      <c r="D43" s="149">
        <v>16.97</v>
      </c>
      <c r="E43" s="137"/>
      <c r="F43" s="149">
        <v>14.52</v>
      </c>
      <c r="H43" s="147"/>
    </row>
    <row r="44" spans="1:14" ht="26.25" customHeight="1" x14ac:dyDescent="0.4">
      <c r="A44" s="121" t="s">
        <v>74</v>
      </c>
      <c r="B44" s="122">
        <v>1</v>
      </c>
      <c r="C44" s="150" t="s">
        <v>75</v>
      </c>
      <c r="D44" s="151">
        <f>D43*$B$34</f>
        <v>16.97</v>
      </c>
      <c r="E44" s="152"/>
      <c r="F44" s="151">
        <f>F43*$B$34</f>
        <v>14.52</v>
      </c>
      <c r="H44" s="147"/>
    </row>
    <row r="45" spans="1:14" ht="19.5" customHeight="1" x14ac:dyDescent="0.3">
      <c r="A45" s="121" t="s">
        <v>76</v>
      </c>
      <c r="B45" s="153">
        <f>(B44/B43)*(B42/B41)*(B40/B39)*(B38/B37)*B36</f>
        <v>100</v>
      </c>
      <c r="C45" s="150" t="s">
        <v>77</v>
      </c>
      <c r="D45" s="154">
        <f>D44*$B$30/100</f>
        <v>16.857997999999998</v>
      </c>
      <c r="E45" s="155"/>
      <c r="F45" s="154">
        <f>F44*$B$30/100</f>
        <v>14.424168</v>
      </c>
      <c r="H45" s="147"/>
    </row>
    <row r="46" spans="1:14" ht="19.5" customHeight="1" x14ac:dyDescent="0.3">
      <c r="A46" s="503" t="s">
        <v>78</v>
      </c>
      <c r="B46" s="504"/>
      <c r="C46" s="150" t="s">
        <v>79</v>
      </c>
      <c r="D46" s="156">
        <f>D45/$B$45</f>
        <v>0.16857997999999999</v>
      </c>
      <c r="E46" s="157"/>
      <c r="F46" s="158">
        <f>F45/$B$45</f>
        <v>0.14424168000000001</v>
      </c>
      <c r="H46" s="147"/>
    </row>
    <row r="47" spans="1:14" ht="27" customHeight="1" x14ac:dyDescent="0.4">
      <c r="A47" s="505"/>
      <c r="B47" s="506"/>
      <c r="C47" s="159" t="s">
        <v>80</v>
      </c>
      <c r="D47" s="160">
        <v>0.15</v>
      </c>
      <c r="E47" s="161"/>
      <c r="F47" s="157"/>
      <c r="H47" s="147"/>
    </row>
    <row r="48" spans="1:14" ht="18.75" x14ac:dyDescent="0.3">
      <c r="C48" s="162" t="s">
        <v>81</v>
      </c>
      <c r="D48" s="154">
        <f>D47*$B$45</f>
        <v>15</v>
      </c>
      <c r="F48" s="163"/>
      <c r="H48" s="147"/>
    </row>
    <row r="49" spans="1:12" ht="19.5" customHeight="1" x14ac:dyDescent="0.3">
      <c r="C49" s="164" t="s">
        <v>82</v>
      </c>
      <c r="D49" s="165">
        <f>D48/B34</f>
        <v>15</v>
      </c>
      <c r="F49" s="163"/>
      <c r="H49" s="147"/>
    </row>
    <row r="50" spans="1:12" ht="18.75" x14ac:dyDescent="0.3">
      <c r="C50" s="119" t="s">
        <v>83</v>
      </c>
      <c r="D50" s="166">
        <f>AVERAGE(E38:E41,G38:G41)</f>
        <v>44243880.209910408</v>
      </c>
      <c r="F50" s="167"/>
      <c r="H50" s="147"/>
    </row>
    <row r="51" spans="1:12" ht="18.75" x14ac:dyDescent="0.3">
      <c r="C51" s="121" t="s">
        <v>84</v>
      </c>
      <c r="D51" s="168">
        <f>STDEV(E38:E41,G38:G41)/D50</f>
        <v>5.0586601357876255E-3</v>
      </c>
      <c r="F51" s="167"/>
      <c r="H51" s="147"/>
    </row>
    <row r="52" spans="1:12" ht="19.5" customHeight="1" x14ac:dyDescent="0.3">
      <c r="C52" s="169" t="s">
        <v>20</v>
      </c>
      <c r="D52" s="170">
        <f>COUNT(E38:E41,G38:G41)</f>
        <v>6</v>
      </c>
      <c r="F52" s="167"/>
    </row>
    <row r="54" spans="1:12" ht="18.75" x14ac:dyDescent="0.3">
      <c r="A54" s="171" t="s">
        <v>1</v>
      </c>
      <c r="B54" s="172" t="s">
        <v>85</v>
      </c>
    </row>
    <row r="55" spans="1:12" ht="18.75" x14ac:dyDescent="0.3">
      <c r="A55" s="96" t="s">
        <v>86</v>
      </c>
      <c r="B55" s="173" t="str">
        <f>B21</f>
        <v>Each film coated tablet contains Lamivudine USP 150 mg and Zidovudine USP 300 mg</v>
      </c>
    </row>
    <row r="56" spans="1:12" ht="26.25" customHeight="1" x14ac:dyDescent="0.4">
      <c r="A56" s="174" t="s">
        <v>87</v>
      </c>
      <c r="B56" s="175">
        <v>150</v>
      </c>
      <c r="C56" s="96" t="str">
        <f>B20</f>
        <v xml:space="preserve">LAMIVUDINE  </v>
      </c>
      <c r="H56" s="176"/>
    </row>
    <row r="57" spans="1:12" ht="18.75" x14ac:dyDescent="0.3">
      <c r="A57" s="173" t="s">
        <v>88</v>
      </c>
      <c r="B57" s="244">
        <f>Uniformity!C46</f>
        <v>741.93849999999998</v>
      </c>
      <c r="H57" s="176"/>
    </row>
    <row r="58" spans="1:12" ht="19.5" customHeight="1" x14ac:dyDescent="0.3">
      <c r="H58" s="176"/>
    </row>
    <row r="59" spans="1:12" s="14" customFormat="1" ht="27" customHeight="1" x14ac:dyDescent="0.4">
      <c r="A59" s="119" t="s">
        <v>89</v>
      </c>
      <c r="B59" s="120">
        <v>100</v>
      </c>
      <c r="C59" s="96"/>
      <c r="D59" s="177" t="s">
        <v>90</v>
      </c>
      <c r="E59" s="178" t="s">
        <v>62</v>
      </c>
      <c r="F59" s="178" t="s">
        <v>63</v>
      </c>
      <c r="G59" s="178" t="s">
        <v>91</v>
      </c>
      <c r="H59" s="123" t="s">
        <v>92</v>
      </c>
      <c r="L59" s="109"/>
    </row>
    <row r="60" spans="1:12" s="14" customFormat="1" ht="26.25" customHeight="1" x14ac:dyDescent="0.4">
      <c r="A60" s="121" t="s">
        <v>93</v>
      </c>
      <c r="B60" s="122">
        <v>10</v>
      </c>
      <c r="C60" s="507" t="s">
        <v>94</v>
      </c>
      <c r="D60" s="510">
        <v>744.78</v>
      </c>
      <c r="E60" s="179">
        <v>1</v>
      </c>
      <c r="F60" s="180">
        <v>42402256</v>
      </c>
      <c r="G60" s="245">
        <f>IF(ISBLANK(F60),"-",(F60/$D$50*$D$47*$B$68)*($B$57/$D$60))</f>
        <v>143.20788040830598</v>
      </c>
      <c r="H60" s="263">
        <f t="shared" ref="H60:H71" si="0">IF(ISBLANK(F60),"-",(G60/$B$56)*100)</f>
        <v>95.471920272203988</v>
      </c>
      <c r="L60" s="109"/>
    </row>
    <row r="61" spans="1:12" s="14" customFormat="1" ht="26.25" customHeight="1" x14ac:dyDescent="0.4">
      <c r="A61" s="121" t="s">
        <v>95</v>
      </c>
      <c r="B61" s="122">
        <v>100</v>
      </c>
      <c r="C61" s="508"/>
      <c r="D61" s="511"/>
      <c r="E61" s="181">
        <v>2</v>
      </c>
      <c r="F61" s="134">
        <v>43023539</v>
      </c>
      <c r="G61" s="246">
        <f>IF(ISBLANK(F61),"-",(F61/$D$50*$D$47*$B$68)*($B$57/$D$60))</f>
        <v>145.3061796488868</v>
      </c>
      <c r="H61" s="264">
        <f t="shared" si="0"/>
        <v>96.870786432591188</v>
      </c>
      <c r="L61" s="109"/>
    </row>
    <row r="62" spans="1:12" s="14" customFormat="1" ht="26.25" customHeight="1" x14ac:dyDescent="0.4">
      <c r="A62" s="121" t="s">
        <v>96</v>
      </c>
      <c r="B62" s="122">
        <v>1</v>
      </c>
      <c r="C62" s="508"/>
      <c r="D62" s="511"/>
      <c r="E62" s="181">
        <v>3</v>
      </c>
      <c r="F62" s="182">
        <v>42996823</v>
      </c>
      <c r="G62" s="246">
        <f>IF(ISBLANK(F62),"-",(F62/$D$50*$D$47*$B$68)*($B$57/$D$60))</f>
        <v>145.2159499749518</v>
      </c>
      <c r="H62" s="264">
        <f t="shared" si="0"/>
        <v>96.810633316634537</v>
      </c>
      <c r="L62" s="109"/>
    </row>
    <row r="63" spans="1:12" ht="27" customHeight="1" x14ac:dyDescent="0.4">
      <c r="A63" s="121" t="s">
        <v>97</v>
      </c>
      <c r="B63" s="122">
        <v>1</v>
      </c>
      <c r="C63" s="509"/>
      <c r="D63" s="512"/>
      <c r="E63" s="183">
        <v>4</v>
      </c>
      <c r="F63" s="184"/>
      <c r="G63" s="246" t="str">
        <f>IF(ISBLANK(F63),"-",(F63/$D$50*$D$47*$B$68)*($B$57/$D$60))</f>
        <v>-</v>
      </c>
      <c r="H63" s="264" t="str">
        <f t="shared" si="0"/>
        <v>-</v>
      </c>
    </row>
    <row r="64" spans="1:12" ht="26.25" customHeight="1" x14ac:dyDescent="0.4">
      <c r="A64" s="121" t="s">
        <v>98</v>
      </c>
      <c r="B64" s="122">
        <v>1</v>
      </c>
      <c r="C64" s="507" t="s">
        <v>99</v>
      </c>
      <c r="D64" s="510">
        <v>740.25</v>
      </c>
      <c r="E64" s="179">
        <v>1</v>
      </c>
      <c r="F64" s="180">
        <v>43143265</v>
      </c>
      <c r="G64" s="245">
        <f>IF(ISBLANK(F64),"-",(F64/$D$50*$D$47*$B$68)*($B$57/$D$64))</f>
        <v>146.60222154426359</v>
      </c>
      <c r="H64" s="263">
        <f t="shared" si="0"/>
        <v>97.7348143628424</v>
      </c>
    </row>
    <row r="65" spans="1:8" ht="26.25" customHeight="1" x14ac:dyDescent="0.4">
      <c r="A65" s="121" t="s">
        <v>100</v>
      </c>
      <c r="B65" s="122">
        <v>1</v>
      </c>
      <c r="C65" s="508"/>
      <c r="D65" s="511"/>
      <c r="E65" s="181">
        <v>2</v>
      </c>
      <c r="F65" s="134">
        <v>43254171</v>
      </c>
      <c r="G65" s="246">
        <f>IF(ISBLANK(F65),"-",(F65/$D$50*$D$47*$B$68)*($B$57/$D$64))</f>
        <v>146.97908374935139</v>
      </c>
      <c r="H65" s="264">
        <f t="shared" si="0"/>
        <v>97.986055832900931</v>
      </c>
    </row>
    <row r="66" spans="1:8" ht="26.25" customHeight="1" x14ac:dyDescent="0.4">
      <c r="A66" s="121" t="s">
        <v>101</v>
      </c>
      <c r="B66" s="122">
        <v>1</v>
      </c>
      <c r="C66" s="508"/>
      <c r="D66" s="511"/>
      <c r="E66" s="181">
        <v>3</v>
      </c>
      <c r="F66" s="134">
        <v>42919409</v>
      </c>
      <c r="G66" s="246">
        <f>IF(ISBLANK(F66),"-",(F66/$D$50*$D$47*$B$68)*($B$57/$D$64))</f>
        <v>145.84155155542493</v>
      </c>
      <c r="H66" s="264">
        <f t="shared" si="0"/>
        <v>97.227701036949952</v>
      </c>
    </row>
    <row r="67" spans="1:8" ht="27" customHeight="1" x14ac:dyDescent="0.4">
      <c r="A67" s="121" t="s">
        <v>102</v>
      </c>
      <c r="B67" s="122">
        <v>1</v>
      </c>
      <c r="C67" s="509"/>
      <c r="D67" s="512"/>
      <c r="E67" s="183">
        <v>4</v>
      </c>
      <c r="F67" s="184"/>
      <c r="G67" s="262" t="str">
        <f>IF(ISBLANK(F67),"-",(F67/$D$50*$D$47*$B$68)*($B$57/$D$64))</f>
        <v>-</v>
      </c>
      <c r="H67" s="265" t="str">
        <f t="shared" si="0"/>
        <v>-</v>
      </c>
    </row>
    <row r="68" spans="1:8" ht="26.25" customHeight="1" x14ac:dyDescent="0.4">
      <c r="A68" s="121" t="s">
        <v>103</v>
      </c>
      <c r="B68" s="185">
        <f>(B67/B66)*(B65/B64)*(B63/B62)*(B61/B60)*B59</f>
        <v>1000</v>
      </c>
      <c r="C68" s="507" t="s">
        <v>104</v>
      </c>
      <c r="D68" s="510">
        <v>737.47</v>
      </c>
      <c r="E68" s="179">
        <v>1</v>
      </c>
      <c r="F68" s="180">
        <v>41936377</v>
      </c>
      <c r="G68" s="245">
        <f>IF(ISBLANK(F68),"-",(F68/$D$50*$D$47*$B$68)*($B$57/$D$68))</f>
        <v>143.03835558832088</v>
      </c>
      <c r="H68" s="264">
        <f t="shared" si="0"/>
        <v>95.35890372554725</v>
      </c>
    </row>
    <row r="69" spans="1:8" ht="27" customHeight="1" x14ac:dyDescent="0.4">
      <c r="A69" s="169" t="s">
        <v>105</v>
      </c>
      <c r="B69" s="186">
        <f>(D47*B68)/B56*B57</f>
        <v>741.93849999999998</v>
      </c>
      <c r="C69" s="508"/>
      <c r="D69" s="511"/>
      <c r="E69" s="181">
        <v>2</v>
      </c>
      <c r="F69" s="134">
        <v>42262093</v>
      </c>
      <c r="G69" s="246">
        <f>IF(ISBLANK(F69),"-",(F69/$D$50*$D$47*$B$68)*($B$57/$D$68))</f>
        <v>144.14932139799984</v>
      </c>
      <c r="H69" s="264">
        <f t="shared" si="0"/>
        <v>96.099547598666561</v>
      </c>
    </row>
    <row r="70" spans="1:8" ht="26.25" customHeight="1" x14ac:dyDescent="0.4">
      <c r="A70" s="520" t="s">
        <v>78</v>
      </c>
      <c r="B70" s="521"/>
      <c r="C70" s="508"/>
      <c r="D70" s="511"/>
      <c r="E70" s="181">
        <v>3</v>
      </c>
      <c r="F70" s="134">
        <v>41981641</v>
      </c>
      <c r="G70" s="246">
        <f>IF(ISBLANK(F70),"-",(F70/$D$50*$D$47*$B$68)*($B$57/$D$68))</f>
        <v>143.19274394016517</v>
      </c>
      <c r="H70" s="264">
        <f t="shared" si="0"/>
        <v>95.461829293443444</v>
      </c>
    </row>
    <row r="71" spans="1:8" ht="27" customHeight="1" x14ac:dyDescent="0.4">
      <c r="A71" s="522"/>
      <c r="B71" s="523"/>
      <c r="C71" s="519"/>
      <c r="D71" s="512"/>
      <c r="E71" s="183">
        <v>4</v>
      </c>
      <c r="F71" s="184"/>
      <c r="G71" s="262" t="str">
        <f>IF(ISBLANK(F71),"-",(F71/$D$50*$D$47*$B$68)*($B$57/$D$68))</f>
        <v>-</v>
      </c>
      <c r="H71" s="265" t="str">
        <f t="shared" si="0"/>
        <v>-</v>
      </c>
    </row>
    <row r="72" spans="1:8" ht="26.25" customHeight="1" x14ac:dyDescent="0.4">
      <c r="A72" s="187"/>
      <c r="B72" s="187"/>
      <c r="C72" s="187"/>
      <c r="D72" s="187"/>
      <c r="E72" s="187"/>
      <c r="F72" s="189" t="s">
        <v>71</v>
      </c>
      <c r="G72" s="251">
        <f>AVERAGE(G60:G71)</f>
        <v>144.83703197863005</v>
      </c>
      <c r="H72" s="266">
        <f>AVERAGE(H60:H71)</f>
        <v>96.558021319086706</v>
      </c>
    </row>
    <row r="73" spans="1:8" ht="26.25" customHeight="1" x14ac:dyDescent="0.4">
      <c r="C73" s="187"/>
      <c r="D73" s="187"/>
      <c r="E73" s="187"/>
      <c r="F73" s="190" t="s">
        <v>84</v>
      </c>
      <c r="G73" s="250">
        <f>STDEV(G60:G71)/G72</f>
        <v>1.0397529522689221E-2</v>
      </c>
      <c r="H73" s="250">
        <f>STDEV(H60:H71)/H72</f>
        <v>1.0397529522689254E-2</v>
      </c>
    </row>
    <row r="74" spans="1:8" ht="27" customHeight="1" x14ac:dyDescent="0.4">
      <c r="A74" s="187"/>
      <c r="B74" s="187"/>
      <c r="C74" s="188"/>
      <c r="D74" s="188"/>
      <c r="E74" s="191"/>
      <c r="F74" s="192" t="s">
        <v>20</v>
      </c>
      <c r="G74" s="193">
        <f>COUNT(G60:G71)</f>
        <v>9</v>
      </c>
      <c r="H74" s="193">
        <f>COUNT(H60:H71)</f>
        <v>9</v>
      </c>
    </row>
    <row r="76" spans="1:8" ht="26.25" customHeight="1" x14ac:dyDescent="0.4">
      <c r="A76" s="105" t="s">
        <v>106</v>
      </c>
      <c r="B76" s="194" t="s">
        <v>107</v>
      </c>
      <c r="C76" s="515" t="str">
        <f>B26</f>
        <v>Lamivudine</v>
      </c>
      <c r="D76" s="515"/>
      <c r="E76" s="195" t="s">
        <v>108</v>
      </c>
      <c r="F76" s="195"/>
      <c r="G76" s="282">
        <f>H72</f>
        <v>96.558021319086706</v>
      </c>
      <c r="H76" s="197"/>
    </row>
    <row r="77" spans="1:8" ht="18.75" x14ac:dyDescent="0.3">
      <c r="A77" s="104" t="s">
        <v>109</v>
      </c>
      <c r="B77" s="104" t="s">
        <v>110</v>
      </c>
    </row>
    <row r="78" spans="1:8" ht="18.75" x14ac:dyDescent="0.3">
      <c r="A78" s="104"/>
      <c r="B78" s="104"/>
    </row>
    <row r="79" spans="1:8" ht="26.25" customHeight="1" x14ac:dyDescent="0.4">
      <c r="A79" s="105" t="s">
        <v>4</v>
      </c>
      <c r="B79" s="501" t="str">
        <f>B26</f>
        <v>Lamivudine</v>
      </c>
      <c r="C79" s="501"/>
    </row>
    <row r="80" spans="1:8" ht="26.25" customHeight="1" x14ac:dyDescent="0.4">
      <c r="A80" s="106" t="s">
        <v>48</v>
      </c>
      <c r="B80" s="501" t="str">
        <f>B27</f>
        <v>L3-10</v>
      </c>
      <c r="C80" s="501"/>
    </row>
    <row r="81" spans="1:12" ht="27" customHeight="1" x14ac:dyDescent="0.4">
      <c r="A81" s="106" t="s">
        <v>6</v>
      </c>
      <c r="B81" s="198">
        <f>B28</f>
        <v>99.39</v>
      </c>
    </row>
    <row r="82" spans="1:12" s="14" customFormat="1" ht="27" customHeight="1" x14ac:dyDescent="0.4">
      <c r="A82" s="106" t="s">
        <v>49</v>
      </c>
      <c r="B82" s="108">
        <v>0</v>
      </c>
      <c r="C82" s="492" t="s">
        <v>50</v>
      </c>
      <c r="D82" s="493"/>
      <c r="E82" s="493"/>
      <c r="F82" s="493"/>
      <c r="G82" s="494"/>
      <c r="I82" s="109"/>
      <c r="J82" s="109"/>
      <c r="K82" s="109"/>
      <c r="L82" s="109"/>
    </row>
    <row r="83" spans="1:12" s="14" customFormat="1" ht="19.5" customHeight="1" x14ac:dyDescent="0.3">
      <c r="A83" s="106" t="s">
        <v>51</v>
      </c>
      <c r="B83" s="110">
        <f>B81-B82</f>
        <v>99.39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4" customFormat="1" ht="27" customHeight="1" x14ac:dyDescent="0.4">
      <c r="A84" s="106" t="s">
        <v>52</v>
      </c>
      <c r="B84" s="113">
        <v>1</v>
      </c>
      <c r="C84" s="495" t="s">
        <v>111</v>
      </c>
      <c r="D84" s="496"/>
      <c r="E84" s="496"/>
      <c r="F84" s="496"/>
      <c r="G84" s="496"/>
      <c r="H84" s="497"/>
      <c r="I84" s="109"/>
      <c r="J84" s="109"/>
      <c r="K84" s="109"/>
      <c r="L84" s="109"/>
    </row>
    <row r="85" spans="1:12" s="14" customFormat="1" ht="27" customHeight="1" x14ac:dyDescent="0.4">
      <c r="A85" s="106" t="s">
        <v>54</v>
      </c>
      <c r="B85" s="113">
        <v>1</v>
      </c>
      <c r="C85" s="495" t="s">
        <v>112</v>
      </c>
      <c r="D85" s="496"/>
      <c r="E85" s="496"/>
      <c r="F85" s="496"/>
      <c r="G85" s="496"/>
      <c r="H85" s="497"/>
      <c r="I85" s="109"/>
      <c r="J85" s="109"/>
      <c r="K85" s="109"/>
      <c r="L85" s="109"/>
    </row>
    <row r="86" spans="1:12" s="14" customFormat="1" ht="18.75" x14ac:dyDescent="0.3">
      <c r="A86" s="106"/>
      <c r="B86" s="116"/>
      <c r="C86" s="117"/>
      <c r="D86" s="117"/>
      <c r="E86" s="117"/>
      <c r="F86" s="117"/>
      <c r="G86" s="117"/>
      <c r="H86" s="117"/>
      <c r="I86" s="109"/>
      <c r="J86" s="109"/>
      <c r="K86" s="109"/>
      <c r="L86" s="109"/>
    </row>
    <row r="87" spans="1:12" s="14" customFormat="1" ht="18.75" x14ac:dyDescent="0.3">
      <c r="A87" s="106" t="s">
        <v>56</v>
      </c>
      <c r="B87" s="118">
        <f>B84/B85</f>
        <v>1</v>
      </c>
      <c r="C87" s="96" t="s">
        <v>57</v>
      </c>
      <c r="D87" s="96"/>
      <c r="E87" s="96"/>
      <c r="F87" s="96"/>
      <c r="G87" s="96"/>
      <c r="I87" s="109"/>
      <c r="J87" s="109"/>
      <c r="K87" s="109"/>
      <c r="L87" s="109"/>
    </row>
    <row r="88" spans="1:12" ht="19.5" customHeight="1" x14ac:dyDescent="0.3">
      <c r="A88" s="104"/>
      <c r="B88" s="104"/>
    </row>
    <row r="89" spans="1:12" ht="27" customHeight="1" x14ac:dyDescent="0.4">
      <c r="A89" s="119" t="s">
        <v>58</v>
      </c>
      <c r="B89" s="120">
        <v>100</v>
      </c>
      <c r="D89" s="199" t="s">
        <v>59</v>
      </c>
      <c r="E89" s="200"/>
      <c r="F89" s="498" t="s">
        <v>60</v>
      </c>
      <c r="G89" s="500"/>
    </row>
    <row r="90" spans="1:12" ht="27" customHeight="1" x14ac:dyDescent="0.4">
      <c r="A90" s="121" t="s">
        <v>61</v>
      </c>
      <c r="B90" s="122">
        <v>1</v>
      </c>
      <c r="C90" s="201" t="s">
        <v>62</v>
      </c>
      <c r="D90" s="124" t="s">
        <v>63</v>
      </c>
      <c r="E90" s="125" t="s">
        <v>64</v>
      </c>
      <c r="F90" s="124" t="s">
        <v>63</v>
      </c>
      <c r="G90" s="202" t="s">
        <v>64</v>
      </c>
      <c r="I90" s="127" t="s">
        <v>65</v>
      </c>
    </row>
    <row r="91" spans="1:12" ht="26.25" customHeight="1" x14ac:dyDescent="0.4">
      <c r="A91" s="121" t="s">
        <v>66</v>
      </c>
      <c r="B91" s="122">
        <v>1</v>
      </c>
      <c r="C91" s="203">
        <v>1</v>
      </c>
      <c r="D91" s="129">
        <v>49956227</v>
      </c>
      <c r="E91" s="130">
        <f>IF(ISBLANK(D91),"-",$D$101/$D$98*D91)</f>
        <v>49364398.217063583</v>
      </c>
      <c r="F91" s="129">
        <v>42260819</v>
      </c>
      <c r="G91" s="131">
        <f>IF(ISBLANK(F91),"-",$D$101/$F$98*F91)</f>
        <v>48806464.844181277</v>
      </c>
      <c r="I91" s="132"/>
    </row>
    <row r="92" spans="1:12" ht="26.25" customHeight="1" x14ac:dyDescent="0.4">
      <c r="A92" s="121" t="s">
        <v>67</v>
      </c>
      <c r="B92" s="122">
        <v>1</v>
      </c>
      <c r="C92" s="188">
        <v>2</v>
      </c>
      <c r="D92" s="134">
        <v>49950219</v>
      </c>
      <c r="E92" s="135">
        <f>IF(ISBLANK(D92),"-",$D$101/$D$98*D92)</f>
        <v>49358461.393522285</v>
      </c>
      <c r="F92" s="134">
        <v>42668141</v>
      </c>
      <c r="G92" s="136">
        <f>IF(ISBLANK(F92),"-",$D$101/$F$98*F92)</f>
        <v>49276875.672548361</v>
      </c>
      <c r="I92" s="502">
        <f>ABS((F96/D96*D95)-F95)/D95</f>
        <v>5.3986555762572932E-3</v>
      </c>
    </row>
    <row r="93" spans="1:12" ht="26.25" customHeight="1" x14ac:dyDescent="0.4">
      <c r="A93" s="121" t="s">
        <v>68</v>
      </c>
      <c r="B93" s="122">
        <v>1</v>
      </c>
      <c r="C93" s="188">
        <v>3</v>
      </c>
      <c r="D93" s="134">
        <v>49738301</v>
      </c>
      <c r="E93" s="135">
        <f>IF(ISBLANK(D93),"-",$D$101/$D$98*D93)</f>
        <v>49149053.974876285</v>
      </c>
      <c r="F93" s="134">
        <v>42303332</v>
      </c>
      <c r="G93" s="136">
        <f>IF(ISBLANK(F93),"-",$D$101/$F$98*F93)</f>
        <v>48855562.549550414</v>
      </c>
      <c r="I93" s="502"/>
    </row>
    <row r="94" spans="1:12" ht="27" customHeight="1" x14ac:dyDescent="0.4">
      <c r="A94" s="121" t="s">
        <v>69</v>
      </c>
      <c r="B94" s="122">
        <v>1</v>
      </c>
      <c r="C94" s="204">
        <v>4</v>
      </c>
      <c r="D94" s="139"/>
      <c r="E94" s="140" t="str">
        <f>IF(ISBLANK(D94),"-",$D$101/$D$98*D94)</f>
        <v>-</v>
      </c>
      <c r="F94" s="205"/>
      <c r="G94" s="141" t="str">
        <f>IF(ISBLANK(F94),"-",$D$101/$F$98*F94)</f>
        <v>-</v>
      </c>
      <c r="I94" s="142"/>
    </row>
    <row r="95" spans="1:12" ht="27" customHeight="1" x14ac:dyDescent="0.4">
      <c r="A95" s="121" t="s">
        <v>70</v>
      </c>
      <c r="B95" s="122">
        <v>1</v>
      </c>
      <c r="C95" s="206" t="s">
        <v>71</v>
      </c>
      <c r="D95" s="207">
        <f>AVERAGE(D91:D94)</f>
        <v>49881582.333333336</v>
      </c>
      <c r="E95" s="145">
        <f>AVERAGE(E91:E94)</f>
        <v>49290637.86182072</v>
      </c>
      <c r="F95" s="208">
        <f>AVERAGE(F91:F94)</f>
        <v>42410764</v>
      </c>
      <c r="G95" s="209">
        <f>AVERAGE(G91:G94)</f>
        <v>48979634.355426691</v>
      </c>
    </row>
    <row r="96" spans="1:12" ht="26.25" customHeight="1" x14ac:dyDescent="0.4">
      <c r="A96" s="121" t="s">
        <v>72</v>
      </c>
      <c r="B96" s="107">
        <v>1</v>
      </c>
      <c r="C96" s="210" t="s">
        <v>113</v>
      </c>
      <c r="D96" s="211">
        <f>D43</f>
        <v>16.97</v>
      </c>
      <c r="E96" s="137"/>
      <c r="F96" s="149">
        <f>F43</f>
        <v>14.52</v>
      </c>
    </row>
    <row r="97" spans="1:10" ht="26.25" customHeight="1" x14ac:dyDescent="0.4">
      <c r="A97" s="121" t="s">
        <v>74</v>
      </c>
      <c r="B97" s="107">
        <v>1</v>
      </c>
      <c r="C97" s="212" t="s">
        <v>114</v>
      </c>
      <c r="D97" s="213">
        <f>D96*$B$87</f>
        <v>16.97</v>
      </c>
      <c r="E97" s="152"/>
      <c r="F97" s="151">
        <f>F96*$B$87</f>
        <v>14.52</v>
      </c>
    </row>
    <row r="98" spans="1:10" ht="19.5" customHeight="1" x14ac:dyDescent="0.3">
      <c r="A98" s="121" t="s">
        <v>76</v>
      </c>
      <c r="B98" s="214">
        <f>(B97/B96)*(B95/B94)*(B93/B92)*(B91/B90)*B89</f>
        <v>100</v>
      </c>
      <c r="C98" s="212" t="s">
        <v>115</v>
      </c>
      <c r="D98" s="215">
        <f>D97*$B$83/100</f>
        <v>16.866482999999999</v>
      </c>
      <c r="E98" s="155"/>
      <c r="F98" s="154">
        <f>F97*$B$83/100</f>
        <v>14.431428</v>
      </c>
    </row>
    <row r="99" spans="1:10" ht="19.5" customHeight="1" x14ac:dyDescent="0.3">
      <c r="A99" s="503" t="s">
        <v>78</v>
      </c>
      <c r="B99" s="517"/>
      <c r="C99" s="212" t="s">
        <v>116</v>
      </c>
      <c r="D99" s="216">
        <f>D98/$B$98</f>
        <v>0.16866482999999999</v>
      </c>
      <c r="E99" s="155"/>
      <c r="F99" s="158">
        <f>F98/$B$98</f>
        <v>0.14431428000000002</v>
      </c>
      <c r="G99" s="217"/>
      <c r="H99" s="147"/>
    </row>
    <row r="100" spans="1:10" ht="19.5" customHeight="1" x14ac:dyDescent="0.3">
      <c r="A100" s="505"/>
      <c r="B100" s="518"/>
      <c r="C100" s="212" t="s">
        <v>80</v>
      </c>
      <c r="D100" s="218">
        <f>$B$56/$B$116</f>
        <v>0.16666666666666666</v>
      </c>
      <c r="F100" s="163"/>
      <c r="G100" s="219"/>
      <c r="H100" s="147"/>
    </row>
    <row r="101" spans="1:10" ht="18.75" x14ac:dyDescent="0.3">
      <c r="C101" s="212" t="s">
        <v>81</v>
      </c>
      <c r="D101" s="213">
        <f>D100*$B$98</f>
        <v>16.666666666666664</v>
      </c>
      <c r="F101" s="163"/>
      <c r="G101" s="217"/>
      <c r="H101" s="147"/>
    </row>
    <row r="102" spans="1:10" ht="19.5" customHeight="1" x14ac:dyDescent="0.3">
      <c r="C102" s="220" t="s">
        <v>82</v>
      </c>
      <c r="D102" s="221">
        <f>D101/B34</f>
        <v>16.666666666666664</v>
      </c>
      <c r="F102" s="167"/>
      <c r="G102" s="217"/>
      <c r="H102" s="147"/>
      <c r="J102" s="222"/>
    </row>
    <row r="103" spans="1:10" ht="18.75" x14ac:dyDescent="0.3">
      <c r="C103" s="223" t="s">
        <v>117</v>
      </c>
      <c r="D103" s="224">
        <f>AVERAGE(E91:E94,G91:G94)</f>
        <v>49135136.108623706</v>
      </c>
      <c r="F103" s="167"/>
      <c r="G103" s="225"/>
      <c r="H103" s="147"/>
      <c r="J103" s="226"/>
    </row>
    <row r="104" spans="1:10" ht="18.75" x14ac:dyDescent="0.3">
      <c r="C104" s="190" t="s">
        <v>84</v>
      </c>
      <c r="D104" s="227">
        <f>STDEV(E91:E94,G91:G94)/D103</f>
        <v>5.0586601357876055E-3</v>
      </c>
      <c r="F104" s="167"/>
      <c r="G104" s="217"/>
      <c r="H104" s="147"/>
      <c r="J104" s="226"/>
    </row>
    <row r="105" spans="1:10" ht="19.5" customHeight="1" x14ac:dyDescent="0.3">
      <c r="C105" s="192" t="s">
        <v>20</v>
      </c>
      <c r="D105" s="228">
        <f>COUNT(E91:E94,G91:G94)</f>
        <v>6</v>
      </c>
      <c r="F105" s="167"/>
      <c r="G105" s="217"/>
      <c r="H105" s="147"/>
      <c r="J105" s="226"/>
    </row>
    <row r="106" spans="1:10" ht="19.5" customHeight="1" x14ac:dyDescent="0.3">
      <c r="A106" s="171"/>
      <c r="B106" s="171"/>
      <c r="C106" s="171"/>
      <c r="D106" s="171"/>
      <c r="E106" s="171"/>
    </row>
    <row r="107" spans="1:10" ht="27" customHeight="1" x14ac:dyDescent="0.4">
      <c r="A107" s="119" t="s">
        <v>118</v>
      </c>
      <c r="B107" s="120">
        <v>900</v>
      </c>
      <c r="C107" s="267" t="s">
        <v>119</v>
      </c>
      <c r="D107" s="267" t="s">
        <v>63</v>
      </c>
      <c r="E107" s="267" t="s">
        <v>120</v>
      </c>
      <c r="F107" s="229" t="s">
        <v>121</v>
      </c>
    </row>
    <row r="108" spans="1:10" ht="26.25" customHeight="1" x14ac:dyDescent="0.4">
      <c r="A108" s="121" t="s">
        <v>122</v>
      </c>
      <c r="B108" s="122">
        <v>1</v>
      </c>
      <c r="C108" s="272">
        <v>1</v>
      </c>
      <c r="D108" s="273">
        <v>47108822</v>
      </c>
      <c r="E108" s="247">
        <f t="shared" ref="E108:E113" si="1">IF(ISBLANK(D108),"-",D108/$D$103*$D$100*$B$116)</f>
        <v>143.81405771174386</v>
      </c>
      <c r="F108" s="274">
        <f t="shared" ref="F108:F113" si="2">IF(ISBLANK(D108), "-", (E108/$B$56)*100)</f>
        <v>95.8760384744959</v>
      </c>
    </row>
    <row r="109" spans="1:10" ht="26.25" customHeight="1" x14ac:dyDescent="0.4">
      <c r="A109" s="121" t="s">
        <v>95</v>
      </c>
      <c r="B109" s="122">
        <v>1</v>
      </c>
      <c r="C109" s="268">
        <v>2</v>
      </c>
      <c r="D109" s="270">
        <v>47534587</v>
      </c>
      <c r="E109" s="248">
        <f t="shared" si="1"/>
        <v>145.11383532625609</v>
      </c>
      <c r="F109" s="275">
        <f t="shared" si="2"/>
        <v>96.742556884170725</v>
      </c>
    </row>
    <row r="110" spans="1:10" ht="26.25" customHeight="1" x14ac:dyDescent="0.4">
      <c r="A110" s="121" t="s">
        <v>96</v>
      </c>
      <c r="B110" s="122">
        <v>1</v>
      </c>
      <c r="C110" s="268">
        <v>3</v>
      </c>
      <c r="D110" s="270">
        <v>47621606</v>
      </c>
      <c r="E110" s="248">
        <f t="shared" si="1"/>
        <v>145.37948738369911</v>
      </c>
      <c r="F110" s="275">
        <f t="shared" si="2"/>
        <v>96.919658255799419</v>
      </c>
    </row>
    <row r="111" spans="1:10" ht="26.25" customHeight="1" x14ac:dyDescent="0.4">
      <c r="A111" s="121" t="s">
        <v>97</v>
      </c>
      <c r="B111" s="122">
        <v>1</v>
      </c>
      <c r="C111" s="268">
        <v>4</v>
      </c>
      <c r="D111" s="270">
        <v>48013206</v>
      </c>
      <c r="E111" s="248">
        <f t="shared" si="1"/>
        <v>146.57496590786855</v>
      </c>
      <c r="F111" s="275">
        <f t="shared" si="2"/>
        <v>97.716643938579026</v>
      </c>
    </row>
    <row r="112" spans="1:10" ht="26.25" customHeight="1" x14ac:dyDescent="0.4">
      <c r="A112" s="121" t="s">
        <v>98</v>
      </c>
      <c r="B112" s="122">
        <v>1</v>
      </c>
      <c r="C112" s="268">
        <v>5</v>
      </c>
      <c r="D112" s="270">
        <v>46708196</v>
      </c>
      <c r="E112" s="248">
        <f t="shared" si="1"/>
        <v>142.59102456765834</v>
      </c>
      <c r="F112" s="275">
        <f t="shared" si="2"/>
        <v>95.060683045105549</v>
      </c>
    </row>
    <row r="113" spans="1:10" ht="27" customHeight="1" x14ac:dyDescent="0.4">
      <c r="A113" s="121" t="s">
        <v>100</v>
      </c>
      <c r="B113" s="122">
        <v>1</v>
      </c>
      <c r="C113" s="269">
        <v>6</v>
      </c>
      <c r="D113" s="271">
        <v>47617643</v>
      </c>
      <c r="E113" s="249">
        <f t="shared" si="1"/>
        <v>145.36738911661209</v>
      </c>
      <c r="F113" s="276">
        <f t="shared" si="2"/>
        <v>96.911592744408054</v>
      </c>
    </row>
    <row r="114" spans="1:10" ht="27" customHeight="1" x14ac:dyDescent="0.4">
      <c r="A114" s="121" t="s">
        <v>101</v>
      </c>
      <c r="B114" s="122">
        <v>1</v>
      </c>
      <c r="C114" s="230"/>
      <c r="D114" s="188"/>
      <c r="E114" s="95"/>
      <c r="F114" s="277"/>
    </row>
    <row r="115" spans="1:10" ht="26.25" customHeight="1" x14ac:dyDescent="0.4">
      <c r="A115" s="121" t="s">
        <v>102</v>
      </c>
      <c r="B115" s="122">
        <v>1</v>
      </c>
      <c r="C115" s="230"/>
      <c r="D115" s="254" t="s">
        <v>71</v>
      </c>
      <c r="E115" s="256">
        <f>AVERAGE(E108:E113)</f>
        <v>144.8067933356397</v>
      </c>
      <c r="F115" s="278">
        <f>AVERAGE(F108:F113)</f>
        <v>96.537862223759774</v>
      </c>
    </row>
    <row r="116" spans="1:10" ht="27" customHeight="1" x14ac:dyDescent="0.4">
      <c r="A116" s="121" t="s">
        <v>103</v>
      </c>
      <c r="B116" s="153">
        <f>(B115/B114)*(B113/B112)*(B111/B110)*(B109/B108)*B107</f>
        <v>900</v>
      </c>
      <c r="C116" s="231"/>
      <c r="D116" s="255" t="s">
        <v>84</v>
      </c>
      <c r="E116" s="253">
        <f>STDEV(E108:E113)/E115</f>
        <v>9.6473697683656743E-3</v>
      </c>
      <c r="F116" s="232">
        <f>STDEV(F108:F113)/F115</f>
        <v>9.6473697683657021E-3</v>
      </c>
      <c r="I116" s="95"/>
    </row>
    <row r="117" spans="1:10" ht="27" customHeight="1" x14ac:dyDescent="0.4">
      <c r="A117" s="503" t="s">
        <v>78</v>
      </c>
      <c r="B117" s="504"/>
      <c r="C117" s="233"/>
      <c r="D117" s="192" t="s">
        <v>20</v>
      </c>
      <c r="E117" s="258">
        <f>COUNT(E108:E113)</f>
        <v>6</v>
      </c>
      <c r="F117" s="259">
        <f>COUNT(F108:F113)</f>
        <v>6</v>
      </c>
      <c r="I117" s="95"/>
      <c r="J117" s="226"/>
    </row>
    <row r="118" spans="1:10" ht="26.25" customHeight="1" x14ac:dyDescent="0.3">
      <c r="A118" s="505"/>
      <c r="B118" s="506"/>
      <c r="C118" s="95"/>
      <c r="D118" s="257"/>
      <c r="E118" s="483" t="s">
        <v>123</v>
      </c>
      <c r="F118" s="484"/>
      <c r="G118" s="95"/>
      <c r="H118" s="95"/>
      <c r="I118" s="95"/>
    </row>
    <row r="119" spans="1:10" ht="25.5" customHeight="1" x14ac:dyDescent="0.4">
      <c r="A119" s="242"/>
      <c r="B119" s="117"/>
      <c r="C119" s="95"/>
      <c r="D119" s="255" t="s">
        <v>124</v>
      </c>
      <c r="E119" s="260">
        <f>MIN(E108:E113)</f>
        <v>142.59102456765834</v>
      </c>
      <c r="F119" s="279">
        <f>MIN(F108:F113)</f>
        <v>95.060683045105549</v>
      </c>
      <c r="G119" s="95"/>
      <c r="H119" s="95"/>
      <c r="I119" s="95"/>
    </row>
    <row r="120" spans="1:10" ht="24" customHeight="1" x14ac:dyDescent="0.4">
      <c r="A120" s="242"/>
      <c r="B120" s="117"/>
      <c r="C120" s="95"/>
      <c r="D120" s="164" t="s">
        <v>125</v>
      </c>
      <c r="E120" s="261">
        <f>MAX(E108:E113)</f>
        <v>146.57496590786855</v>
      </c>
      <c r="F120" s="280">
        <f>MAX(F108:F113)</f>
        <v>97.716643938579026</v>
      </c>
      <c r="G120" s="95"/>
      <c r="H120" s="95"/>
      <c r="I120" s="95"/>
    </row>
    <row r="121" spans="1:10" ht="27" customHeight="1" x14ac:dyDescent="0.3">
      <c r="A121" s="242"/>
      <c r="B121" s="117"/>
      <c r="C121" s="95"/>
      <c r="D121" s="95"/>
      <c r="E121" s="95"/>
      <c r="F121" s="188"/>
      <c r="G121" s="95"/>
      <c r="H121" s="95"/>
      <c r="I121" s="95"/>
    </row>
    <row r="122" spans="1:10" ht="25.5" customHeight="1" x14ac:dyDescent="0.3">
      <c r="A122" s="242"/>
      <c r="B122" s="117"/>
      <c r="C122" s="95"/>
      <c r="D122" s="95"/>
      <c r="E122" s="95"/>
      <c r="F122" s="188"/>
      <c r="G122" s="95"/>
      <c r="H122" s="95"/>
      <c r="I122" s="95"/>
    </row>
    <row r="123" spans="1:10" ht="18.75" x14ac:dyDescent="0.3">
      <c r="A123" s="242"/>
      <c r="B123" s="117"/>
      <c r="C123" s="95"/>
      <c r="D123" s="95"/>
      <c r="E123" s="95"/>
      <c r="F123" s="188"/>
      <c r="G123" s="95"/>
      <c r="H123" s="95"/>
      <c r="I123" s="95"/>
    </row>
    <row r="124" spans="1:10" ht="45.75" customHeight="1" x14ac:dyDescent="0.65">
      <c r="A124" s="105" t="s">
        <v>106</v>
      </c>
      <c r="B124" s="194" t="s">
        <v>126</v>
      </c>
      <c r="C124" s="515" t="str">
        <f>B26</f>
        <v>Lamivudine</v>
      </c>
      <c r="D124" s="515"/>
      <c r="E124" s="195" t="s">
        <v>127</v>
      </c>
      <c r="F124" s="195"/>
      <c r="G124" s="281">
        <f>F115</f>
        <v>96.537862223759774</v>
      </c>
      <c r="H124" s="95"/>
      <c r="I124" s="95"/>
    </row>
    <row r="125" spans="1:10" ht="45.75" customHeight="1" x14ac:dyDescent="0.65">
      <c r="A125" s="105"/>
      <c r="B125" s="194" t="s">
        <v>128</v>
      </c>
      <c r="C125" s="106" t="s">
        <v>129</v>
      </c>
      <c r="D125" s="281">
        <f>MIN(F108:F113)</f>
        <v>95.060683045105549</v>
      </c>
      <c r="E125" s="206" t="s">
        <v>130</v>
      </c>
      <c r="F125" s="281">
        <f>MAX(F108:F113)</f>
        <v>97.716643938579026</v>
      </c>
      <c r="G125" s="196"/>
      <c r="H125" s="95"/>
      <c r="I125" s="95"/>
    </row>
    <row r="126" spans="1:10" ht="19.5" customHeight="1" x14ac:dyDescent="0.3">
      <c r="A126" s="234"/>
      <c r="B126" s="234"/>
      <c r="C126" s="235"/>
      <c r="D126" s="235"/>
      <c r="E126" s="235"/>
      <c r="F126" s="235"/>
      <c r="G126" s="235"/>
      <c r="H126" s="235"/>
    </row>
    <row r="127" spans="1:10" ht="18.75" x14ac:dyDescent="0.3">
      <c r="B127" s="516" t="s">
        <v>26</v>
      </c>
      <c r="C127" s="516"/>
      <c r="E127" s="201" t="s">
        <v>27</v>
      </c>
      <c r="F127" s="236"/>
      <c r="G127" s="516" t="s">
        <v>28</v>
      </c>
      <c r="H127" s="516"/>
    </row>
    <row r="128" spans="1:10" ht="69.95" customHeight="1" x14ac:dyDescent="0.3">
      <c r="A128" s="237" t="s">
        <v>29</v>
      </c>
      <c r="B128" s="238"/>
      <c r="C128" s="238"/>
      <c r="E128" s="238"/>
      <c r="F128" s="95"/>
      <c r="G128" s="239"/>
      <c r="H128" s="239"/>
    </row>
    <row r="129" spans="1:9" ht="69.95" customHeight="1" x14ac:dyDescent="0.3">
      <c r="A129" s="237" t="s">
        <v>30</v>
      </c>
      <c r="B129" s="240"/>
      <c r="C129" s="240"/>
      <c r="E129" s="240"/>
      <c r="F129" s="95"/>
      <c r="G129" s="241"/>
      <c r="H129" s="241"/>
    </row>
    <row r="130" spans="1:9" ht="18.75" x14ac:dyDescent="0.3">
      <c r="A130" s="187"/>
      <c r="B130" s="187"/>
      <c r="C130" s="188"/>
      <c r="D130" s="188"/>
      <c r="E130" s="188"/>
      <c r="F130" s="191"/>
      <c r="G130" s="188"/>
      <c r="H130" s="188"/>
      <c r="I130" s="95"/>
    </row>
    <row r="131" spans="1:9" ht="18.75" x14ac:dyDescent="0.3">
      <c r="A131" s="187"/>
      <c r="B131" s="187"/>
      <c r="C131" s="188"/>
      <c r="D131" s="188"/>
      <c r="E131" s="188"/>
      <c r="F131" s="191"/>
      <c r="G131" s="188"/>
      <c r="H131" s="188"/>
      <c r="I131" s="95"/>
    </row>
    <row r="132" spans="1:9" ht="18.75" x14ac:dyDescent="0.3">
      <c r="A132" s="187"/>
      <c r="B132" s="187"/>
      <c r="C132" s="188"/>
      <c r="D132" s="188"/>
      <c r="E132" s="188"/>
      <c r="F132" s="191"/>
      <c r="G132" s="188"/>
      <c r="H132" s="188"/>
      <c r="I132" s="95"/>
    </row>
    <row r="133" spans="1:9" ht="18.75" x14ac:dyDescent="0.3">
      <c r="A133" s="187"/>
      <c r="B133" s="187"/>
      <c r="C133" s="188"/>
      <c r="D133" s="188"/>
      <c r="E133" s="188"/>
      <c r="F133" s="191"/>
      <c r="G133" s="188"/>
      <c r="H133" s="188"/>
      <c r="I133" s="95"/>
    </row>
    <row r="134" spans="1:9" ht="18.75" x14ac:dyDescent="0.3">
      <c r="A134" s="187"/>
      <c r="B134" s="187"/>
      <c r="C134" s="188"/>
      <c r="D134" s="188"/>
      <c r="E134" s="188"/>
      <c r="F134" s="191"/>
      <c r="G134" s="188"/>
      <c r="H134" s="188"/>
      <c r="I134" s="95"/>
    </row>
    <row r="135" spans="1:9" ht="18.75" x14ac:dyDescent="0.3">
      <c r="A135" s="187"/>
      <c r="B135" s="187"/>
      <c r="C135" s="188"/>
      <c r="D135" s="188"/>
      <c r="E135" s="188"/>
      <c r="F135" s="191"/>
      <c r="G135" s="188"/>
      <c r="H135" s="188"/>
      <c r="I135" s="95"/>
    </row>
    <row r="136" spans="1:9" ht="18.75" x14ac:dyDescent="0.3">
      <c r="A136" s="187"/>
      <c r="B136" s="187"/>
      <c r="C136" s="188"/>
      <c r="D136" s="188"/>
      <c r="E136" s="188"/>
      <c r="F136" s="191"/>
      <c r="G136" s="188"/>
      <c r="H136" s="188"/>
      <c r="I136" s="95"/>
    </row>
    <row r="137" spans="1:9" ht="18.75" x14ac:dyDescent="0.3">
      <c r="A137" s="187"/>
      <c r="B137" s="187"/>
      <c r="C137" s="188"/>
      <c r="D137" s="188"/>
      <c r="E137" s="188"/>
      <c r="F137" s="191"/>
      <c r="G137" s="188"/>
      <c r="H137" s="188"/>
      <c r="I137" s="95"/>
    </row>
    <row r="138" spans="1:9" ht="18.75" x14ac:dyDescent="0.3">
      <c r="A138" s="187"/>
      <c r="B138" s="187"/>
      <c r="C138" s="188"/>
      <c r="D138" s="188"/>
      <c r="E138" s="188"/>
      <c r="F138" s="191"/>
      <c r="G138" s="188"/>
      <c r="H138" s="188"/>
      <c r="I138" s="9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65" zoomScale="60" zoomScaleNormal="40" zoomScalePageLayoutView="50" workbookViewId="0">
      <selection activeCell="B80" sqref="B80:C8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3" t="s">
        <v>45</v>
      </c>
      <c r="B1" s="513"/>
      <c r="C1" s="513"/>
      <c r="D1" s="513"/>
      <c r="E1" s="513"/>
      <c r="F1" s="513"/>
      <c r="G1" s="513"/>
      <c r="H1" s="513"/>
      <c r="I1" s="513"/>
    </row>
    <row r="2" spans="1:9" ht="18.75" customHeight="1" x14ac:dyDescent="0.25">
      <c r="A2" s="513"/>
      <c r="B2" s="513"/>
      <c r="C2" s="513"/>
      <c r="D2" s="513"/>
      <c r="E2" s="513"/>
      <c r="F2" s="513"/>
      <c r="G2" s="513"/>
      <c r="H2" s="513"/>
      <c r="I2" s="513"/>
    </row>
    <row r="3" spans="1:9" ht="18.75" customHeight="1" x14ac:dyDescent="0.25">
      <c r="A3" s="513"/>
      <c r="B3" s="513"/>
      <c r="C3" s="513"/>
      <c r="D3" s="513"/>
      <c r="E3" s="513"/>
      <c r="F3" s="513"/>
      <c r="G3" s="513"/>
      <c r="H3" s="513"/>
      <c r="I3" s="513"/>
    </row>
    <row r="4" spans="1:9" ht="18.75" customHeight="1" x14ac:dyDescent="0.25">
      <c r="A4" s="513"/>
      <c r="B4" s="513"/>
      <c r="C4" s="513"/>
      <c r="D4" s="513"/>
      <c r="E4" s="513"/>
      <c r="F4" s="513"/>
      <c r="G4" s="513"/>
      <c r="H4" s="513"/>
      <c r="I4" s="513"/>
    </row>
    <row r="5" spans="1:9" ht="18.75" customHeight="1" x14ac:dyDescent="0.25">
      <c r="A5" s="513"/>
      <c r="B5" s="513"/>
      <c r="C5" s="513"/>
      <c r="D5" s="513"/>
      <c r="E5" s="513"/>
      <c r="F5" s="513"/>
      <c r="G5" s="513"/>
      <c r="H5" s="513"/>
      <c r="I5" s="513"/>
    </row>
    <row r="6" spans="1:9" ht="18.75" customHeight="1" x14ac:dyDescent="0.25">
      <c r="A6" s="513"/>
      <c r="B6" s="513"/>
      <c r="C6" s="513"/>
      <c r="D6" s="513"/>
      <c r="E6" s="513"/>
      <c r="F6" s="513"/>
      <c r="G6" s="513"/>
      <c r="H6" s="513"/>
      <c r="I6" s="513"/>
    </row>
    <row r="7" spans="1:9" ht="18.75" customHeight="1" x14ac:dyDescent="0.25">
      <c r="A7" s="513"/>
      <c r="B7" s="513"/>
      <c r="C7" s="513"/>
      <c r="D7" s="513"/>
      <c r="E7" s="513"/>
      <c r="F7" s="513"/>
      <c r="G7" s="513"/>
      <c r="H7" s="513"/>
      <c r="I7" s="513"/>
    </row>
    <row r="8" spans="1:9" x14ac:dyDescent="0.25">
      <c r="A8" s="514" t="s">
        <v>46</v>
      </c>
      <c r="B8" s="514"/>
      <c r="C8" s="514"/>
      <c r="D8" s="514"/>
      <c r="E8" s="514"/>
      <c r="F8" s="514"/>
      <c r="G8" s="514"/>
      <c r="H8" s="514"/>
      <c r="I8" s="514"/>
    </row>
    <row r="9" spans="1:9" x14ac:dyDescent="0.25">
      <c r="A9" s="514"/>
      <c r="B9" s="514"/>
      <c r="C9" s="514"/>
      <c r="D9" s="514"/>
      <c r="E9" s="514"/>
      <c r="F9" s="514"/>
      <c r="G9" s="514"/>
      <c r="H9" s="514"/>
      <c r="I9" s="514"/>
    </row>
    <row r="10" spans="1:9" x14ac:dyDescent="0.25">
      <c r="A10" s="514"/>
      <c r="B10" s="514"/>
      <c r="C10" s="514"/>
      <c r="D10" s="514"/>
      <c r="E10" s="514"/>
      <c r="F10" s="514"/>
      <c r="G10" s="514"/>
      <c r="H10" s="514"/>
      <c r="I10" s="514"/>
    </row>
    <row r="11" spans="1:9" x14ac:dyDescent="0.25">
      <c r="A11" s="514"/>
      <c r="B11" s="514"/>
      <c r="C11" s="514"/>
      <c r="D11" s="514"/>
      <c r="E11" s="514"/>
      <c r="F11" s="514"/>
      <c r="G11" s="514"/>
      <c r="H11" s="514"/>
      <c r="I11" s="514"/>
    </row>
    <row r="12" spans="1:9" x14ac:dyDescent="0.25">
      <c r="A12" s="514"/>
      <c r="B12" s="514"/>
      <c r="C12" s="514"/>
      <c r="D12" s="514"/>
      <c r="E12" s="514"/>
      <c r="F12" s="514"/>
      <c r="G12" s="514"/>
      <c r="H12" s="514"/>
      <c r="I12" s="514"/>
    </row>
    <row r="13" spans="1:9" x14ac:dyDescent="0.25">
      <c r="A13" s="514"/>
      <c r="B13" s="514"/>
      <c r="C13" s="514"/>
      <c r="D13" s="514"/>
      <c r="E13" s="514"/>
      <c r="F13" s="514"/>
      <c r="G13" s="514"/>
      <c r="H13" s="514"/>
      <c r="I13" s="514"/>
    </row>
    <row r="14" spans="1:9" x14ac:dyDescent="0.25">
      <c r="A14" s="514"/>
      <c r="B14" s="514"/>
      <c r="C14" s="514"/>
      <c r="D14" s="514"/>
      <c r="E14" s="514"/>
      <c r="F14" s="514"/>
      <c r="G14" s="514"/>
      <c r="H14" s="514"/>
      <c r="I14" s="514"/>
    </row>
    <row r="15" spans="1:9" ht="19.5" customHeight="1" x14ac:dyDescent="0.3">
      <c r="A15" s="283"/>
    </row>
    <row r="16" spans="1:9" ht="19.5" customHeight="1" x14ac:dyDescent="0.3">
      <c r="A16" s="486" t="s">
        <v>31</v>
      </c>
      <c r="B16" s="487"/>
      <c r="C16" s="487"/>
      <c r="D16" s="487"/>
      <c r="E16" s="487"/>
      <c r="F16" s="487"/>
      <c r="G16" s="487"/>
      <c r="H16" s="488"/>
    </row>
    <row r="17" spans="1:14" ht="20.25" customHeight="1" x14ac:dyDescent="0.25">
      <c r="A17" s="489" t="s">
        <v>47</v>
      </c>
      <c r="B17" s="489"/>
      <c r="C17" s="489"/>
      <c r="D17" s="489"/>
      <c r="E17" s="489"/>
      <c r="F17" s="489"/>
      <c r="G17" s="489"/>
      <c r="H17" s="489"/>
    </row>
    <row r="18" spans="1:14" ht="26.25" customHeight="1" x14ac:dyDescent="0.4">
      <c r="A18" s="285" t="s">
        <v>33</v>
      </c>
      <c r="B18" s="485" t="s">
        <v>5</v>
      </c>
      <c r="C18" s="485"/>
      <c r="D18" s="431"/>
      <c r="E18" s="286"/>
      <c r="F18" s="287"/>
      <c r="G18" s="287"/>
      <c r="H18" s="287"/>
    </row>
    <row r="19" spans="1:14" ht="26.25" customHeight="1" x14ac:dyDescent="0.4">
      <c r="A19" s="285" t="s">
        <v>34</v>
      </c>
      <c r="B19" s="288" t="s">
        <v>7</v>
      </c>
      <c r="C19" s="440">
        <v>1</v>
      </c>
      <c r="D19" s="287"/>
      <c r="E19" s="287"/>
      <c r="F19" s="287"/>
      <c r="G19" s="287"/>
      <c r="H19" s="287"/>
    </row>
    <row r="20" spans="1:14" ht="26.25" customHeight="1" x14ac:dyDescent="0.4">
      <c r="A20" s="285" t="s">
        <v>35</v>
      </c>
      <c r="B20" s="490" t="s">
        <v>137</v>
      </c>
      <c r="C20" s="490"/>
      <c r="D20" s="287"/>
      <c r="E20" s="287"/>
      <c r="F20" s="287"/>
      <c r="G20" s="287"/>
      <c r="H20" s="287"/>
    </row>
    <row r="21" spans="1:14" ht="26.25" customHeight="1" x14ac:dyDescent="0.4">
      <c r="A21" s="285" t="s">
        <v>36</v>
      </c>
      <c r="B21" s="490" t="s">
        <v>136</v>
      </c>
      <c r="C21" s="490"/>
      <c r="D21" s="490"/>
      <c r="E21" s="490"/>
      <c r="F21" s="490"/>
      <c r="G21" s="490"/>
      <c r="H21" s="490"/>
      <c r="I21" s="289"/>
    </row>
    <row r="22" spans="1:14" ht="26.25" customHeight="1" x14ac:dyDescent="0.4">
      <c r="A22" s="285" t="s">
        <v>37</v>
      </c>
      <c r="B22" s="290">
        <v>43178</v>
      </c>
      <c r="C22" s="287"/>
      <c r="D22" s="287"/>
      <c r="E22" s="287"/>
      <c r="F22" s="287"/>
      <c r="G22" s="287"/>
      <c r="H22" s="287"/>
    </row>
    <row r="23" spans="1:14" ht="26.25" customHeight="1" x14ac:dyDescent="0.4">
      <c r="A23" s="285" t="s">
        <v>38</v>
      </c>
      <c r="B23" s="290">
        <v>43182</v>
      </c>
      <c r="C23" s="287"/>
      <c r="D23" s="287"/>
      <c r="E23" s="287"/>
      <c r="F23" s="287"/>
      <c r="G23" s="287"/>
      <c r="H23" s="287"/>
    </row>
    <row r="24" spans="1:14" ht="18.75" x14ac:dyDescent="0.3">
      <c r="A24" s="285"/>
      <c r="B24" s="291"/>
    </row>
    <row r="25" spans="1:14" ht="18.75" x14ac:dyDescent="0.3">
      <c r="A25" s="292" t="s">
        <v>1</v>
      </c>
      <c r="B25" s="291"/>
    </row>
    <row r="26" spans="1:14" ht="26.25" customHeight="1" x14ac:dyDescent="0.4">
      <c r="A26" s="293" t="s">
        <v>4</v>
      </c>
      <c r="B26" s="485" t="s">
        <v>134</v>
      </c>
      <c r="C26" s="485"/>
    </row>
    <row r="27" spans="1:14" ht="26.25" customHeight="1" x14ac:dyDescent="0.4">
      <c r="A27" s="294" t="s">
        <v>48</v>
      </c>
      <c r="B27" s="491" t="s">
        <v>135</v>
      </c>
      <c r="C27" s="491"/>
    </row>
    <row r="28" spans="1:14" ht="27" customHeight="1" x14ac:dyDescent="0.4">
      <c r="A28" s="294" t="s">
        <v>6</v>
      </c>
      <c r="B28" s="295">
        <v>99</v>
      </c>
    </row>
    <row r="29" spans="1:14" s="14" customFormat="1" ht="27" customHeight="1" x14ac:dyDescent="0.4">
      <c r="A29" s="294" t="s">
        <v>49</v>
      </c>
      <c r="B29" s="296">
        <v>0</v>
      </c>
      <c r="C29" s="492" t="s">
        <v>50</v>
      </c>
      <c r="D29" s="493"/>
      <c r="E29" s="493"/>
      <c r="F29" s="493"/>
      <c r="G29" s="494"/>
      <c r="I29" s="297"/>
      <c r="J29" s="297"/>
      <c r="K29" s="297"/>
      <c r="L29" s="297"/>
    </row>
    <row r="30" spans="1:14" s="14" customFormat="1" ht="19.5" customHeight="1" x14ac:dyDescent="0.3">
      <c r="A30" s="294" t="s">
        <v>51</v>
      </c>
      <c r="B30" s="298">
        <f>B28-B29</f>
        <v>99</v>
      </c>
      <c r="C30" s="299"/>
      <c r="D30" s="299"/>
      <c r="E30" s="299"/>
      <c r="F30" s="299"/>
      <c r="G30" s="300"/>
      <c r="I30" s="297"/>
      <c r="J30" s="297"/>
      <c r="K30" s="297"/>
      <c r="L30" s="297"/>
    </row>
    <row r="31" spans="1:14" s="14" customFormat="1" ht="27" customHeight="1" x14ac:dyDescent="0.4">
      <c r="A31" s="294" t="s">
        <v>52</v>
      </c>
      <c r="B31" s="301">
        <v>1</v>
      </c>
      <c r="C31" s="495" t="s">
        <v>53</v>
      </c>
      <c r="D31" s="496"/>
      <c r="E31" s="496"/>
      <c r="F31" s="496"/>
      <c r="G31" s="496"/>
      <c r="H31" s="497"/>
      <c r="I31" s="297"/>
      <c r="J31" s="297"/>
      <c r="K31" s="297"/>
      <c r="L31" s="297"/>
    </row>
    <row r="32" spans="1:14" s="14" customFormat="1" ht="27" customHeight="1" x14ac:dyDescent="0.4">
      <c r="A32" s="294" t="s">
        <v>54</v>
      </c>
      <c r="B32" s="301">
        <v>1</v>
      </c>
      <c r="C32" s="495" t="s">
        <v>55</v>
      </c>
      <c r="D32" s="496"/>
      <c r="E32" s="496"/>
      <c r="F32" s="496"/>
      <c r="G32" s="496"/>
      <c r="H32" s="497"/>
      <c r="I32" s="297"/>
      <c r="J32" s="297"/>
      <c r="K32" s="297"/>
      <c r="L32" s="302"/>
      <c r="M32" s="302"/>
      <c r="N32" s="303"/>
    </row>
    <row r="33" spans="1:14" s="14" customFormat="1" ht="17.25" customHeight="1" x14ac:dyDescent="0.3">
      <c r="A33" s="294"/>
      <c r="B33" s="304"/>
      <c r="C33" s="305"/>
      <c r="D33" s="305"/>
      <c r="E33" s="305"/>
      <c r="F33" s="305"/>
      <c r="G33" s="305"/>
      <c r="H33" s="305"/>
      <c r="I33" s="297"/>
      <c r="J33" s="297"/>
      <c r="K33" s="297"/>
      <c r="L33" s="302"/>
      <c r="M33" s="302"/>
      <c r="N33" s="303"/>
    </row>
    <row r="34" spans="1:14" s="14" customFormat="1" ht="18.75" x14ac:dyDescent="0.3">
      <c r="A34" s="294" t="s">
        <v>56</v>
      </c>
      <c r="B34" s="306">
        <f>B31/B32</f>
        <v>1</v>
      </c>
      <c r="C34" s="284" t="s">
        <v>57</v>
      </c>
      <c r="D34" s="284"/>
      <c r="E34" s="284"/>
      <c r="F34" s="284"/>
      <c r="G34" s="284"/>
      <c r="I34" s="297"/>
      <c r="J34" s="297"/>
      <c r="K34" s="297"/>
      <c r="L34" s="302"/>
      <c r="M34" s="302"/>
      <c r="N34" s="303"/>
    </row>
    <row r="35" spans="1:14" s="14" customFormat="1" ht="19.5" customHeight="1" x14ac:dyDescent="0.3">
      <c r="A35" s="294"/>
      <c r="B35" s="298"/>
      <c r="G35" s="284"/>
      <c r="I35" s="297"/>
      <c r="J35" s="297"/>
      <c r="K35" s="297"/>
      <c r="L35" s="302"/>
      <c r="M35" s="302"/>
      <c r="N35" s="303"/>
    </row>
    <row r="36" spans="1:14" s="14" customFormat="1" ht="27" customHeight="1" x14ac:dyDescent="0.4">
      <c r="A36" s="307" t="s">
        <v>58</v>
      </c>
      <c r="B36" s="308">
        <v>100</v>
      </c>
      <c r="C36" s="284"/>
      <c r="D36" s="498" t="s">
        <v>59</v>
      </c>
      <c r="E36" s="499"/>
      <c r="F36" s="498" t="s">
        <v>60</v>
      </c>
      <c r="G36" s="500"/>
      <c r="J36" s="297"/>
      <c r="K36" s="297"/>
      <c r="L36" s="302"/>
      <c r="M36" s="302"/>
      <c r="N36" s="303"/>
    </row>
    <row r="37" spans="1:14" s="14" customFormat="1" ht="27" customHeight="1" x14ac:dyDescent="0.4">
      <c r="A37" s="309" t="s">
        <v>61</v>
      </c>
      <c r="B37" s="310">
        <v>1</v>
      </c>
      <c r="C37" s="311" t="s">
        <v>62</v>
      </c>
      <c r="D37" s="312" t="s">
        <v>63</v>
      </c>
      <c r="E37" s="313" t="s">
        <v>64</v>
      </c>
      <c r="F37" s="312" t="s">
        <v>63</v>
      </c>
      <c r="G37" s="314" t="s">
        <v>64</v>
      </c>
      <c r="I37" s="315" t="s">
        <v>65</v>
      </c>
      <c r="J37" s="297"/>
      <c r="K37" s="297"/>
      <c r="L37" s="302"/>
      <c r="M37" s="302"/>
      <c r="N37" s="303"/>
    </row>
    <row r="38" spans="1:14" s="14" customFormat="1" ht="26.25" customHeight="1" x14ac:dyDescent="0.4">
      <c r="A38" s="309" t="s">
        <v>66</v>
      </c>
      <c r="B38" s="310">
        <v>1</v>
      </c>
      <c r="C38" s="316">
        <v>1</v>
      </c>
      <c r="D38" s="317">
        <v>75624816</v>
      </c>
      <c r="E38" s="318">
        <f>IF(ISBLANK(D38),"-",$D$48/$D$45*D38)</f>
        <v>76490690.617793426</v>
      </c>
      <c r="F38" s="317">
        <v>84866887</v>
      </c>
      <c r="G38" s="319">
        <f>IF(ISBLANK(F38),"-",$D$48/$F$45*F38)</f>
        <v>76154096.78664045</v>
      </c>
      <c r="I38" s="320"/>
      <c r="J38" s="297"/>
      <c r="K38" s="297"/>
      <c r="L38" s="302"/>
      <c r="M38" s="302"/>
      <c r="N38" s="303"/>
    </row>
    <row r="39" spans="1:14" s="14" customFormat="1" ht="26.25" customHeight="1" x14ac:dyDescent="0.4">
      <c r="A39" s="309" t="s">
        <v>67</v>
      </c>
      <c r="B39" s="310">
        <v>1</v>
      </c>
      <c r="C39" s="321">
        <v>2</v>
      </c>
      <c r="D39" s="322">
        <v>75627120</v>
      </c>
      <c r="E39" s="323">
        <f>IF(ISBLANK(D39),"-",$D$48/$D$45*D39)</f>
        <v>76493020.997693911</v>
      </c>
      <c r="F39" s="322">
        <v>85686921</v>
      </c>
      <c r="G39" s="324">
        <f>IF(ISBLANK(F39),"-",$D$48/$F$45*F39)</f>
        <v>76889942.660241723</v>
      </c>
      <c r="I39" s="502">
        <f>ABS((F43/D43*D42)-F42)/D42</f>
        <v>6.197781619408754E-4</v>
      </c>
      <c r="J39" s="297"/>
      <c r="K39" s="297"/>
      <c r="L39" s="302"/>
      <c r="M39" s="302"/>
      <c r="N39" s="303"/>
    </row>
    <row r="40" spans="1:14" ht="26.25" customHeight="1" x14ac:dyDescent="0.4">
      <c r="A40" s="309" t="s">
        <v>68</v>
      </c>
      <c r="B40" s="310">
        <v>1</v>
      </c>
      <c r="C40" s="321">
        <v>3</v>
      </c>
      <c r="D40" s="322">
        <v>75334613</v>
      </c>
      <c r="E40" s="323">
        <f>IF(ISBLANK(D40),"-",$D$48/$D$45*D40)</f>
        <v>76197164.906744361</v>
      </c>
      <c r="F40" s="322">
        <v>84988086</v>
      </c>
      <c r="G40" s="324">
        <f>IF(ISBLANK(F40),"-",$D$48/$F$45*F40)</f>
        <v>76262852.989474237</v>
      </c>
      <c r="I40" s="502"/>
      <c r="L40" s="302"/>
      <c r="M40" s="302"/>
      <c r="N40" s="325"/>
    </row>
    <row r="41" spans="1:14" ht="27" customHeight="1" x14ac:dyDescent="0.4">
      <c r="A41" s="309" t="s">
        <v>69</v>
      </c>
      <c r="B41" s="310">
        <v>1</v>
      </c>
      <c r="C41" s="326">
        <v>4</v>
      </c>
      <c r="D41" s="327"/>
      <c r="E41" s="328" t="str">
        <f>IF(ISBLANK(D41),"-",$D$48/$D$45*D41)</f>
        <v>-</v>
      </c>
      <c r="F41" s="327"/>
      <c r="G41" s="329" t="str">
        <f>IF(ISBLANK(F41),"-",$D$48/$F$45*F41)</f>
        <v>-</v>
      </c>
      <c r="I41" s="330"/>
      <c r="L41" s="302"/>
      <c r="M41" s="302"/>
      <c r="N41" s="325"/>
    </row>
    <row r="42" spans="1:14" ht="27" customHeight="1" x14ac:dyDescent="0.4">
      <c r="A42" s="309" t="s">
        <v>70</v>
      </c>
      <c r="B42" s="310">
        <v>1</v>
      </c>
      <c r="C42" s="331" t="s">
        <v>71</v>
      </c>
      <c r="D42" s="332">
        <f>AVERAGE(D38:D41)</f>
        <v>75528849.666666672</v>
      </c>
      <c r="E42" s="333">
        <f>AVERAGE(E38:E41)</f>
        <v>76393625.507410571</v>
      </c>
      <c r="F42" s="332">
        <f>AVERAGE(F38:F41)</f>
        <v>85180631.333333328</v>
      </c>
      <c r="G42" s="334">
        <f>AVERAGE(G38:G41)</f>
        <v>76435630.812118813</v>
      </c>
      <c r="H42" s="335"/>
    </row>
    <row r="43" spans="1:14" ht="26.25" customHeight="1" x14ac:dyDescent="0.4">
      <c r="A43" s="309" t="s">
        <v>72</v>
      </c>
      <c r="B43" s="310">
        <v>1</v>
      </c>
      <c r="C43" s="336" t="s">
        <v>73</v>
      </c>
      <c r="D43" s="337">
        <v>29.96</v>
      </c>
      <c r="E43" s="325"/>
      <c r="F43" s="337">
        <v>33.770000000000003</v>
      </c>
      <c r="H43" s="335"/>
    </row>
    <row r="44" spans="1:14" ht="26.25" customHeight="1" x14ac:dyDescent="0.4">
      <c r="A44" s="309" t="s">
        <v>74</v>
      </c>
      <c r="B44" s="310">
        <v>1</v>
      </c>
      <c r="C44" s="338" t="s">
        <v>75</v>
      </c>
      <c r="D44" s="339">
        <f>D43*$B$34</f>
        <v>29.96</v>
      </c>
      <c r="E44" s="340"/>
      <c r="F44" s="339">
        <f>F43*$B$34</f>
        <v>33.770000000000003</v>
      </c>
      <c r="H44" s="335"/>
    </row>
    <row r="45" spans="1:14" ht="19.5" customHeight="1" x14ac:dyDescent="0.3">
      <c r="A45" s="309" t="s">
        <v>76</v>
      </c>
      <c r="B45" s="341">
        <f>(B44/B43)*(B42/B41)*(B40/B39)*(B38/B37)*B36</f>
        <v>100</v>
      </c>
      <c r="C45" s="338" t="s">
        <v>77</v>
      </c>
      <c r="D45" s="342">
        <f>D44*$B$30/100</f>
        <v>29.660399999999999</v>
      </c>
      <c r="E45" s="343"/>
      <c r="F45" s="342">
        <f>F44*$B$30/100</f>
        <v>33.432300000000005</v>
      </c>
      <c r="H45" s="335"/>
    </row>
    <row r="46" spans="1:14" ht="19.5" customHeight="1" x14ac:dyDescent="0.3">
      <c r="A46" s="503" t="s">
        <v>78</v>
      </c>
      <c r="B46" s="504"/>
      <c r="C46" s="338" t="s">
        <v>79</v>
      </c>
      <c r="D46" s="344">
        <f>D45/$B$45</f>
        <v>0.29660399999999998</v>
      </c>
      <c r="E46" s="345"/>
      <c r="F46" s="346">
        <f>F45/$B$45</f>
        <v>0.33432300000000004</v>
      </c>
      <c r="H46" s="335"/>
    </row>
    <row r="47" spans="1:14" ht="27" customHeight="1" x14ac:dyDescent="0.4">
      <c r="A47" s="505"/>
      <c r="B47" s="506"/>
      <c r="C47" s="347" t="s">
        <v>80</v>
      </c>
      <c r="D47" s="348">
        <v>0.3</v>
      </c>
      <c r="E47" s="349"/>
      <c r="F47" s="345"/>
      <c r="H47" s="335"/>
    </row>
    <row r="48" spans="1:14" ht="18.75" x14ac:dyDescent="0.3">
      <c r="C48" s="350" t="s">
        <v>81</v>
      </c>
      <c r="D48" s="342">
        <f>D47*$B$45</f>
        <v>30</v>
      </c>
      <c r="F48" s="351"/>
      <c r="H48" s="335"/>
    </row>
    <row r="49" spans="1:12" ht="19.5" customHeight="1" x14ac:dyDescent="0.3">
      <c r="C49" s="352" t="s">
        <v>82</v>
      </c>
      <c r="D49" s="353">
        <f>D48/B34</f>
        <v>30</v>
      </c>
      <c r="F49" s="351"/>
      <c r="H49" s="335"/>
    </row>
    <row r="50" spans="1:12" ht="18.75" x14ac:dyDescent="0.3">
      <c r="C50" s="307" t="s">
        <v>83</v>
      </c>
      <c r="D50" s="354">
        <f>AVERAGE(E38:E41,G38:G41)</f>
        <v>76414628.159764692</v>
      </c>
      <c r="F50" s="355"/>
      <c r="H50" s="335"/>
    </row>
    <row r="51" spans="1:12" ht="18.75" x14ac:dyDescent="0.3">
      <c r="C51" s="309" t="s">
        <v>84</v>
      </c>
      <c r="D51" s="356">
        <f>STDEV(E38:E41,G38:G41)/D50</f>
        <v>3.5889346317694941E-3</v>
      </c>
      <c r="F51" s="355"/>
      <c r="H51" s="335"/>
    </row>
    <row r="52" spans="1:12" ht="19.5" customHeight="1" x14ac:dyDescent="0.3">
      <c r="C52" s="357" t="s">
        <v>20</v>
      </c>
      <c r="D52" s="358">
        <f>COUNT(E38:E41,G38:G41)</f>
        <v>6</v>
      </c>
      <c r="F52" s="355"/>
    </row>
    <row r="54" spans="1:12" ht="18.75" x14ac:dyDescent="0.3">
      <c r="A54" s="359" t="s">
        <v>1</v>
      </c>
      <c r="B54" s="360" t="s">
        <v>85</v>
      </c>
    </row>
    <row r="55" spans="1:12" ht="18.75" x14ac:dyDescent="0.3">
      <c r="A55" s="284" t="s">
        <v>86</v>
      </c>
      <c r="B55" s="361" t="str">
        <f>B21</f>
        <v>Each film coated tablet contains Zidovudine USP 300MG</v>
      </c>
    </row>
    <row r="56" spans="1:12" ht="26.25" customHeight="1" x14ac:dyDescent="0.4">
      <c r="A56" s="362" t="s">
        <v>87</v>
      </c>
      <c r="B56" s="363">
        <v>300</v>
      </c>
      <c r="C56" s="284" t="str">
        <f>B20</f>
        <v xml:space="preserve"> ZIDOVUDINE </v>
      </c>
      <c r="H56" s="364"/>
    </row>
    <row r="57" spans="1:12" ht="18.75" x14ac:dyDescent="0.3">
      <c r="A57" s="361" t="s">
        <v>88</v>
      </c>
      <c r="B57" s="432">
        <f>Uniformity!C46</f>
        <v>741.93849999999998</v>
      </c>
      <c r="H57" s="364"/>
    </row>
    <row r="58" spans="1:12" ht="19.5" customHeight="1" x14ac:dyDescent="0.3">
      <c r="H58" s="364"/>
    </row>
    <row r="59" spans="1:12" s="14" customFormat="1" ht="27" customHeight="1" x14ac:dyDescent="0.4">
      <c r="A59" s="307" t="s">
        <v>89</v>
      </c>
      <c r="B59" s="308">
        <v>100</v>
      </c>
      <c r="C59" s="284"/>
      <c r="D59" s="365" t="s">
        <v>90</v>
      </c>
      <c r="E59" s="366" t="s">
        <v>62</v>
      </c>
      <c r="F59" s="366" t="s">
        <v>63</v>
      </c>
      <c r="G59" s="366" t="s">
        <v>91</v>
      </c>
      <c r="H59" s="311" t="s">
        <v>92</v>
      </c>
      <c r="L59" s="297"/>
    </row>
    <row r="60" spans="1:12" s="14" customFormat="1" ht="26.25" customHeight="1" x14ac:dyDescent="0.4">
      <c r="A60" s="309" t="s">
        <v>93</v>
      </c>
      <c r="B60" s="310">
        <v>10</v>
      </c>
      <c r="C60" s="507" t="s">
        <v>94</v>
      </c>
      <c r="D60" s="510">
        <v>744.78</v>
      </c>
      <c r="E60" s="367">
        <v>1</v>
      </c>
      <c r="F60" s="368">
        <v>74837229</v>
      </c>
      <c r="G60" s="433">
        <f>IF(ISBLANK(F60),"-",(F60/$D$50*$D$47*$B$68)*($B$57/$D$60))</f>
        <v>292.68627064276973</v>
      </c>
      <c r="H60" s="451">
        <f t="shared" ref="H60:H71" si="0">IF(ISBLANK(F60),"-",(G60/$B$56)*100)</f>
        <v>97.562090214256585</v>
      </c>
      <c r="L60" s="297"/>
    </row>
    <row r="61" spans="1:12" s="14" customFormat="1" ht="26.25" customHeight="1" x14ac:dyDescent="0.4">
      <c r="A61" s="309" t="s">
        <v>95</v>
      </c>
      <c r="B61" s="310">
        <v>100</v>
      </c>
      <c r="C61" s="508"/>
      <c r="D61" s="511"/>
      <c r="E61" s="369">
        <v>2</v>
      </c>
      <c r="F61" s="322">
        <v>75954890</v>
      </c>
      <c r="G61" s="434">
        <f>IF(ISBLANK(F61),"-",(F61/$D$50*$D$47*$B$68)*($B$57/$D$60))</f>
        <v>297.05741097364529</v>
      </c>
      <c r="H61" s="452">
        <f t="shared" si="0"/>
        <v>99.019136991215092</v>
      </c>
      <c r="L61" s="297"/>
    </row>
    <row r="62" spans="1:12" s="14" customFormat="1" ht="26.25" customHeight="1" x14ac:dyDescent="0.4">
      <c r="A62" s="309" t="s">
        <v>96</v>
      </c>
      <c r="B62" s="310">
        <v>1</v>
      </c>
      <c r="C62" s="508"/>
      <c r="D62" s="511"/>
      <c r="E62" s="369">
        <v>3</v>
      </c>
      <c r="F62" s="370">
        <v>75899896</v>
      </c>
      <c r="G62" s="434">
        <f>IF(ISBLANK(F62),"-",(F62/$D$50*$D$47*$B$68)*($B$57/$D$60))</f>
        <v>296.84233100632412</v>
      </c>
      <c r="H62" s="452">
        <f t="shared" si="0"/>
        <v>98.94744366877471</v>
      </c>
      <c r="L62" s="297"/>
    </row>
    <row r="63" spans="1:12" ht="27" customHeight="1" x14ac:dyDescent="0.4">
      <c r="A63" s="309" t="s">
        <v>97</v>
      </c>
      <c r="B63" s="310">
        <v>1</v>
      </c>
      <c r="C63" s="509"/>
      <c r="D63" s="512"/>
      <c r="E63" s="371">
        <v>4</v>
      </c>
      <c r="F63" s="372"/>
      <c r="G63" s="434" t="str">
        <f>IF(ISBLANK(F63),"-",(F63/$D$50*$D$47*$B$68)*($B$57/$D$60))</f>
        <v>-</v>
      </c>
      <c r="H63" s="452" t="str">
        <f t="shared" si="0"/>
        <v>-</v>
      </c>
    </row>
    <row r="64" spans="1:12" ht="26.25" customHeight="1" x14ac:dyDescent="0.4">
      <c r="A64" s="309" t="s">
        <v>98</v>
      </c>
      <c r="B64" s="310">
        <v>1</v>
      </c>
      <c r="C64" s="507" t="s">
        <v>99</v>
      </c>
      <c r="D64" s="510">
        <v>740.25</v>
      </c>
      <c r="E64" s="367">
        <v>1</v>
      </c>
      <c r="F64" s="368">
        <v>76076431</v>
      </c>
      <c r="G64" s="433">
        <f>IF(ISBLANK(F64),"-",(F64/$D$50*$D$47*$B$68)*($B$57/$D$64))</f>
        <v>299.35352218014492</v>
      </c>
      <c r="H64" s="451">
        <f t="shared" si="0"/>
        <v>99.784507393381645</v>
      </c>
    </row>
    <row r="65" spans="1:8" ht="26.25" customHeight="1" x14ac:dyDescent="0.4">
      <c r="A65" s="309" t="s">
        <v>100</v>
      </c>
      <c r="B65" s="310">
        <v>1</v>
      </c>
      <c r="C65" s="508"/>
      <c r="D65" s="511"/>
      <c r="E65" s="369">
        <v>2</v>
      </c>
      <c r="F65" s="322">
        <v>76298076</v>
      </c>
      <c r="G65" s="434">
        <f>IF(ISBLANK(F65),"-",(F65/$D$50*$D$47*$B$68)*($B$57/$D$64))</f>
        <v>300.22567417980463</v>
      </c>
      <c r="H65" s="452">
        <f t="shared" si="0"/>
        <v>100.07522472660155</v>
      </c>
    </row>
    <row r="66" spans="1:8" ht="26.25" customHeight="1" x14ac:dyDescent="0.4">
      <c r="A66" s="309" t="s">
        <v>101</v>
      </c>
      <c r="B66" s="310">
        <v>1</v>
      </c>
      <c r="C66" s="508"/>
      <c r="D66" s="511"/>
      <c r="E66" s="369">
        <v>3</v>
      </c>
      <c r="F66" s="322">
        <v>75693409</v>
      </c>
      <c r="G66" s="434">
        <f>IF(ISBLANK(F66),"-",(F66/$D$50*$D$47*$B$68)*($B$57/$D$64))</f>
        <v>297.84636703018163</v>
      </c>
      <c r="H66" s="452">
        <f t="shared" si="0"/>
        <v>99.28212234339388</v>
      </c>
    </row>
    <row r="67" spans="1:8" ht="27" customHeight="1" x14ac:dyDescent="0.4">
      <c r="A67" s="309" t="s">
        <v>102</v>
      </c>
      <c r="B67" s="310">
        <v>1</v>
      </c>
      <c r="C67" s="509"/>
      <c r="D67" s="512"/>
      <c r="E67" s="371">
        <v>4</v>
      </c>
      <c r="F67" s="372"/>
      <c r="G67" s="450" t="str">
        <f>IF(ISBLANK(F67),"-",(F67/$D$50*$D$47*$B$68)*($B$57/$D$64))</f>
        <v>-</v>
      </c>
      <c r="H67" s="453" t="str">
        <f t="shared" si="0"/>
        <v>-</v>
      </c>
    </row>
    <row r="68" spans="1:8" ht="26.25" customHeight="1" x14ac:dyDescent="0.4">
      <c r="A68" s="309" t="s">
        <v>103</v>
      </c>
      <c r="B68" s="373">
        <f>(B67/B66)*(B65/B64)*(B63/B62)*(B61/B60)*B59</f>
        <v>1000</v>
      </c>
      <c r="C68" s="507" t="s">
        <v>104</v>
      </c>
      <c r="D68" s="510">
        <v>737.47</v>
      </c>
      <c r="E68" s="367">
        <v>1</v>
      </c>
      <c r="F68" s="368">
        <v>73976760</v>
      </c>
      <c r="G68" s="433">
        <f>IF(ISBLANK(F68),"-",(F68/$D$50*$D$47*$B$68)*($B$57/$D$68))</f>
        <v>292.18882808526456</v>
      </c>
      <c r="H68" s="452">
        <f t="shared" si="0"/>
        <v>97.396276028421525</v>
      </c>
    </row>
    <row r="69" spans="1:8" ht="27" customHeight="1" x14ac:dyDescent="0.4">
      <c r="A69" s="357" t="s">
        <v>105</v>
      </c>
      <c r="B69" s="374">
        <f>(D47*B68)/B56*B57</f>
        <v>741.93849999999998</v>
      </c>
      <c r="C69" s="508"/>
      <c r="D69" s="511"/>
      <c r="E69" s="369">
        <v>2</v>
      </c>
      <c r="F69" s="322">
        <v>74554160</v>
      </c>
      <c r="G69" s="434">
        <f>IF(ISBLANK(F69),"-",(F69/$D$50*$D$47*$B$68)*($B$57/$D$68))</f>
        <v>294.46940686887757</v>
      </c>
      <c r="H69" s="452">
        <f t="shared" si="0"/>
        <v>98.156468956292514</v>
      </c>
    </row>
    <row r="70" spans="1:8" ht="26.25" customHeight="1" x14ac:dyDescent="0.4">
      <c r="A70" s="520" t="s">
        <v>78</v>
      </c>
      <c r="B70" s="521"/>
      <c r="C70" s="508"/>
      <c r="D70" s="511"/>
      <c r="E70" s="369">
        <v>3</v>
      </c>
      <c r="F70" s="322">
        <v>74058650</v>
      </c>
      <c r="G70" s="434">
        <f>IF(ISBLANK(F70),"-",(F70/$D$50*$D$47*$B$68)*($B$57/$D$68))</f>
        <v>292.51227213893628</v>
      </c>
      <c r="H70" s="452">
        <f t="shared" si="0"/>
        <v>97.504090712978766</v>
      </c>
    </row>
    <row r="71" spans="1:8" ht="27" customHeight="1" x14ac:dyDescent="0.4">
      <c r="A71" s="522"/>
      <c r="B71" s="523"/>
      <c r="C71" s="519"/>
      <c r="D71" s="512"/>
      <c r="E71" s="371">
        <v>4</v>
      </c>
      <c r="F71" s="372"/>
      <c r="G71" s="450" t="str">
        <f>IF(ISBLANK(F71),"-",(F71/$D$50*$D$47*$B$68)*($B$57/$D$68))</f>
        <v>-</v>
      </c>
      <c r="H71" s="453" t="str">
        <f t="shared" si="0"/>
        <v>-</v>
      </c>
    </row>
    <row r="72" spans="1:8" ht="26.25" customHeight="1" x14ac:dyDescent="0.4">
      <c r="A72" s="375"/>
      <c r="B72" s="375"/>
      <c r="C72" s="375"/>
      <c r="D72" s="375"/>
      <c r="E72" s="375"/>
      <c r="F72" s="377" t="s">
        <v>71</v>
      </c>
      <c r="G72" s="439">
        <f>AVERAGE(G60:G71)</f>
        <v>295.90912034510546</v>
      </c>
      <c r="H72" s="454">
        <f>AVERAGE(H60:H71)</f>
        <v>98.636373448368488</v>
      </c>
    </row>
    <row r="73" spans="1:8" ht="26.25" customHeight="1" x14ac:dyDescent="0.4">
      <c r="C73" s="375"/>
      <c r="D73" s="375"/>
      <c r="E73" s="375"/>
      <c r="F73" s="378" t="s">
        <v>84</v>
      </c>
      <c r="G73" s="438">
        <f>STDEV(G60:G71)/G72</f>
        <v>1.0297353123500249E-2</v>
      </c>
      <c r="H73" s="438">
        <f>STDEV(H60:H71)/H72</f>
        <v>1.0297353123500247E-2</v>
      </c>
    </row>
    <row r="74" spans="1:8" ht="27" customHeight="1" x14ac:dyDescent="0.4">
      <c r="A74" s="375"/>
      <c r="B74" s="375"/>
      <c r="C74" s="376"/>
      <c r="D74" s="376"/>
      <c r="E74" s="379"/>
      <c r="F74" s="380" t="s">
        <v>20</v>
      </c>
      <c r="G74" s="381">
        <f>COUNT(G60:G71)</f>
        <v>9</v>
      </c>
      <c r="H74" s="381">
        <f>COUNT(H60:H71)</f>
        <v>9</v>
      </c>
    </row>
    <row r="76" spans="1:8" ht="26.25" customHeight="1" x14ac:dyDescent="0.4">
      <c r="A76" s="293" t="s">
        <v>106</v>
      </c>
      <c r="B76" s="382" t="s">
        <v>107</v>
      </c>
      <c r="C76" s="515" t="str">
        <f>B26</f>
        <v>ZIDOVUDINE</v>
      </c>
      <c r="D76" s="515"/>
      <c r="E76" s="383" t="s">
        <v>108</v>
      </c>
      <c r="F76" s="383"/>
      <c r="G76" s="470">
        <f>H72</f>
        <v>98.636373448368488</v>
      </c>
      <c r="H76" s="385"/>
    </row>
    <row r="77" spans="1:8" ht="18.75" x14ac:dyDescent="0.3">
      <c r="A77" s="292" t="s">
        <v>109</v>
      </c>
      <c r="B77" s="292" t="s">
        <v>110</v>
      </c>
    </row>
    <row r="78" spans="1:8" ht="18.75" x14ac:dyDescent="0.3">
      <c r="A78" s="292"/>
      <c r="B78" s="292"/>
    </row>
    <row r="79" spans="1:8" ht="26.25" customHeight="1" x14ac:dyDescent="0.4">
      <c r="A79" s="293" t="s">
        <v>4</v>
      </c>
      <c r="B79" s="501" t="str">
        <f>B26</f>
        <v>ZIDOVUDINE</v>
      </c>
      <c r="C79" s="501"/>
    </row>
    <row r="80" spans="1:8" ht="26.25" customHeight="1" x14ac:dyDescent="0.4">
      <c r="A80" s="294" t="s">
        <v>48</v>
      </c>
      <c r="B80" s="501" t="str">
        <f>B27</f>
        <v>Z1-1</v>
      </c>
      <c r="C80" s="501"/>
    </row>
    <row r="81" spans="1:12" ht="27" customHeight="1" x14ac:dyDescent="0.4">
      <c r="A81" s="294" t="s">
        <v>6</v>
      </c>
      <c r="B81" s="386">
        <f>B28</f>
        <v>99</v>
      </c>
    </row>
    <row r="82" spans="1:12" s="14" customFormat="1" ht="27" customHeight="1" x14ac:dyDescent="0.4">
      <c r="A82" s="294" t="s">
        <v>49</v>
      </c>
      <c r="B82" s="296">
        <v>0</v>
      </c>
      <c r="C82" s="492" t="s">
        <v>50</v>
      </c>
      <c r="D82" s="493"/>
      <c r="E82" s="493"/>
      <c r="F82" s="493"/>
      <c r="G82" s="494"/>
      <c r="I82" s="297"/>
      <c r="J82" s="297"/>
      <c r="K82" s="297"/>
      <c r="L82" s="297"/>
    </row>
    <row r="83" spans="1:12" s="14" customFormat="1" ht="19.5" customHeight="1" x14ac:dyDescent="0.3">
      <c r="A83" s="294" t="s">
        <v>51</v>
      </c>
      <c r="B83" s="298">
        <f>B81-B82</f>
        <v>99</v>
      </c>
      <c r="C83" s="299"/>
      <c r="D83" s="299"/>
      <c r="E83" s="299"/>
      <c r="F83" s="299"/>
      <c r="G83" s="300"/>
      <c r="I83" s="297"/>
      <c r="J83" s="297"/>
      <c r="K83" s="297"/>
      <c r="L83" s="297"/>
    </row>
    <row r="84" spans="1:12" s="14" customFormat="1" ht="27" customHeight="1" x14ac:dyDescent="0.4">
      <c r="A84" s="294" t="s">
        <v>52</v>
      </c>
      <c r="B84" s="301">
        <v>1</v>
      </c>
      <c r="C84" s="495" t="s">
        <v>111</v>
      </c>
      <c r="D84" s="496"/>
      <c r="E84" s="496"/>
      <c r="F84" s="496"/>
      <c r="G84" s="496"/>
      <c r="H84" s="497"/>
      <c r="I84" s="297"/>
      <c r="J84" s="297"/>
      <c r="K84" s="297"/>
      <c r="L84" s="297"/>
    </row>
    <row r="85" spans="1:12" s="14" customFormat="1" ht="27" customHeight="1" x14ac:dyDescent="0.4">
      <c r="A85" s="294" t="s">
        <v>54</v>
      </c>
      <c r="B85" s="301">
        <v>1</v>
      </c>
      <c r="C85" s="495" t="s">
        <v>112</v>
      </c>
      <c r="D85" s="496"/>
      <c r="E85" s="496"/>
      <c r="F85" s="496"/>
      <c r="G85" s="496"/>
      <c r="H85" s="497"/>
      <c r="I85" s="297"/>
      <c r="J85" s="297"/>
      <c r="K85" s="297"/>
      <c r="L85" s="297"/>
    </row>
    <row r="86" spans="1:12" s="14" customFormat="1" ht="18.75" x14ac:dyDescent="0.3">
      <c r="A86" s="294"/>
      <c r="B86" s="304"/>
      <c r="C86" s="305"/>
      <c r="D86" s="305"/>
      <c r="E86" s="305"/>
      <c r="F86" s="305"/>
      <c r="G86" s="305"/>
      <c r="H86" s="305"/>
      <c r="I86" s="297"/>
      <c r="J86" s="297"/>
      <c r="K86" s="297"/>
      <c r="L86" s="297"/>
    </row>
    <row r="87" spans="1:12" s="14" customFormat="1" ht="18.75" x14ac:dyDescent="0.3">
      <c r="A87" s="294" t="s">
        <v>56</v>
      </c>
      <c r="B87" s="306">
        <f>B84/B85</f>
        <v>1</v>
      </c>
      <c r="C87" s="284" t="s">
        <v>57</v>
      </c>
      <c r="D87" s="284"/>
      <c r="E87" s="284"/>
      <c r="F87" s="284"/>
      <c r="G87" s="284"/>
      <c r="I87" s="297"/>
      <c r="J87" s="297"/>
      <c r="K87" s="297"/>
      <c r="L87" s="297"/>
    </row>
    <row r="88" spans="1:12" ht="19.5" customHeight="1" x14ac:dyDescent="0.3">
      <c r="A88" s="292"/>
      <c r="B88" s="292"/>
    </row>
    <row r="89" spans="1:12" ht="27" customHeight="1" x14ac:dyDescent="0.4">
      <c r="A89" s="307" t="s">
        <v>58</v>
      </c>
      <c r="B89" s="308">
        <v>100</v>
      </c>
      <c r="D89" s="387" t="s">
        <v>59</v>
      </c>
      <c r="E89" s="388"/>
      <c r="F89" s="498" t="s">
        <v>60</v>
      </c>
      <c r="G89" s="500"/>
    </row>
    <row r="90" spans="1:12" ht="27" customHeight="1" x14ac:dyDescent="0.4">
      <c r="A90" s="309" t="s">
        <v>61</v>
      </c>
      <c r="B90" s="310">
        <v>1</v>
      </c>
      <c r="C90" s="389" t="s">
        <v>62</v>
      </c>
      <c r="D90" s="312" t="s">
        <v>63</v>
      </c>
      <c r="E90" s="313" t="s">
        <v>64</v>
      </c>
      <c r="F90" s="312" t="s">
        <v>63</v>
      </c>
      <c r="G90" s="390" t="s">
        <v>64</v>
      </c>
      <c r="I90" s="315" t="s">
        <v>65</v>
      </c>
    </row>
    <row r="91" spans="1:12" ht="26.25" customHeight="1" x14ac:dyDescent="0.4">
      <c r="A91" s="309" t="s">
        <v>66</v>
      </c>
      <c r="B91" s="310">
        <v>1</v>
      </c>
      <c r="C91" s="391">
        <v>1</v>
      </c>
      <c r="D91" s="317">
        <v>75624816</v>
      </c>
      <c r="E91" s="318">
        <f>IF(ISBLANK(D91),"-",$D$101/$D$98*D91)</f>
        <v>84989656.241992682</v>
      </c>
      <c r="F91" s="317">
        <v>84866887</v>
      </c>
      <c r="G91" s="319">
        <f>IF(ISBLANK(F91),"-",$D$101/$F$98*F91)</f>
        <v>84615663.096267164</v>
      </c>
      <c r="I91" s="320"/>
    </row>
    <row r="92" spans="1:12" ht="26.25" customHeight="1" x14ac:dyDescent="0.4">
      <c r="A92" s="309" t="s">
        <v>67</v>
      </c>
      <c r="B92" s="310">
        <v>1</v>
      </c>
      <c r="C92" s="376">
        <v>2</v>
      </c>
      <c r="D92" s="322">
        <v>75627120</v>
      </c>
      <c r="E92" s="323">
        <f>IF(ISBLANK(D92),"-",$D$101/$D$98*D92)</f>
        <v>84992245.552993208</v>
      </c>
      <c r="F92" s="322">
        <v>85686921</v>
      </c>
      <c r="G92" s="324">
        <f>IF(ISBLANK(F92),"-",$D$101/$F$98*F92)</f>
        <v>85433269.622490808</v>
      </c>
      <c r="I92" s="502">
        <f>ABS((F96/D96*D95)-F95)/D95</f>
        <v>6.197781619408754E-4</v>
      </c>
    </row>
    <row r="93" spans="1:12" ht="26.25" customHeight="1" x14ac:dyDescent="0.4">
      <c r="A93" s="309" t="s">
        <v>68</v>
      </c>
      <c r="B93" s="310">
        <v>1</v>
      </c>
      <c r="C93" s="376">
        <v>3</v>
      </c>
      <c r="D93" s="322">
        <v>75334613</v>
      </c>
      <c r="E93" s="323">
        <f>IF(ISBLANK(D93),"-",$D$101/$D$98*D93)</f>
        <v>84663516.563049272</v>
      </c>
      <c r="F93" s="322">
        <v>84988086</v>
      </c>
      <c r="G93" s="324">
        <f>IF(ISBLANK(F93),"-",$D$101/$F$98*F93)</f>
        <v>84736503.321638033</v>
      </c>
      <c r="I93" s="502"/>
    </row>
    <row r="94" spans="1:12" ht="27" customHeight="1" x14ac:dyDescent="0.4">
      <c r="A94" s="309" t="s">
        <v>69</v>
      </c>
      <c r="B94" s="310">
        <v>1</v>
      </c>
      <c r="C94" s="392">
        <v>4</v>
      </c>
      <c r="D94" s="327"/>
      <c r="E94" s="328" t="str">
        <f>IF(ISBLANK(D94),"-",$D$101/$D$98*D94)</f>
        <v>-</v>
      </c>
      <c r="F94" s="393"/>
      <c r="G94" s="329" t="str">
        <f>IF(ISBLANK(F94),"-",$D$101/$F$98*F94)</f>
        <v>-</v>
      </c>
      <c r="I94" s="330"/>
    </row>
    <row r="95" spans="1:12" ht="27" customHeight="1" x14ac:dyDescent="0.4">
      <c r="A95" s="309" t="s">
        <v>70</v>
      </c>
      <c r="B95" s="310">
        <v>1</v>
      </c>
      <c r="C95" s="394" t="s">
        <v>71</v>
      </c>
      <c r="D95" s="395">
        <f>AVERAGE(D91:D94)</f>
        <v>75528849.666666672</v>
      </c>
      <c r="E95" s="333">
        <f>AVERAGE(E91:E94)</f>
        <v>84881806.119345054</v>
      </c>
      <c r="F95" s="396">
        <f>AVERAGE(F91:F94)</f>
        <v>85180631.333333328</v>
      </c>
      <c r="G95" s="397">
        <f>AVERAGE(G91:G94)</f>
        <v>84928478.680132017</v>
      </c>
    </row>
    <row r="96" spans="1:12" ht="26.25" customHeight="1" x14ac:dyDescent="0.4">
      <c r="A96" s="309" t="s">
        <v>72</v>
      </c>
      <c r="B96" s="295">
        <v>1</v>
      </c>
      <c r="C96" s="398" t="s">
        <v>113</v>
      </c>
      <c r="D96" s="399">
        <v>29.96</v>
      </c>
      <c r="E96" s="325"/>
      <c r="F96" s="337">
        <v>33.770000000000003</v>
      </c>
    </row>
    <row r="97" spans="1:10" ht="26.25" customHeight="1" x14ac:dyDescent="0.4">
      <c r="A97" s="309" t="s">
        <v>74</v>
      </c>
      <c r="B97" s="295">
        <v>1</v>
      </c>
      <c r="C97" s="400" t="s">
        <v>114</v>
      </c>
      <c r="D97" s="401">
        <f>D96*$B$87</f>
        <v>29.96</v>
      </c>
      <c r="E97" s="340"/>
      <c r="F97" s="339">
        <f>F96*$B$87</f>
        <v>33.770000000000003</v>
      </c>
    </row>
    <row r="98" spans="1:10" ht="19.5" customHeight="1" x14ac:dyDescent="0.3">
      <c r="A98" s="309" t="s">
        <v>76</v>
      </c>
      <c r="B98" s="402">
        <f>(B97/B96)*(B95/B94)*(B93/B92)*(B91/B90)*B89</f>
        <v>100</v>
      </c>
      <c r="C98" s="400" t="s">
        <v>115</v>
      </c>
      <c r="D98" s="403">
        <f>D97*$B$83/100</f>
        <v>29.660399999999999</v>
      </c>
      <c r="E98" s="343"/>
      <c r="F98" s="342">
        <f>F97*$B$83/100</f>
        <v>33.432300000000005</v>
      </c>
    </row>
    <row r="99" spans="1:10" ht="19.5" customHeight="1" x14ac:dyDescent="0.3">
      <c r="A99" s="503" t="s">
        <v>78</v>
      </c>
      <c r="B99" s="517"/>
      <c r="C99" s="400" t="s">
        <v>116</v>
      </c>
      <c r="D99" s="404">
        <f>D98/$B$98</f>
        <v>0.29660399999999998</v>
      </c>
      <c r="E99" s="343"/>
      <c r="F99" s="346">
        <f>F98/$B$98</f>
        <v>0.33432300000000004</v>
      </c>
      <c r="G99" s="405"/>
      <c r="H99" s="335"/>
    </row>
    <row r="100" spans="1:10" ht="19.5" customHeight="1" x14ac:dyDescent="0.3">
      <c r="A100" s="505"/>
      <c r="B100" s="518"/>
      <c r="C100" s="400" t="s">
        <v>80</v>
      </c>
      <c r="D100" s="406">
        <f>$B$56/$B$116</f>
        <v>0.33333333333333331</v>
      </c>
      <c r="F100" s="351"/>
      <c r="G100" s="407"/>
      <c r="H100" s="335"/>
    </row>
    <row r="101" spans="1:10" ht="18.75" x14ac:dyDescent="0.3">
      <c r="C101" s="400" t="s">
        <v>81</v>
      </c>
      <c r="D101" s="401">
        <f>D100*$B$98</f>
        <v>33.333333333333329</v>
      </c>
      <c r="F101" s="351"/>
      <c r="G101" s="405"/>
      <c r="H101" s="335"/>
    </row>
    <row r="102" spans="1:10" ht="19.5" customHeight="1" x14ac:dyDescent="0.3">
      <c r="C102" s="408" t="s">
        <v>82</v>
      </c>
      <c r="D102" s="409">
        <f>D101/B34</f>
        <v>33.333333333333329</v>
      </c>
      <c r="F102" s="355"/>
      <c r="G102" s="405"/>
      <c r="H102" s="335"/>
      <c r="J102" s="410"/>
    </row>
    <row r="103" spans="1:10" ht="18.75" x14ac:dyDescent="0.3">
      <c r="C103" s="411" t="s">
        <v>117</v>
      </c>
      <c r="D103" s="412">
        <f>AVERAGE(E91:E94,G91:G94)</f>
        <v>84905142.399738535</v>
      </c>
      <c r="F103" s="355"/>
      <c r="G103" s="413"/>
      <c r="H103" s="335"/>
      <c r="J103" s="414"/>
    </row>
    <row r="104" spans="1:10" ht="18.75" x14ac:dyDescent="0.3">
      <c r="C104" s="378" t="s">
        <v>84</v>
      </c>
      <c r="D104" s="415">
        <f>STDEV(E91:E94,G91:G94)/D103</f>
        <v>3.588934631769541E-3</v>
      </c>
      <c r="F104" s="355"/>
      <c r="G104" s="405"/>
      <c r="H104" s="335"/>
      <c r="J104" s="414"/>
    </row>
    <row r="105" spans="1:10" ht="19.5" customHeight="1" x14ac:dyDescent="0.3">
      <c r="C105" s="380" t="s">
        <v>20</v>
      </c>
      <c r="D105" s="416">
        <f>COUNT(E91:E94,G91:G94)</f>
        <v>6</v>
      </c>
      <c r="F105" s="355"/>
      <c r="G105" s="405"/>
      <c r="H105" s="335"/>
      <c r="J105" s="414"/>
    </row>
    <row r="106" spans="1:10" ht="19.5" customHeight="1" x14ac:dyDescent="0.3">
      <c r="A106" s="359"/>
      <c r="B106" s="359"/>
      <c r="C106" s="359"/>
      <c r="D106" s="359"/>
      <c r="E106" s="359"/>
    </row>
    <row r="107" spans="1:10" ht="27" customHeight="1" x14ac:dyDescent="0.4">
      <c r="A107" s="307" t="s">
        <v>118</v>
      </c>
      <c r="B107" s="308">
        <v>900</v>
      </c>
      <c r="C107" s="455" t="s">
        <v>119</v>
      </c>
      <c r="D107" s="455" t="s">
        <v>63</v>
      </c>
      <c r="E107" s="455" t="s">
        <v>120</v>
      </c>
      <c r="F107" s="417" t="s">
        <v>121</v>
      </c>
    </row>
    <row r="108" spans="1:10" ht="26.25" customHeight="1" x14ac:dyDescent="0.4">
      <c r="A108" s="309" t="s">
        <v>122</v>
      </c>
      <c r="B108" s="310">
        <v>1</v>
      </c>
      <c r="C108" s="460">
        <v>1</v>
      </c>
      <c r="D108" s="461">
        <v>82842687</v>
      </c>
      <c r="E108" s="435">
        <f t="shared" ref="E108:E113" si="1">IF(ISBLANK(D108),"-",D108/$D$103*$D$100*$B$116)</f>
        <v>292.71261312997376</v>
      </c>
      <c r="F108" s="462">
        <f t="shared" ref="F108:F113" si="2">IF(ISBLANK(D108), "-", (E108/$B$56)*100)</f>
        <v>97.570871043324587</v>
      </c>
    </row>
    <row r="109" spans="1:10" ht="26.25" customHeight="1" x14ac:dyDescent="0.4">
      <c r="A109" s="309" t="s">
        <v>95</v>
      </c>
      <c r="B109" s="310">
        <v>1</v>
      </c>
      <c r="C109" s="456">
        <v>2</v>
      </c>
      <c r="D109" s="458">
        <v>83228816</v>
      </c>
      <c r="E109" s="436">
        <f t="shared" si="1"/>
        <v>294.0769439199114</v>
      </c>
      <c r="F109" s="463">
        <f t="shared" si="2"/>
        <v>98.025647973303791</v>
      </c>
    </row>
    <row r="110" spans="1:10" ht="26.25" customHeight="1" x14ac:dyDescent="0.4">
      <c r="A110" s="309" t="s">
        <v>96</v>
      </c>
      <c r="B110" s="310">
        <v>1</v>
      </c>
      <c r="C110" s="456">
        <v>3</v>
      </c>
      <c r="D110" s="458">
        <v>83725027</v>
      </c>
      <c r="E110" s="436">
        <f t="shared" si="1"/>
        <v>295.83023348274071</v>
      </c>
      <c r="F110" s="463">
        <f t="shared" si="2"/>
        <v>98.610077827580227</v>
      </c>
    </row>
    <row r="111" spans="1:10" ht="26.25" customHeight="1" x14ac:dyDescent="0.4">
      <c r="A111" s="309" t="s">
        <v>97</v>
      </c>
      <c r="B111" s="310">
        <v>1</v>
      </c>
      <c r="C111" s="456">
        <v>4</v>
      </c>
      <c r="D111" s="458">
        <v>84360925</v>
      </c>
      <c r="E111" s="436">
        <f t="shared" si="1"/>
        <v>298.07708678995084</v>
      </c>
      <c r="F111" s="463">
        <f t="shared" si="2"/>
        <v>99.359028929983623</v>
      </c>
    </row>
    <row r="112" spans="1:10" ht="26.25" customHeight="1" x14ac:dyDescent="0.4">
      <c r="A112" s="309" t="s">
        <v>98</v>
      </c>
      <c r="B112" s="310">
        <v>1</v>
      </c>
      <c r="C112" s="456">
        <v>5</v>
      </c>
      <c r="D112" s="458">
        <v>81922782</v>
      </c>
      <c r="E112" s="436">
        <f t="shared" si="1"/>
        <v>289.46226230080129</v>
      </c>
      <c r="F112" s="463">
        <f t="shared" si="2"/>
        <v>96.487420766933766</v>
      </c>
    </row>
    <row r="113" spans="1:10" ht="27" customHeight="1" x14ac:dyDescent="0.4">
      <c r="A113" s="309" t="s">
        <v>100</v>
      </c>
      <c r="B113" s="310">
        <v>1</v>
      </c>
      <c r="C113" s="457">
        <v>6</v>
      </c>
      <c r="D113" s="459">
        <v>83677883</v>
      </c>
      <c r="E113" s="437">
        <f t="shared" si="1"/>
        <v>295.66365699985334</v>
      </c>
      <c r="F113" s="464">
        <f t="shared" si="2"/>
        <v>98.554552333284448</v>
      </c>
    </row>
    <row r="114" spans="1:10" ht="27" customHeight="1" x14ac:dyDescent="0.4">
      <c r="A114" s="309" t="s">
        <v>101</v>
      </c>
      <c r="B114" s="310">
        <v>1</v>
      </c>
      <c r="C114" s="418"/>
      <c r="D114" s="376"/>
      <c r="E114" s="283"/>
      <c r="F114" s="465"/>
    </row>
    <row r="115" spans="1:10" ht="26.25" customHeight="1" x14ac:dyDescent="0.4">
      <c r="A115" s="309" t="s">
        <v>102</v>
      </c>
      <c r="B115" s="310">
        <v>1</v>
      </c>
      <c r="C115" s="418"/>
      <c r="D115" s="442" t="s">
        <v>71</v>
      </c>
      <c r="E115" s="444">
        <f>AVERAGE(E108:E113)</f>
        <v>294.30379943720521</v>
      </c>
      <c r="F115" s="466">
        <f>AVERAGE(F108:F113)</f>
        <v>98.1012664790684</v>
      </c>
    </row>
    <row r="116" spans="1:10" ht="27" customHeight="1" x14ac:dyDescent="0.4">
      <c r="A116" s="309" t="s">
        <v>103</v>
      </c>
      <c r="B116" s="341">
        <f>(B115/B114)*(B113/B112)*(B111/B110)*(B109/B108)*B107</f>
        <v>900</v>
      </c>
      <c r="C116" s="419"/>
      <c r="D116" s="443" t="s">
        <v>84</v>
      </c>
      <c r="E116" s="441">
        <f>STDEV(E108:E113)/E115</f>
        <v>1.0130006439082592E-2</v>
      </c>
      <c r="F116" s="420">
        <f>STDEV(F108:F113)/F115</f>
        <v>1.0130006439082594E-2</v>
      </c>
      <c r="I116" s="283"/>
    </row>
    <row r="117" spans="1:10" ht="27" customHeight="1" x14ac:dyDescent="0.4">
      <c r="A117" s="503" t="s">
        <v>78</v>
      </c>
      <c r="B117" s="504"/>
      <c r="C117" s="421"/>
      <c r="D117" s="380" t="s">
        <v>20</v>
      </c>
      <c r="E117" s="446">
        <f>COUNT(E108:E113)</f>
        <v>6</v>
      </c>
      <c r="F117" s="447">
        <f>COUNT(F108:F113)</f>
        <v>6</v>
      </c>
      <c r="I117" s="283"/>
      <c r="J117" s="414"/>
    </row>
    <row r="118" spans="1:10" ht="26.25" customHeight="1" x14ac:dyDescent="0.3">
      <c r="A118" s="505"/>
      <c r="B118" s="506"/>
      <c r="C118" s="283"/>
      <c r="D118" s="445"/>
      <c r="E118" s="483" t="s">
        <v>123</v>
      </c>
      <c r="F118" s="484"/>
      <c r="G118" s="283"/>
      <c r="H118" s="283"/>
      <c r="I118" s="283"/>
    </row>
    <row r="119" spans="1:10" ht="25.5" customHeight="1" x14ac:dyDescent="0.4">
      <c r="A119" s="430"/>
      <c r="B119" s="305"/>
      <c r="C119" s="283"/>
      <c r="D119" s="443" t="s">
        <v>124</v>
      </c>
      <c r="E119" s="448">
        <f>MIN(E108:E113)</f>
        <v>289.46226230080129</v>
      </c>
      <c r="F119" s="467">
        <f>MIN(F108:F113)</f>
        <v>96.487420766933766</v>
      </c>
      <c r="G119" s="283"/>
      <c r="H119" s="283"/>
      <c r="I119" s="283"/>
    </row>
    <row r="120" spans="1:10" ht="24" customHeight="1" x14ac:dyDescent="0.4">
      <c r="A120" s="430"/>
      <c r="B120" s="305"/>
      <c r="C120" s="283"/>
      <c r="D120" s="352" t="s">
        <v>125</v>
      </c>
      <c r="E120" s="449">
        <f>MAX(E108:E113)</f>
        <v>298.07708678995084</v>
      </c>
      <c r="F120" s="468">
        <f>MAX(F108:F113)</f>
        <v>99.359028929983623</v>
      </c>
      <c r="G120" s="283"/>
      <c r="H120" s="283"/>
      <c r="I120" s="283"/>
    </row>
    <row r="121" spans="1:10" ht="27" customHeight="1" x14ac:dyDescent="0.3">
      <c r="A121" s="430"/>
      <c r="B121" s="305"/>
      <c r="C121" s="283"/>
      <c r="D121" s="283"/>
      <c r="E121" s="283"/>
      <c r="F121" s="376"/>
      <c r="G121" s="283"/>
      <c r="H121" s="283"/>
      <c r="I121" s="283"/>
    </row>
    <row r="122" spans="1:10" ht="25.5" customHeight="1" x14ac:dyDescent="0.3">
      <c r="A122" s="430"/>
      <c r="B122" s="305"/>
      <c r="C122" s="283"/>
      <c r="D122" s="283"/>
      <c r="E122" s="283"/>
      <c r="F122" s="376"/>
      <c r="G122" s="283"/>
      <c r="H122" s="283"/>
      <c r="I122" s="283"/>
    </row>
    <row r="123" spans="1:10" ht="18.75" x14ac:dyDescent="0.3">
      <c r="A123" s="430"/>
      <c r="B123" s="305"/>
      <c r="C123" s="283"/>
      <c r="D123" s="283"/>
      <c r="E123" s="283"/>
      <c r="F123" s="376"/>
      <c r="G123" s="283"/>
      <c r="H123" s="283"/>
      <c r="I123" s="283"/>
    </row>
    <row r="124" spans="1:10" ht="45.75" customHeight="1" x14ac:dyDescent="0.65">
      <c r="A124" s="293" t="s">
        <v>106</v>
      </c>
      <c r="B124" s="382" t="s">
        <v>126</v>
      </c>
      <c r="C124" s="515" t="str">
        <f>B26</f>
        <v>ZIDOVUDINE</v>
      </c>
      <c r="D124" s="515"/>
      <c r="E124" s="383" t="s">
        <v>127</v>
      </c>
      <c r="F124" s="383"/>
      <c r="G124" s="469">
        <f>F115</f>
        <v>98.1012664790684</v>
      </c>
      <c r="H124" s="283"/>
      <c r="I124" s="283"/>
    </row>
    <row r="125" spans="1:10" ht="45.75" customHeight="1" x14ac:dyDescent="0.65">
      <c r="A125" s="293"/>
      <c r="B125" s="382" t="s">
        <v>128</v>
      </c>
      <c r="C125" s="294" t="s">
        <v>129</v>
      </c>
      <c r="D125" s="469">
        <f>MIN(F108:F113)</f>
        <v>96.487420766933766</v>
      </c>
      <c r="E125" s="394" t="s">
        <v>130</v>
      </c>
      <c r="F125" s="469">
        <f>MAX(F108:F113)</f>
        <v>99.359028929983623</v>
      </c>
      <c r="G125" s="384"/>
      <c r="H125" s="283"/>
      <c r="I125" s="283"/>
    </row>
    <row r="126" spans="1:10" ht="19.5" customHeight="1" x14ac:dyDescent="0.3">
      <c r="A126" s="422"/>
      <c r="B126" s="422"/>
      <c r="C126" s="423"/>
      <c r="D126" s="423"/>
      <c r="E126" s="423"/>
      <c r="F126" s="423"/>
      <c r="G126" s="423"/>
      <c r="H126" s="423"/>
    </row>
    <row r="127" spans="1:10" ht="18.75" x14ac:dyDescent="0.3">
      <c r="B127" s="516" t="s">
        <v>26</v>
      </c>
      <c r="C127" s="516"/>
      <c r="E127" s="389" t="s">
        <v>27</v>
      </c>
      <c r="F127" s="424"/>
      <c r="G127" s="516" t="s">
        <v>28</v>
      </c>
      <c r="H127" s="516"/>
    </row>
    <row r="128" spans="1:10" ht="69.95" customHeight="1" x14ac:dyDescent="0.3">
      <c r="A128" s="425" t="s">
        <v>29</v>
      </c>
      <c r="B128" s="426"/>
      <c r="C128" s="426"/>
      <c r="E128" s="426"/>
      <c r="F128" s="283"/>
      <c r="G128" s="427"/>
      <c r="H128" s="427"/>
    </row>
    <row r="129" spans="1:9" ht="69.95" customHeight="1" x14ac:dyDescent="0.3">
      <c r="A129" s="425" t="s">
        <v>30</v>
      </c>
      <c r="B129" s="428"/>
      <c r="C129" s="428"/>
      <c r="E129" s="428"/>
      <c r="F129" s="283"/>
      <c r="G129" s="429"/>
      <c r="H129" s="429"/>
    </row>
    <row r="130" spans="1:9" ht="18.75" x14ac:dyDescent="0.3">
      <c r="A130" s="375"/>
      <c r="B130" s="375"/>
      <c r="C130" s="376"/>
      <c r="D130" s="376"/>
      <c r="E130" s="376"/>
      <c r="F130" s="379"/>
      <c r="G130" s="376"/>
      <c r="H130" s="376"/>
      <c r="I130" s="283"/>
    </row>
    <row r="131" spans="1:9" ht="18.75" x14ac:dyDescent="0.3">
      <c r="A131" s="375"/>
      <c r="B131" s="375"/>
      <c r="C131" s="376"/>
      <c r="D131" s="376"/>
      <c r="E131" s="376"/>
      <c r="F131" s="379"/>
      <c r="G131" s="376"/>
      <c r="H131" s="376"/>
      <c r="I131" s="283"/>
    </row>
    <row r="132" spans="1:9" ht="18.75" x14ac:dyDescent="0.3">
      <c r="A132" s="375"/>
      <c r="B132" s="375"/>
      <c r="C132" s="376"/>
      <c r="D132" s="376"/>
      <c r="E132" s="376"/>
      <c r="F132" s="379"/>
      <c r="G132" s="376"/>
      <c r="H132" s="376"/>
      <c r="I132" s="283"/>
    </row>
    <row r="133" spans="1:9" ht="18.75" x14ac:dyDescent="0.3">
      <c r="A133" s="375"/>
      <c r="B133" s="375"/>
      <c r="C133" s="376"/>
      <c r="D133" s="376"/>
      <c r="E133" s="376"/>
      <c r="F133" s="379"/>
      <c r="G133" s="376"/>
      <c r="H133" s="376"/>
      <c r="I133" s="283"/>
    </row>
    <row r="134" spans="1:9" ht="18.75" x14ac:dyDescent="0.3">
      <c r="A134" s="375"/>
      <c r="B134" s="375"/>
      <c r="C134" s="376"/>
      <c r="D134" s="376"/>
      <c r="E134" s="376"/>
      <c r="F134" s="379"/>
      <c r="G134" s="376"/>
      <c r="H134" s="376"/>
      <c r="I134" s="283"/>
    </row>
    <row r="135" spans="1:9" ht="18.75" x14ac:dyDescent="0.3">
      <c r="A135" s="375"/>
      <c r="B135" s="375"/>
      <c r="C135" s="376"/>
      <c r="D135" s="376"/>
      <c r="E135" s="376"/>
      <c r="F135" s="379"/>
      <c r="G135" s="376"/>
      <c r="H135" s="376"/>
      <c r="I135" s="283"/>
    </row>
    <row r="136" spans="1:9" ht="18.75" x14ac:dyDescent="0.3">
      <c r="A136" s="375"/>
      <c r="B136" s="375"/>
      <c r="C136" s="376"/>
      <c r="D136" s="376"/>
      <c r="E136" s="376"/>
      <c r="F136" s="379"/>
      <c r="G136" s="376"/>
      <c r="H136" s="376"/>
      <c r="I136" s="283"/>
    </row>
    <row r="137" spans="1:9" ht="18.75" x14ac:dyDescent="0.3">
      <c r="A137" s="375"/>
      <c r="B137" s="375"/>
      <c r="C137" s="376"/>
      <c r="D137" s="376"/>
      <c r="E137" s="376"/>
      <c r="F137" s="379"/>
      <c r="G137" s="376"/>
      <c r="H137" s="376"/>
      <c r="I137" s="283"/>
    </row>
    <row r="138" spans="1:9" ht="18.75" x14ac:dyDescent="0.3">
      <c r="A138" s="375"/>
      <c r="B138" s="375"/>
      <c r="C138" s="376"/>
      <c r="D138" s="376"/>
      <c r="E138" s="376"/>
      <c r="F138" s="379"/>
      <c r="G138" s="376"/>
      <c r="H138" s="376"/>
      <c r="I138" s="283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Lamivudine</vt:lpstr>
      <vt:lpstr>SST Zidovudine</vt:lpstr>
      <vt:lpstr>Uniformity</vt:lpstr>
      <vt:lpstr>Lamivudine</vt:lpstr>
      <vt:lpstr>Zidovudine</vt:lpstr>
      <vt:lpstr>Lamivudine!Print_Area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2018-04-05T09:40:24Z</cp:lastPrinted>
  <dcterms:created xsi:type="dcterms:W3CDTF">2005-07-05T10:19:27Z</dcterms:created>
  <dcterms:modified xsi:type="dcterms:W3CDTF">2018-04-05T09:45:08Z</dcterms:modified>
</cp:coreProperties>
</file>