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SST Lamivudine" sheetId="5" r:id="rId1"/>
    <sheet name="SST Zidovudine" sheetId="6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Lamivudine!$A$1:$I$129</definedName>
    <definedName name="_xlnm.Print_Area" localSheetId="2">Uniformity!$A$12:$I$54</definedName>
    <definedName name="_xlnm.Print_Area" localSheetId="4">Zidovudine!$A$1:$I$130</definedName>
  </definedNames>
  <calcPr calcId="144525"/>
</workbook>
</file>

<file path=xl/calcChain.xml><?xml version="1.0" encoding="utf-8"?>
<calcChain xmlns="http://schemas.openxmlformats.org/spreadsheetml/2006/main">
  <c r="B53" i="6" l="1"/>
  <c r="F51" i="6"/>
  <c r="E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 s="1"/>
  <c r="B34" i="4"/>
  <c r="D44" i="4" s="1"/>
  <c r="B30" i="4"/>
  <c r="C124" i="3"/>
  <c r="B116" i="3"/>
  <c r="D100" i="3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D48" i="3"/>
  <c r="B45" i="3"/>
  <c r="F42" i="3"/>
  <c r="D42" i="3"/>
  <c r="B34" i="3"/>
  <c r="D44" i="3" s="1"/>
  <c r="B30" i="3"/>
  <c r="C46" i="2"/>
  <c r="B57" i="4" s="1"/>
  <c r="C45" i="2"/>
  <c r="D29" i="2"/>
  <c r="D25" i="2"/>
  <c r="C19" i="2"/>
  <c r="I92" i="3" l="1"/>
  <c r="D101" i="3"/>
  <c r="I39" i="3"/>
  <c r="F44" i="3"/>
  <c r="F45" i="3" s="1"/>
  <c r="D49" i="3"/>
  <c r="D102" i="3"/>
  <c r="D45" i="3"/>
  <c r="D46" i="3" s="1"/>
  <c r="D101" i="4"/>
  <c r="D102" i="4" s="1"/>
  <c r="I92" i="4"/>
  <c r="F44" i="4"/>
  <c r="F45" i="4" s="1"/>
  <c r="G41" i="4" s="1"/>
  <c r="D45" i="4"/>
  <c r="D46" i="4" s="1"/>
  <c r="F98" i="4"/>
  <c r="F99" i="4" s="1"/>
  <c r="E38" i="3"/>
  <c r="B69" i="3"/>
  <c r="D98" i="3"/>
  <c r="E91" i="3" s="1"/>
  <c r="F98" i="3"/>
  <c r="G94" i="3" s="1"/>
  <c r="B69" i="4"/>
  <c r="G94" i="4"/>
  <c r="G91" i="4"/>
  <c r="D31" i="2"/>
  <c r="D43" i="2"/>
  <c r="D97" i="4"/>
  <c r="D98" i="4" s="1"/>
  <c r="D99" i="4" s="1"/>
  <c r="D27" i="2"/>
  <c r="D35" i="2"/>
  <c r="D39" i="2"/>
  <c r="C49" i="2"/>
  <c r="D24" i="2"/>
  <c r="D28" i="2"/>
  <c r="D32" i="2"/>
  <c r="D36" i="2"/>
  <c r="D40" i="2"/>
  <c r="D49" i="2"/>
  <c r="E41" i="3"/>
  <c r="B57" i="3"/>
  <c r="D49" i="4"/>
  <c r="D33" i="2"/>
  <c r="D37" i="2"/>
  <c r="D41" i="2"/>
  <c r="C50" i="2"/>
  <c r="D26" i="2"/>
  <c r="D30" i="2"/>
  <c r="D34" i="2"/>
  <c r="D38" i="2"/>
  <c r="D42" i="2"/>
  <c r="B49" i="2"/>
  <c r="D50" i="2"/>
  <c r="E94" i="3" l="1"/>
  <c r="G40" i="3"/>
  <c r="G39" i="3"/>
  <c r="G38" i="3"/>
  <c r="F46" i="3"/>
  <c r="G93" i="3"/>
  <c r="G41" i="3"/>
  <c r="E92" i="3"/>
  <c r="G92" i="3"/>
  <c r="E39" i="3"/>
  <c r="E40" i="3"/>
  <c r="G93" i="4"/>
  <c r="E41" i="4"/>
  <c r="E38" i="4"/>
  <c r="G39" i="4"/>
  <c r="E40" i="4"/>
  <c r="G40" i="4"/>
  <c r="E39" i="4"/>
  <c r="G38" i="4"/>
  <c r="F46" i="4"/>
  <c r="G92" i="4"/>
  <c r="G95" i="4" s="1"/>
  <c r="E93" i="4"/>
  <c r="E92" i="4"/>
  <c r="E94" i="4"/>
  <c r="G91" i="3"/>
  <c r="F99" i="3"/>
  <c r="D99" i="3"/>
  <c r="E93" i="3"/>
  <c r="E91" i="4"/>
  <c r="G95" i="3" l="1"/>
  <c r="E95" i="3"/>
  <c r="D103" i="3"/>
  <c r="E113" i="3" s="1"/>
  <c r="F113" i="3" s="1"/>
  <c r="E42" i="3"/>
  <c r="D50" i="3"/>
  <c r="G64" i="3" s="1"/>
  <c r="H64" i="3" s="1"/>
  <c r="D52" i="3"/>
  <c r="G42" i="3"/>
  <c r="D50" i="4"/>
  <c r="D51" i="4" s="1"/>
  <c r="G42" i="4"/>
  <c r="E42" i="4"/>
  <c r="D52" i="4"/>
  <c r="E112" i="3"/>
  <c r="F112" i="3" s="1"/>
  <c r="D103" i="4"/>
  <c r="E95" i="4"/>
  <c r="D105" i="4"/>
  <c r="D105" i="3"/>
  <c r="E110" i="3" l="1"/>
  <c r="F110" i="3" s="1"/>
  <c r="D104" i="3"/>
  <c r="E109" i="3"/>
  <c r="F109" i="3" s="1"/>
  <c r="E111" i="3"/>
  <c r="F111" i="3" s="1"/>
  <c r="E108" i="3"/>
  <c r="F108" i="3" s="1"/>
  <c r="G60" i="3"/>
  <c r="H60" i="3" s="1"/>
  <c r="G68" i="3"/>
  <c r="H68" i="3" s="1"/>
  <c r="G61" i="3"/>
  <c r="H61" i="3" s="1"/>
  <c r="G71" i="3"/>
  <c r="H71" i="3" s="1"/>
  <c r="G65" i="3"/>
  <c r="H65" i="3" s="1"/>
  <c r="G66" i="3"/>
  <c r="H66" i="3" s="1"/>
  <c r="G70" i="3"/>
  <c r="H70" i="3" s="1"/>
  <c r="G69" i="3"/>
  <c r="H69" i="3" s="1"/>
  <c r="G67" i="3"/>
  <c r="H67" i="3" s="1"/>
  <c r="G62" i="3"/>
  <c r="H62" i="3" s="1"/>
  <c r="G63" i="3"/>
  <c r="H63" i="3" s="1"/>
  <c r="D51" i="3"/>
  <c r="G63" i="4"/>
  <c r="H63" i="4" s="1"/>
  <c r="G65" i="4"/>
  <c r="H65" i="4" s="1"/>
  <c r="G64" i="4"/>
  <c r="H64" i="4" s="1"/>
  <c r="G71" i="4"/>
  <c r="H71" i="4" s="1"/>
  <c r="G66" i="4"/>
  <c r="H66" i="4" s="1"/>
  <c r="G67" i="4"/>
  <c r="H67" i="4" s="1"/>
  <c r="G62" i="4"/>
  <c r="H62" i="4" s="1"/>
  <c r="G68" i="4"/>
  <c r="H68" i="4" s="1"/>
  <c r="G70" i="4"/>
  <c r="H70" i="4" s="1"/>
  <c r="G60" i="4"/>
  <c r="H60" i="4" s="1"/>
  <c r="G69" i="4"/>
  <c r="H69" i="4" s="1"/>
  <c r="G61" i="4"/>
  <c r="H61" i="4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7" i="3" l="1"/>
  <c r="E119" i="3"/>
  <c r="E115" i="3"/>
  <c r="E116" i="3" s="1"/>
  <c r="E120" i="3"/>
  <c r="G72" i="3"/>
  <c r="G73" i="3" s="1"/>
  <c r="G74" i="3"/>
  <c r="G74" i="4"/>
  <c r="G72" i="4"/>
  <c r="G73" i="4" s="1"/>
  <c r="H74" i="4"/>
  <c r="H72" i="4"/>
  <c r="H74" i="3"/>
  <c r="H72" i="3"/>
  <c r="F119" i="3"/>
  <c r="F125" i="3"/>
  <c r="F120" i="3"/>
  <c r="F117" i="3"/>
  <c r="D125" i="3"/>
  <c r="F115" i="3"/>
  <c r="E120" i="4"/>
  <c r="E117" i="4"/>
  <c r="F108" i="4"/>
  <c r="E115" i="4"/>
  <c r="E116" i="4" s="1"/>
  <c r="E119" i="4"/>
  <c r="G124" i="3" l="1"/>
  <c r="F116" i="3"/>
  <c r="G76" i="4"/>
  <c r="H73" i="4"/>
  <c r="F125" i="4"/>
  <c r="F120" i="4"/>
  <c r="F117" i="4"/>
  <c r="D125" i="4"/>
  <c r="F115" i="4"/>
  <c r="F119" i="4"/>
  <c r="G76" i="3"/>
  <c r="H73" i="3"/>
  <c r="G124" i="4" l="1"/>
  <c r="F116" i="4"/>
</calcChain>
</file>

<file path=xl/sharedStrings.xml><?xml version="1.0" encoding="utf-8"?>
<sst xmlns="http://schemas.openxmlformats.org/spreadsheetml/2006/main" count="454" uniqueCount="143">
  <si>
    <t>HPLC System Suitability Report</t>
  </si>
  <si>
    <t>Analysis Data</t>
  </si>
  <si>
    <t>Assay</t>
  </si>
  <si>
    <t>Sample(s)</t>
  </si>
  <si>
    <t>Reference Substance:</t>
  </si>
  <si>
    <t>LAMIVUDINE/ZIDOVUDINE TABLETS USP 150 mg/300 mg</t>
  </si>
  <si>
    <t>% age Purity:</t>
  </si>
  <si>
    <t>NDQB201803332</t>
  </si>
  <si>
    <t>Weight (mg):</t>
  </si>
  <si>
    <t xml:space="preserve">LAMIVUDINE  &amp; ZIDOVUDINE </t>
  </si>
  <si>
    <t>Standard Conc (mg/mL):</t>
  </si>
  <si>
    <t>Each film-coated tablet contains 150 mg of Lamivudine USP and 300 mg of Zidovudine USP.</t>
  </si>
  <si>
    <t>2018-03-13 12:19:48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</si>
  <si>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</si>
  <si>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</si>
  <si>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</si>
  <si>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</si>
  <si>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</si>
  <si>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</si>
  <si>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</si>
  <si>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</si>
  <si>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</si>
  <si>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</si>
  <si>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</si>
  <si>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</si>
  <si>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</si>
  <si>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</si>
  <si>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</si>
  <si>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</si>
  <si>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</si>
  <si>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</si>
  <si>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</si>
  <si>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</si>
  <si>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</si>
  <si>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</si>
  <si>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</si>
  <si>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</si>
  <si>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</si>
  <si>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</si>
  <si>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</si>
  <si>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</si>
  <si>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</si>
  <si>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</si>
  <si>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</si>
  <si>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</si>
  <si>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</si>
  <si>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</si>
  <si>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</si>
  <si>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</si>
  <si>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</si>
  <si>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</si>
  <si>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</si>
  <si>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</si>
  <si>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</si>
  <si>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</si>
  <si>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</si>
  <si>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</si>
  <si>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</si>
  <si>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</si>
  <si>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</si>
  <si>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</si>
  <si>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</si>
  <si>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</si>
  <si>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</si>
  <si>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</si>
  <si>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</si>
  <si>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</si>
  <si>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</si>
  <si>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</si>
  <si>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</si>
  <si>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</si>
  <si>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</si>
  <si>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</si>
  <si>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</si>
  <si>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</si>
  <si>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</si>
  <si>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</si>
  <si>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</si>
  <si>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</si>
  <si>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</si>
  <si>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</si>
  <si>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</si>
  <si>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</si>
  <si>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</si>
  <si>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</si>
  <si>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</si>
  <si>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</si>
  <si>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</si>
  <si>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</si>
  <si>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</si>
  <si>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</si>
  <si>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</si>
  <si>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</si>
  <si>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</si>
  <si>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</si>
  <si>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</si>
  <si>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</si>
  <si>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</si>
  <si>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</si>
  <si>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</si>
  <si>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</si>
  <si>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</si>
  <si>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</si>
  <si>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</si>
  <si>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</si>
  <si>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</si>
  <si>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</si>
  <si>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</si>
  <si>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</si>
  <si>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</si>
  <si>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</si>
  <si>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</si>
  <si>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</si>
  <si>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</si>
  <si>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</si>
  <si>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</si>
  <si>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</si>
  <si>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</si>
  <si>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</si>
  <si>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</si>
  <si>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</si>
  <si>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</si>
  <si>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</si>
  <si>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</si>
  <si>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</si>
  <si>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</si>
  <si>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</si>
  <si>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</si>
  <si>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</si>
  <si>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</si>
  <si>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</si>
  <si>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 ZIDOVUDINE </t>
  </si>
  <si>
    <t>ZIDOVUDINE</t>
  </si>
  <si>
    <t>Z1-1</t>
  </si>
  <si>
    <t>Lamivudine</t>
  </si>
  <si>
    <t>LAMIVUDINE 150 mg and ZIDOVUDINE TABLETS 300 mg</t>
  </si>
  <si>
    <t xml:space="preserve">LAMIVUDINE </t>
  </si>
  <si>
    <r>
      <t xml:space="preserve">The Resolution between the peak pair of Lamivudine and Zidovudine is </t>
    </r>
    <r>
      <rPr>
        <b/>
        <sz val="12"/>
        <color rgb="FF000000"/>
        <rFont val="Book Antiqua"/>
        <family val="1"/>
      </rPr>
      <t>NLT 3</t>
    </r>
  </si>
  <si>
    <r>
      <t xml:space="preserve">The Resolution between the peak pair of Lamivudine and Zidovudine is </t>
    </r>
    <r>
      <rPr>
        <b/>
        <sz val="12"/>
        <color rgb="FF000000"/>
        <rFont val="Book Antiqua"/>
        <family val="1"/>
      </rPr>
      <t>NLT 8</t>
    </r>
  </si>
  <si>
    <t xml:space="preserve">ZIDOVUDINE </t>
  </si>
  <si>
    <t>Resolution(USP)</t>
  </si>
  <si>
    <t>L3-10</t>
  </si>
  <si>
    <t>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</si>
</sst>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0" fontId="2" fillId="2" borderId="0" xfId="1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C56" sqref="C56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2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5" ht="16.5" customHeight="1" x14ac:dyDescent="0.3">
      <c r="A17" s="481" t="s">
        <v>3</v>
      </c>
      <c r="B17" s="481" t="s">
        <v>135</v>
      </c>
      <c r="D17" s="482"/>
      <c r="E17" s="483"/>
    </row>
    <row r="18" spans="1:5" ht="16.5" customHeight="1" x14ac:dyDescent="0.3">
      <c r="A18" s="484" t="s">
        <v>4</v>
      </c>
      <c r="B18" s="481" t="s">
        <v>136</v>
      </c>
      <c r="C18" s="483"/>
      <c r="D18" s="483"/>
      <c r="E18" s="483"/>
    </row>
    <row r="19" spans="1:5" ht="16.5" customHeight="1" x14ac:dyDescent="0.3">
      <c r="A19" s="484" t="s">
        <v>6</v>
      </c>
      <c r="B19" s="485">
        <v>99.39</v>
      </c>
      <c r="C19" s="483"/>
      <c r="D19" s="483"/>
      <c r="E19" s="483"/>
    </row>
    <row r="20" spans="1:5" ht="16.5" customHeight="1" x14ac:dyDescent="0.3">
      <c r="A20" s="481" t="s">
        <v>8</v>
      </c>
      <c r="B20" s="485">
        <v>16.97</v>
      </c>
      <c r="C20" s="483"/>
      <c r="D20" s="483"/>
      <c r="E20" s="483"/>
    </row>
    <row r="21" spans="1:5" ht="16.5" customHeight="1" x14ac:dyDescent="0.3">
      <c r="A21" s="481" t="s">
        <v>10</v>
      </c>
      <c r="B21" s="486">
        <f>B20/100</f>
        <v>0.16969999999999999</v>
      </c>
      <c r="C21" s="483"/>
      <c r="D21" s="483"/>
      <c r="E21" s="483"/>
    </row>
    <row r="22" spans="1:5" ht="15.75" customHeight="1" x14ac:dyDescent="0.25">
      <c r="A22" s="483"/>
      <c r="B22" s="483"/>
      <c r="C22" s="483"/>
      <c r="D22" s="483"/>
      <c r="E22" s="483"/>
    </row>
    <row r="23" spans="1:5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</row>
    <row r="24" spans="1:5" ht="16.5" customHeight="1" x14ac:dyDescent="0.3">
      <c r="A24" s="489">
        <v>1</v>
      </c>
      <c r="B24" s="490">
        <v>50212148</v>
      </c>
      <c r="C24" s="490">
        <v>7953.72</v>
      </c>
      <c r="D24" s="491">
        <v>1.1100000000000001</v>
      </c>
      <c r="E24" s="492">
        <v>4.46</v>
      </c>
    </row>
    <row r="25" spans="1:5" ht="16.5" customHeight="1" x14ac:dyDescent="0.3">
      <c r="A25" s="489">
        <v>2</v>
      </c>
      <c r="B25" s="490">
        <v>50203409</v>
      </c>
      <c r="C25" s="490">
        <v>7977.71</v>
      </c>
      <c r="D25" s="491">
        <v>1.1000000000000001</v>
      </c>
      <c r="E25" s="491">
        <v>4.46</v>
      </c>
    </row>
    <row r="26" spans="1:5" ht="16.5" customHeight="1" x14ac:dyDescent="0.3">
      <c r="A26" s="489">
        <v>3</v>
      </c>
      <c r="B26" s="490">
        <v>50356467</v>
      </c>
      <c r="C26" s="490">
        <v>7945.91</v>
      </c>
      <c r="D26" s="491">
        <v>1.1299999999999999</v>
      </c>
      <c r="E26" s="491">
        <v>4.45</v>
      </c>
    </row>
    <row r="27" spans="1:5" ht="16.5" customHeight="1" x14ac:dyDescent="0.3">
      <c r="A27" s="489">
        <v>4</v>
      </c>
      <c r="B27" s="490">
        <v>50443699</v>
      </c>
      <c r="C27" s="490">
        <v>7967.87</v>
      </c>
      <c r="D27" s="491">
        <v>1.1299999999999999</v>
      </c>
      <c r="E27" s="491">
        <v>4.46</v>
      </c>
    </row>
    <row r="28" spans="1:5" ht="16.5" customHeight="1" x14ac:dyDescent="0.3">
      <c r="A28" s="489">
        <v>5</v>
      </c>
      <c r="B28" s="490">
        <v>50282104</v>
      </c>
      <c r="C28" s="490">
        <v>7958.87</v>
      </c>
      <c r="D28" s="491">
        <v>1.1299999999999999</v>
      </c>
      <c r="E28" s="491">
        <v>4.46</v>
      </c>
    </row>
    <row r="29" spans="1:5" ht="16.5" customHeight="1" x14ac:dyDescent="0.3">
      <c r="A29" s="489">
        <v>6</v>
      </c>
      <c r="B29" s="493">
        <v>50100315</v>
      </c>
      <c r="C29" s="493">
        <v>7959.31</v>
      </c>
      <c r="D29" s="494">
        <v>1.1399999999999999</v>
      </c>
      <c r="E29" s="494">
        <v>4.46</v>
      </c>
    </row>
    <row r="30" spans="1:5" ht="16.5" customHeight="1" x14ac:dyDescent="0.3">
      <c r="A30" s="495" t="s">
        <v>18</v>
      </c>
      <c r="B30" s="496">
        <f>AVERAGE(B24:B29)</f>
        <v>50266357</v>
      </c>
      <c r="C30" s="497">
        <f>AVERAGE(C24:C29)</f>
        <v>7960.5649999999996</v>
      </c>
      <c r="D30" s="498">
        <f>AVERAGE(D24:D29)</f>
        <v>1.1233333333333333</v>
      </c>
      <c r="E30" s="498">
        <f>AVERAGE(E24:E29)</f>
        <v>4.4583333333333339</v>
      </c>
    </row>
    <row r="31" spans="1:5" ht="16.5" customHeight="1" x14ac:dyDescent="0.3">
      <c r="A31" s="499" t="s">
        <v>19</v>
      </c>
      <c r="B31" s="500">
        <f>(STDEV(B24:B29)/B30)</f>
        <v>2.4249331808317079E-3</v>
      </c>
      <c r="C31" s="501"/>
      <c r="D31" s="501"/>
      <c r="E31" s="502"/>
    </row>
    <row r="32" spans="1:5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</row>
    <row r="35" spans="1:5" ht="16.5" customHeight="1" x14ac:dyDescent="0.3">
      <c r="A35" s="484"/>
      <c r="B35" s="508" t="s">
        <v>23</v>
      </c>
      <c r="C35" s="509"/>
      <c r="D35" s="509"/>
      <c r="E35" s="509"/>
    </row>
    <row r="36" spans="1:5" ht="16.5" customHeight="1" x14ac:dyDescent="0.3">
      <c r="A36" s="484"/>
      <c r="B36" s="508" t="s">
        <v>24</v>
      </c>
      <c r="C36" s="509"/>
      <c r="D36" s="509"/>
      <c r="E36" s="509"/>
    </row>
    <row r="37" spans="1:5" ht="15.75" customHeight="1" x14ac:dyDescent="0.3">
      <c r="A37" s="483"/>
      <c r="B37" s="483" t="s">
        <v>137</v>
      </c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/>
      <c r="C39" s="483"/>
      <c r="D39" s="483"/>
      <c r="E39" s="483"/>
    </row>
    <row r="40" spans="1:5" ht="16.5" customHeight="1" x14ac:dyDescent="0.3">
      <c r="A40" s="484" t="s">
        <v>6</v>
      </c>
      <c r="B40" s="485"/>
      <c r="C40" s="483"/>
      <c r="D40" s="483"/>
      <c r="E40" s="483"/>
    </row>
    <row r="41" spans="1:5" ht="16.5" customHeight="1" x14ac:dyDescent="0.3">
      <c r="A41" s="481" t="s">
        <v>8</v>
      </c>
      <c r="B41" s="485"/>
      <c r="C41" s="483"/>
      <c r="D41" s="483"/>
      <c r="E41" s="483"/>
    </row>
    <row r="42" spans="1:5" ht="16.5" customHeight="1" x14ac:dyDescent="0.3">
      <c r="A42" s="481" t="s">
        <v>10</v>
      </c>
      <c r="B42" s="486"/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17</v>
      </c>
    </row>
    <row r="45" spans="1:5" ht="16.5" customHeight="1" x14ac:dyDescent="0.3">
      <c r="A45" s="489">
        <v>1</v>
      </c>
      <c r="B45" s="490"/>
      <c r="C45" s="490"/>
      <c r="D45" s="491"/>
      <c r="E45" s="492"/>
    </row>
    <row r="46" spans="1:5" ht="16.5" customHeight="1" x14ac:dyDescent="0.3">
      <c r="A46" s="489">
        <v>2</v>
      </c>
      <c r="B46" s="490"/>
      <c r="C46" s="490"/>
      <c r="D46" s="491"/>
      <c r="E46" s="491"/>
    </row>
    <row r="47" spans="1:5" ht="16.5" customHeight="1" x14ac:dyDescent="0.3">
      <c r="A47" s="489">
        <v>3</v>
      </c>
      <c r="B47" s="490"/>
      <c r="C47" s="490"/>
      <c r="D47" s="491"/>
      <c r="E47" s="491"/>
    </row>
    <row r="48" spans="1:5" ht="16.5" customHeight="1" x14ac:dyDescent="0.3">
      <c r="A48" s="489">
        <v>4</v>
      </c>
      <c r="B48" s="490"/>
      <c r="C48" s="490"/>
      <c r="D48" s="491"/>
      <c r="E48" s="491"/>
    </row>
    <row r="49" spans="1:7" ht="16.5" customHeight="1" x14ac:dyDescent="0.3">
      <c r="A49" s="489">
        <v>5</v>
      </c>
      <c r="B49" s="490"/>
      <c r="C49" s="490"/>
      <c r="D49" s="491"/>
      <c r="E49" s="491"/>
    </row>
    <row r="50" spans="1:7" ht="16.5" customHeight="1" x14ac:dyDescent="0.3">
      <c r="A50" s="489">
        <v>6</v>
      </c>
      <c r="B50" s="493"/>
      <c r="C50" s="493"/>
      <c r="D50" s="494"/>
      <c r="E50" s="494"/>
    </row>
    <row r="51" spans="1:7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 t="e">
        <f>AVERAGE(E45:E50)</f>
        <v>#DIV/0!</v>
      </c>
    </row>
    <row r="52" spans="1:7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2"/>
    </row>
    <row r="53" spans="1:7" s="476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7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4"/>
      <c r="B56" s="508" t="s">
        <v>23</v>
      </c>
      <c r="C56" s="509"/>
      <c r="D56" s="509"/>
      <c r="E56" s="509"/>
    </row>
    <row r="57" spans="1:7" ht="16.5" customHeight="1" x14ac:dyDescent="0.3">
      <c r="A57" s="484"/>
      <c r="B57" s="508" t="s">
        <v>24</v>
      </c>
      <c r="C57" s="509"/>
      <c r="D57" s="509"/>
      <c r="E57" s="509"/>
    </row>
    <row r="58" spans="1:7" ht="14.25" customHeight="1" thickBot="1" x14ac:dyDescent="0.35">
      <c r="A58" s="510"/>
      <c r="B58" s="483" t="s">
        <v>138</v>
      </c>
      <c r="D58" s="511"/>
      <c r="F58" s="512"/>
      <c r="G58" s="512"/>
    </row>
    <row r="59" spans="1:7" ht="15" customHeight="1" x14ac:dyDescent="0.3">
      <c r="B59" s="513" t="s">
        <v>26</v>
      </c>
      <c r="C59" s="513"/>
      <c r="E59" s="514" t="s">
        <v>27</v>
      </c>
      <c r="F59" s="515"/>
      <c r="G59" s="514" t="s">
        <v>28</v>
      </c>
    </row>
    <row r="60" spans="1:7" ht="15" customHeight="1" x14ac:dyDescent="0.3">
      <c r="A60" s="516" t="s">
        <v>29</v>
      </c>
      <c r="B60" s="517"/>
      <c r="C60" s="517"/>
      <c r="E60" s="517"/>
      <c r="G60" s="517"/>
    </row>
    <row r="61" spans="1:7" ht="15" customHeight="1" x14ac:dyDescent="0.3">
      <c r="A61" s="516" t="s">
        <v>30</v>
      </c>
      <c r="B61" s="518"/>
      <c r="C61" s="518"/>
      <c r="E61" s="518"/>
      <c r="G61" s="51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22" workbookViewId="0">
      <selection activeCell="E30" sqref="E30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5" width="25.85546875" style="476" customWidth="1"/>
    <col min="6" max="6" width="25.7109375" style="476" customWidth="1"/>
    <col min="7" max="7" width="23.140625" style="476" customWidth="1"/>
    <col min="8" max="8" width="28.42578125" style="476" customWidth="1"/>
    <col min="9" max="9" width="21.5703125" style="476" customWidth="1"/>
    <col min="10" max="10" width="9.140625" style="476" customWidth="1"/>
    <col min="11" max="16384" width="9.140625" style="512"/>
  </cols>
  <sheetData>
    <row r="14" spans="1:7" ht="15" customHeight="1" x14ac:dyDescent="0.3">
      <c r="A14" s="475"/>
      <c r="C14" s="477"/>
      <c r="G14" s="477"/>
    </row>
    <row r="15" spans="1:7" ht="18.75" customHeight="1" x14ac:dyDescent="0.3">
      <c r="A15" s="478" t="s">
        <v>0</v>
      </c>
      <c r="B15" s="478"/>
      <c r="C15" s="478"/>
      <c r="D15" s="478"/>
      <c r="E15" s="478"/>
      <c r="F15" s="478"/>
    </row>
    <row r="16" spans="1:7" ht="16.5" customHeight="1" x14ac:dyDescent="0.3">
      <c r="A16" s="479" t="s">
        <v>1</v>
      </c>
      <c r="B16" s="480" t="s">
        <v>2</v>
      </c>
    </row>
    <row r="17" spans="1:6" ht="16.5" customHeight="1" x14ac:dyDescent="0.3">
      <c r="A17" s="481" t="s">
        <v>3</v>
      </c>
      <c r="B17" s="481" t="s">
        <v>135</v>
      </c>
      <c r="D17" s="482"/>
      <c r="E17" s="482"/>
      <c r="F17" s="483"/>
    </row>
    <row r="18" spans="1:6" ht="16.5" customHeight="1" x14ac:dyDescent="0.3">
      <c r="A18" s="484" t="s">
        <v>4</v>
      </c>
      <c r="B18" s="481" t="s">
        <v>139</v>
      </c>
      <c r="C18" s="483"/>
      <c r="D18" s="483"/>
      <c r="E18" s="483"/>
      <c r="F18" s="483"/>
    </row>
    <row r="19" spans="1:6" ht="16.5" customHeight="1" x14ac:dyDescent="0.3">
      <c r="A19" s="484" t="s">
        <v>6</v>
      </c>
      <c r="B19" s="485">
        <v>99</v>
      </c>
      <c r="C19" s="483"/>
      <c r="D19" s="483"/>
      <c r="E19" s="483"/>
      <c r="F19" s="483"/>
    </row>
    <row r="20" spans="1:6" ht="16.5" customHeight="1" x14ac:dyDescent="0.3">
      <c r="A20" s="481" t="s">
        <v>8</v>
      </c>
      <c r="B20" s="485">
        <v>29.96</v>
      </c>
      <c r="C20" s="483"/>
      <c r="D20" s="483"/>
      <c r="E20" s="483"/>
      <c r="F20" s="483"/>
    </row>
    <row r="21" spans="1:6" ht="16.5" customHeight="1" x14ac:dyDescent="0.3">
      <c r="A21" s="481" t="s">
        <v>10</v>
      </c>
      <c r="B21" s="486">
        <f>B20/100</f>
        <v>0.29960000000000003</v>
      </c>
      <c r="C21" s="483"/>
      <c r="D21" s="483"/>
      <c r="E21" s="483"/>
      <c r="F21" s="483"/>
    </row>
    <row r="22" spans="1:6" ht="15.75" customHeight="1" x14ac:dyDescent="0.25">
      <c r="A22" s="483"/>
      <c r="B22" s="483"/>
      <c r="C22" s="483"/>
      <c r="D22" s="483"/>
      <c r="E22" s="483"/>
      <c r="F22" s="483"/>
    </row>
    <row r="23" spans="1:6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140</v>
      </c>
      <c r="F23" s="487" t="s">
        <v>17</v>
      </c>
    </row>
    <row r="24" spans="1:6" ht="16.5" customHeight="1" x14ac:dyDescent="0.3">
      <c r="A24" s="489">
        <v>1</v>
      </c>
      <c r="B24" s="490">
        <v>76036637</v>
      </c>
      <c r="C24" s="490">
        <v>9230.08</v>
      </c>
      <c r="D24" s="491">
        <v>1.08</v>
      </c>
      <c r="E24" s="491">
        <v>8.36</v>
      </c>
      <c r="F24" s="492">
        <v>6.41</v>
      </c>
    </row>
    <row r="25" spans="1:6" ht="16.5" customHeight="1" x14ac:dyDescent="0.3">
      <c r="A25" s="489">
        <v>2</v>
      </c>
      <c r="B25" s="490">
        <v>76037403</v>
      </c>
      <c r="C25" s="490">
        <v>9275.86</v>
      </c>
      <c r="D25" s="491">
        <v>1.1100000000000001</v>
      </c>
      <c r="E25" s="491">
        <v>8.36</v>
      </c>
      <c r="F25" s="491">
        <v>6.4</v>
      </c>
    </row>
    <row r="26" spans="1:6" ht="16.5" customHeight="1" x14ac:dyDescent="0.3">
      <c r="A26" s="489">
        <v>3</v>
      </c>
      <c r="B26" s="490">
        <v>76238121</v>
      </c>
      <c r="C26" s="490">
        <v>9283.5300000000007</v>
      </c>
      <c r="D26" s="491">
        <v>1.0900000000000001</v>
      </c>
      <c r="E26" s="491">
        <v>8.3800000000000008</v>
      </c>
      <c r="F26" s="491">
        <v>6.4</v>
      </c>
    </row>
    <row r="27" spans="1:6" ht="16.5" customHeight="1" x14ac:dyDescent="0.3">
      <c r="A27" s="489">
        <v>4</v>
      </c>
      <c r="B27" s="490">
        <v>76400990</v>
      </c>
      <c r="C27" s="491">
        <v>9299</v>
      </c>
      <c r="D27" s="491">
        <v>1.0900000000000001</v>
      </c>
      <c r="E27" s="491">
        <v>8.3800000000000008</v>
      </c>
      <c r="F27" s="491">
        <v>6.41</v>
      </c>
    </row>
    <row r="28" spans="1:6" ht="16.5" customHeight="1" x14ac:dyDescent="0.3">
      <c r="A28" s="489">
        <v>5</v>
      </c>
      <c r="B28" s="490">
        <v>76157698</v>
      </c>
      <c r="C28" s="490">
        <v>9297.36</v>
      </c>
      <c r="D28" s="491">
        <v>1.0900000000000001</v>
      </c>
      <c r="E28" s="491">
        <v>8.3800000000000008</v>
      </c>
      <c r="F28" s="491">
        <v>6.41</v>
      </c>
    </row>
    <row r="29" spans="1:6" ht="16.5" customHeight="1" x14ac:dyDescent="0.3">
      <c r="A29" s="489">
        <v>6</v>
      </c>
      <c r="B29" s="493">
        <v>75889125</v>
      </c>
      <c r="C29" s="494">
        <v>9300.1</v>
      </c>
      <c r="D29" s="494">
        <v>1.1000000000000001</v>
      </c>
      <c r="E29" s="494">
        <v>8.3800000000000008</v>
      </c>
      <c r="F29" s="494">
        <v>6.41</v>
      </c>
    </row>
    <row r="30" spans="1:6" ht="16.5" customHeight="1" x14ac:dyDescent="0.3">
      <c r="A30" s="495" t="s">
        <v>18</v>
      </c>
      <c r="B30" s="496">
        <f>AVERAGE(B24:B29)</f>
        <v>76126662.333333328</v>
      </c>
      <c r="C30" s="497">
        <f>AVERAGE(C24:C29)</f>
        <v>9280.9883333333328</v>
      </c>
      <c r="D30" s="498">
        <f>AVERAGE(D24:D29)</f>
        <v>1.0933333333333335</v>
      </c>
      <c r="E30" s="498">
        <f>AVERAGE(E24:E29)</f>
        <v>8.3733333333333348</v>
      </c>
      <c r="F30" s="498">
        <f>AVERAGE(F24:F29)</f>
        <v>6.4066666666666663</v>
      </c>
    </row>
    <row r="31" spans="1:6" ht="16.5" customHeight="1" x14ac:dyDescent="0.3">
      <c r="A31" s="499" t="s">
        <v>19</v>
      </c>
      <c r="B31" s="500">
        <f>(STDEV(B24:B29)/B30)</f>
        <v>2.3581790398036007E-3</v>
      </c>
      <c r="C31" s="501"/>
      <c r="D31" s="501"/>
      <c r="E31" s="501"/>
      <c r="F31" s="502"/>
    </row>
    <row r="32" spans="1:6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6"/>
      <c r="F32" s="507"/>
    </row>
    <row r="33" spans="1:6" s="476" customFormat="1" ht="15.75" customHeight="1" x14ac:dyDescent="0.25">
      <c r="A33" s="483"/>
      <c r="B33" s="483"/>
      <c r="C33" s="483"/>
      <c r="D33" s="483"/>
      <c r="E33" s="483"/>
      <c r="F33" s="483"/>
    </row>
    <row r="34" spans="1:6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  <c r="F34" s="509"/>
    </row>
    <row r="35" spans="1:6" ht="16.5" customHeight="1" x14ac:dyDescent="0.3">
      <c r="A35" s="484"/>
      <c r="B35" s="508" t="s">
        <v>23</v>
      </c>
      <c r="C35" s="509"/>
      <c r="D35" s="509"/>
      <c r="E35" s="509"/>
      <c r="F35" s="509"/>
    </row>
    <row r="36" spans="1:6" ht="16.5" customHeight="1" x14ac:dyDescent="0.3">
      <c r="A36" s="484"/>
      <c r="B36" s="508" t="s">
        <v>24</v>
      </c>
      <c r="C36" s="509"/>
      <c r="D36" s="509"/>
      <c r="E36" s="509"/>
      <c r="F36" s="509"/>
    </row>
    <row r="37" spans="1:6" ht="15.75" customHeight="1" x14ac:dyDescent="0.3">
      <c r="A37" s="483"/>
      <c r="B37" s="483" t="s">
        <v>137</v>
      </c>
      <c r="C37" s="483"/>
      <c r="D37" s="483"/>
      <c r="E37" s="483"/>
      <c r="F37" s="483"/>
    </row>
    <row r="38" spans="1:6" ht="16.5" customHeight="1" x14ac:dyDescent="0.3">
      <c r="A38" s="479" t="s">
        <v>1</v>
      </c>
      <c r="B38" s="480" t="s">
        <v>25</v>
      </c>
    </row>
    <row r="39" spans="1:6" ht="16.5" customHeight="1" x14ac:dyDescent="0.3">
      <c r="A39" s="484" t="s">
        <v>4</v>
      </c>
      <c r="B39" s="481"/>
      <c r="C39" s="483"/>
      <c r="D39" s="483"/>
      <c r="E39" s="483"/>
      <c r="F39" s="483"/>
    </row>
    <row r="40" spans="1:6" ht="16.5" customHeight="1" x14ac:dyDescent="0.3">
      <c r="A40" s="484" t="s">
        <v>6</v>
      </c>
      <c r="B40" s="485"/>
      <c r="C40" s="483"/>
      <c r="D40" s="483"/>
      <c r="E40" s="483"/>
      <c r="F40" s="483"/>
    </row>
    <row r="41" spans="1:6" ht="16.5" customHeight="1" x14ac:dyDescent="0.3">
      <c r="A41" s="481" t="s">
        <v>8</v>
      </c>
      <c r="B41" s="485"/>
      <c r="C41" s="483"/>
      <c r="D41" s="483"/>
      <c r="E41" s="483"/>
      <c r="F41" s="483"/>
    </row>
    <row r="42" spans="1:6" ht="16.5" customHeight="1" x14ac:dyDescent="0.3">
      <c r="A42" s="481" t="s">
        <v>10</v>
      </c>
      <c r="B42" s="486"/>
      <c r="C42" s="483"/>
      <c r="D42" s="483"/>
      <c r="E42" s="483"/>
      <c r="F42" s="483"/>
    </row>
    <row r="43" spans="1:6" ht="15.75" customHeight="1" x14ac:dyDescent="0.25">
      <c r="A43" s="483"/>
      <c r="B43" s="483"/>
      <c r="C43" s="483"/>
      <c r="D43" s="483"/>
      <c r="E43" s="483"/>
      <c r="F43" s="483"/>
    </row>
    <row r="44" spans="1:6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140</v>
      </c>
      <c r="F44" s="487" t="s">
        <v>17</v>
      </c>
    </row>
    <row r="45" spans="1:6" ht="16.5" customHeight="1" x14ac:dyDescent="0.3">
      <c r="A45" s="489">
        <v>1</v>
      </c>
      <c r="B45" s="490"/>
      <c r="C45" s="490"/>
      <c r="D45" s="491"/>
      <c r="E45" s="491"/>
      <c r="F45" s="492"/>
    </row>
    <row r="46" spans="1:6" ht="16.5" customHeight="1" x14ac:dyDescent="0.3">
      <c r="A46" s="489">
        <v>2</v>
      </c>
      <c r="B46" s="490"/>
      <c r="C46" s="490"/>
      <c r="D46" s="491"/>
      <c r="E46" s="491"/>
      <c r="F46" s="491"/>
    </row>
    <row r="47" spans="1:6" ht="16.5" customHeight="1" x14ac:dyDescent="0.3">
      <c r="A47" s="489">
        <v>3</v>
      </c>
      <c r="B47" s="490"/>
      <c r="C47" s="490"/>
      <c r="D47" s="491"/>
      <c r="E47" s="491"/>
      <c r="F47" s="491"/>
    </row>
    <row r="48" spans="1:6" ht="16.5" customHeight="1" x14ac:dyDescent="0.3">
      <c r="A48" s="489">
        <v>4</v>
      </c>
      <c r="B48" s="490"/>
      <c r="C48" s="490"/>
      <c r="D48" s="491"/>
      <c r="E48" s="491"/>
      <c r="F48" s="491"/>
    </row>
    <row r="49" spans="1:8" ht="16.5" customHeight="1" x14ac:dyDescent="0.3">
      <c r="A49" s="489">
        <v>5</v>
      </c>
      <c r="B49" s="490"/>
      <c r="C49" s="490"/>
      <c r="D49" s="491"/>
      <c r="E49" s="491"/>
      <c r="F49" s="491"/>
    </row>
    <row r="50" spans="1:8" ht="16.5" customHeight="1" x14ac:dyDescent="0.3">
      <c r="A50" s="489">
        <v>6</v>
      </c>
      <c r="B50" s="493"/>
      <c r="C50" s="493"/>
      <c r="D50" s="494"/>
      <c r="E50" s="494"/>
      <c r="F50" s="494"/>
    </row>
    <row r="51" spans="1:8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 t="e">
        <f>AVERAGE(E45:E50)</f>
        <v>#DIV/0!</v>
      </c>
      <c r="F51" s="498" t="e">
        <f>AVERAGE(F45:F50)</f>
        <v>#DIV/0!</v>
      </c>
    </row>
    <row r="52" spans="1:8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1"/>
      <c r="F52" s="502"/>
    </row>
    <row r="53" spans="1:8" s="476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6"/>
      <c r="F53" s="507"/>
    </row>
    <row r="54" spans="1:8" s="476" customFormat="1" ht="15.75" customHeight="1" x14ac:dyDescent="0.25">
      <c r="A54" s="483"/>
      <c r="B54" s="483"/>
      <c r="C54" s="483"/>
      <c r="D54" s="483"/>
      <c r="E54" s="483"/>
      <c r="F54" s="483"/>
    </row>
    <row r="55" spans="1:8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  <c r="F55" s="509"/>
    </row>
    <row r="56" spans="1:8" ht="16.5" customHeight="1" x14ac:dyDescent="0.3">
      <c r="A56" s="484"/>
      <c r="B56" s="508" t="s">
        <v>23</v>
      </c>
      <c r="C56" s="509"/>
      <c r="D56" s="509"/>
      <c r="E56" s="509"/>
      <c r="F56" s="509"/>
    </row>
    <row r="57" spans="1:8" ht="16.5" customHeight="1" x14ac:dyDescent="0.3">
      <c r="A57" s="484"/>
      <c r="B57" s="508" t="s">
        <v>24</v>
      </c>
      <c r="C57" s="509"/>
      <c r="D57" s="509"/>
      <c r="E57" s="509"/>
      <c r="F57" s="509"/>
    </row>
    <row r="58" spans="1:8" ht="14.25" customHeight="1" thickBot="1" x14ac:dyDescent="0.35">
      <c r="A58" s="510"/>
      <c r="B58" s="483" t="s">
        <v>138</v>
      </c>
      <c r="D58" s="511"/>
      <c r="E58" s="520"/>
      <c r="G58" s="512"/>
      <c r="H58" s="512"/>
    </row>
    <row r="59" spans="1:8" ht="15" customHeight="1" x14ac:dyDescent="0.3">
      <c r="B59" s="513" t="s">
        <v>26</v>
      </c>
      <c r="C59" s="513"/>
      <c r="F59" s="514" t="s">
        <v>27</v>
      </c>
      <c r="G59" s="515"/>
      <c r="H59" s="514" t="s">
        <v>28</v>
      </c>
    </row>
    <row r="60" spans="1:8" ht="15" customHeight="1" x14ac:dyDescent="0.3">
      <c r="A60" s="516" t="s">
        <v>29</v>
      </c>
      <c r="B60" s="517"/>
      <c r="C60" s="517"/>
      <c r="F60" s="517"/>
      <c r="H60" s="517"/>
    </row>
    <row r="61" spans="1:8" ht="15" customHeight="1" x14ac:dyDescent="0.3">
      <c r="A61" s="516" t="s">
        <v>30</v>
      </c>
      <c r="B61" s="518"/>
      <c r="C61" s="518"/>
      <c r="F61" s="518"/>
      <c r="H61" s="51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tabSelected="1" view="pageBreakPreview" workbookViewId="0">
      <selection activeCell="C24" sqref="C2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31</v>
      </c>
      <c r="B11" s="430"/>
      <c r="C11" s="430"/>
      <c r="D11" s="430"/>
      <c r="E11" s="430"/>
      <c r="F11" s="431"/>
      <c r="G11" s="43"/>
    </row>
    <row r="12" spans="1:7" ht="16.5" customHeight="1" x14ac:dyDescent="0.3">
      <c r="A12" s="428" t="s">
        <v>32</v>
      </c>
      <c r="B12" s="428"/>
      <c r="C12" s="428"/>
      <c r="D12" s="428"/>
      <c r="E12" s="428"/>
      <c r="F12" s="428"/>
      <c r="G12" s="42"/>
    </row>
    <row r="14" spans="1:7" ht="16.5" customHeight="1" x14ac:dyDescent="0.3">
      <c r="A14" s="433" t="s">
        <v>33</v>
      </c>
      <c r="B14" s="433"/>
      <c r="C14" s="12" t="s">
        <v>5</v>
      </c>
    </row>
    <row r="15" spans="1:7" ht="16.5" customHeight="1" x14ac:dyDescent="0.3">
      <c r="A15" s="433" t="s">
        <v>34</v>
      </c>
      <c r="B15" s="433"/>
      <c r="C15" s="12" t="s">
        <v>7</v>
      </c>
    </row>
    <row r="16" spans="1:7" ht="16.5" customHeight="1" x14ac:dyDescent="0.3">
      <c r="A16" s="433" t="s">
        <v>35</v>
      </c>
      <c r="B16" s="433"/>
      <c r="C16" s="12" t="s">
        <v>9</v>
      </c>
    </row>
    <row r="17" spans="1:5" ht="16.5" customHeight="1" x14ac:dyDescent="0.3">
      <c r="A17" s="433" t="s">
        <v>36</v>
      </c>
      <c r="B17" s="433"/>
      <c r="C17" s="12" t="s">
        <v>11</v>
      </c>
    </row>
    <row r="18" spans="1:5" ht="16.5" customHeight="1" x14ac:dyDescent="0.3">
      <c r="A18" s="433" t="s">
        <v>37</v>
      </c>
      <c r="B18" s="433"/>
      <c r="C18" s="49" t="s">
        <v>12</v>
      </c>
    </row>
    <row r="19" spans="1:5" ht="16.5" customHeight="1" x14ac:dyDescent="0.3">
      <c r="A19" s="433" t="s">
        <v>38</v>
      </c>
      <c r="B19" s="43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8" t="s">
        <v>1</v>
      </c>
      <c r="B21" s="428"/>
      <c r="C21" s="11" t="s">
        <v>39</v>
      </c>
      <c r="D21" s="18"/>
    </row>
    <row r="22" spans="1:5" ht="15.75" customHeight="1" x14ac:dyDescent="0.3">
      <c r="A22" s="432"/>
      <c r="B22" s="432"/>
      <c r="C22" s="9"/>
      <c r="D22" s="432"/>
      <c r="E22" s="43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778.94</v>
      </c>
      <c r="D24" s="39">
        <f t="shared" ref="D24:D43" si="0">(C24-$C$46)/$C$46</f>
        <v>1.7330561906198545E-2</v>
      </c>
      <c r="E24" s="5"/>
    </row>
    <row r="25" spans="1:5" ht="15.75" customHeight="1" x14ac:dyDescent="0.3">
      <c r="C25" s="47">
        <v>773.83</v>
      </c>
      <c r="D25" s="40">
        <f t="shared" si="0"/>
        <v>1.0656672811607577E-2</v>
      </c>
      <c r="E25" s="5"/>
    </row>
    <row r="26" spans="1:5" ht="15.75" customHeight="1" x14ac:dyDescent="0.3">
      <c r="C26" s="47">
        <v>763.43</v>
      </c>
      <c r="D26" s="40">
        <f t="shared" si="0"/>
        <v>-2.9261934474426152E-3</v>
      </c>
      <c r="E26" s="5"/>
    </row>
    <row r="27" spans="1:5" ht="15.75" customHeight="1" x14ac:dyDescent="0.3">
      <c r="C27" s="47">
        <v>766.68</v>
      </c>
      <c r="D27" s="40">
        <f t="shared" si="0"/>
        <v>1.318452258510533E-3</v>
      </c>
      <c r="E27" s="5"/>
    </row>
    <row r="28" spans="1:5" ht="15.75" customHeight="1" x14ac:dyDescent="0.3">
      <c r="C28" s="47">
        <v>760.94</v>
      </c>
      <c r="D28" s="40">
        <f t="shared" si="0"/>
        <v>-6.1782450806188906E-3</v>
      </c>
      <c r="E28" s="5"/>
    </row>
    <row r="29" spans="1:5" ht="15.75" customHeight="1" x14ac:dyDescent="0.3">
      <c r="C29" s="47">
        <v>763.3</v>
      </c>
      <c r="D29" s="40">
        <f t="shared" si="0"/>
        <v>-3.0959792756807352E-3</v>
      </c>
      <c r="E29" s="5"/>
    </row>
    <row r="30" spans="1:5" ht="15.75" customHeight="1" x14ac:dyDescent="0.3">
      <c r="C30" s="47">
        <v>763.44</v>
      </c>
      <c r="D30" s="40">
        <f t="shared" si="0"/>
        <v>-2.9131329991164689E-3</v>
      </c>
      <c r="E30" s="5"/>
    </row>
    <row r="31" spans="1:5" ht="15.75" customHeight="1" x14ac:dyDescent="0.3">
      <c r="C31" s="47">
        <v>771.25</v>
      </c>
      <c r="D31" s="40">
        <f t="shared" si="0"/>
        <v>7.2870771434970245E-3</v>
      </c>
      <c r="E31" s="5"/>
    </row>
    <row r="32" spans="1:5" ht="15.75" customHeight="1" x14ac:dyDescent="0.3">
      <c r="C32" s="47">
        <v>777.87</v>
      </c>
      <c r="D32" s="40">
        <f t="shared" si="0"/>
        <v>1.5933093935315442E-2</v>
      </c>
      <c r="E32" s="5"/>
    </row>
    <row r="33" spans="1:7" ht="15.75" customHeight="1" x14ac:dyDescent="0.3">
      <c r="C33" s="47">
        <v>770.89</v>
      </c>
      <c r="D33" s="40">
        <f t="shared" si="0"/>
        <v>6.8169010037606578E-3</v>
      </c>
      <c r="E33" s="5"/>
    </row>
    <row r="34" spans="1:7" ht="15.75" customHeight="1" x14ac:dyDescent="0.3">
      <c r="C34" s="47">
        <v>763.83</v>
      </c>
      <c r="D34" s="40">
        <f t="shared" si="0"/>
        <v>-2.4037755144021089E-3</v>
      </c>
      <c r="E34" s="5"/>
    </row>
    <row r="35" spans="1:7" ht="15.75" customHeight="1" x14ac:dyDescent="0.3">
      <c r="C35" s="47">
        <v>757.67</v>
      </c>
      <c r="D35" s="40">
        <f t="shared" si="0"/>
        <v>-1.0449011683224181E-2</v>
      </c>
      <c r="E35" s="5"/>
    </row>
    <row r="36" spans="1:7" ht="15.75" customHeight="1" x14ac:dyDescent="0.3">
      <c r="C36" s="47">
        <v>765.21</v>
      </c>
      <c r="D36" s="40">
        <f t="shared" si="0"/>
        <v>-6.0143364541277809E-4</v>
      </c>
      <c r="E36" s="5"/>
    </row>
    <row r="37" spans="1:7" ht="15.75" customHeight="1" x14ac:dyDescent="0.3">
      <c r="C37" s="47">
        <v>761.86</v>
      </c>
      <c r="D37" s="40">
        <f t="shared" si="0"/>
        <v>-4.9766838346260523E-3</v>
      </c>
      <c r="E37" s="5"/>
    </row>
    <row r="38" spans="1:7" ht="15.75" customHeight="1" x14ac:dyDescent="0.3">
      <c r="C38" s="47">
        <v>761.27</v>
      </c>
      <c r="D38" s="40">
        <f t="shared" si="0"/>
        <v>-5.7472502858606656E-3</v>
      </c>
      <c r="E38" s="5"/>
    </row>
    <row r="39" spans="1:7" ht="15.75" customHeight="1" x14ac:dyDescent="0.3">
      <c r="C39" s="47">
        <v>764.72</v>
      </c>
      <c r="D39" s="40">
        <f t="shared" si="0"/>
        <v>-1.2413956133872645E-3</v>
      </c>
      <c r="E39" s="5"/>
    </row>
    <row r="40" spans="1:7" ht="15.75" customHeight="1" x14ac:dyDescent="0.3">
      <c r="C40" s="47">
        <v>761.7</v>
      </c>
      <c r="D40" s="40">
        <f t="shared" si="0"/>
        <v>-5.1856510078421656E-3</v>
      </c>
      <c r="E40" s="5"/>
    </row>
    <row r="41" spans="1:7" ht="15.75" customHeight="1" x14ac:dyDescent="0.3">
      <c r="C41" s="47">
        <v>759.03</v>
      </c>
      <c r="D41" s="40">
        <f t="shared" si="0"/>
        <v>-8.6727907108868473E-3</v>
      </c>
      <c r="E41" s="5"/>
    </row>
    <row r="42" spans="1:7" ht="15.75" customHeight="1" x14ac:dyDescent="0.3">
      <c r="C42" s="47">
        <v>774.85</v>
      </c>
      <c r="D42" s="40">
        <f t="shared" si="0"/>
        <v>1.1988838540860542E-2</v>
      </c>
      <c r="E42" s="5"/>
    </row>
    <row r="43" spans="1:7" ht="16.5" customHeight="1" x14ac:dyDescent="0.3">
      <c r="C43" s="48">
        <v>752.7</v>
      </c>
      <c r="D43" s="41">
        <f t="shared" si="0"/>
        <v>-1.6940054501250884E-2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15313.410000000002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765.67050000000006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6">
        <f>C46</f>
        <v>765.67050000000006</v>
      </c>
      <c r="C49" s="45">
        <f>-IF(C46&lt;=80,10%,IF(C46&lt;250,7.5%,5%))</f>
        <v>-0.05</v>
      </c>
      <c r="D49" s="33">
        <f>IF(C46&lt;=80,C46*0.9,IF(C46&lt;250,C46*0.925,C46*0.95))</f>
        <v>727.38697500000001</v>
      </c>
    </row>
    <row r="50" spans="1:6" ht="17.25" customHeight="1" x14ac:dyDescent="0.3">
      <c r="B50" s="427"/>
      <c r="C50" s="46">
        <f>IF(C46&lt;=80, 10%, IF(C46&lt;250, 7.5%, 5%))</f>
        <v>0.05</v>
      </c>
      <c r="D50" s="33">
        <f>IF(C46&lt;=80, C46*1.1, IF(C46&lt;250, C46*1.075, C46*1.05))</f>
        <v>803.95402500000012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19" sqref="A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4" t="s">
        <v>45</v>
      </c>
      <c r="B1" s="434"/>
      <c r="C1" s="434"/>
      <c r="D1" s="434"/>
      <c r="E1" s="434"/>
      <c r="F1" s="434"/>
      <c r="G1" s="434"/>
      <c r="H1" s="434"/>
      <c r="I1" s="434"/>
    </row>
    <row r="2" spans="1:9" ht="18.75" customHeight="1" x14ac:dyDescent="0.25">
      <c r="A2" s="434"/>
      <c r="B2" s="434"/>
      <c r="C2" s="434"/>
      <c r="D2" s="434"/>
      <c r="E2" s="434"/>
      <c r="F2" s="434"/>
      <c r="G2" s="434"/>
      <c r="H2" s="434"/>
      <c r="I2" s="434"/>
    </row>
    <row r="3" spans="1:9" ht="18.75" customHeight="1" x14ac:dyDescent="0.25">
      <c r="A3" s="434"/>
      <c r="B3" s="434"/>
      <c r="C3" s="434"/>
      <c r="D3" s="434"/>
      <c r="E3" s="434"/>
      <c r="F3" s="434"/>
      <c r="G3" s="434"/>
      <c r="H3" s="434"/>
      <c r="I3" s="434"/>
    </row>
    <row r="4" spans="1:9" ht="18.75" customHeight="1" x14ac:dyDescent="0.25">
      <c r="A4" s="434"/>
      <c r="B4" s="434"/>
      <c r="C4" s="434"/>
      <c r="D4" s="434"/>
      <c r="E4" s="434"/>
      <c r="F4" s="434"/>
      <c r="G4" s="434"/>
      <c r="H4" s="434"/>
      <c r="I4" s="434"/>
    </row>
    <row r="5" spans="1:9" ht="18.75" customHeight="1" x14ac:dyDescent="0.25">
      <c r="A5" s="434"/>
      <c r="B5" s="434"/>
      <c r="C5" s="434"/>
      <c r="D5" s="434"/>
      <c r="E5" s="434"/>
      <c r="F5" s="434"/>
      <c r="G5" s="434"/>
      <c r="H5" s="434"/>
      <c r="I5" s="434"/>
    </row>
    <row r="6" spans="1:9" ht="18.75" customHeight="1" x14ac:dyDescent="0.25">
      <c r="A6" s="434"/>
      <c r="B6" s="434"/>
      <c r="C6" s="434"/>
      <c r="D6" s="434"/>
      <c r="E6" s="434"/>
      <c r="F6" s="434"/>
      <c r="G6" s="434"/>
      <c r="H6" s="434"/>
      <c r="I6" s="434"/>
    </row>
    <row r="7" spans="1:9" ht="18.75" customHeight="1" x14ac:dyDescent="0.25">
      <c r="A7" s="434"/>
      <c r="B7" s="434"/>
      <c r="C7" s="434"/>
      <c r="D7" s="434"/>
      <c r="E7" s="434"/>
      <c r="F7" s="434"/>
      <c r="G7" s="434"/>
      <c r="H7" s="434"/>
      <c r="I7" s="434"/>
    </row>
    <row r="8" spans="1:9" x14ac:dyDescent="0.25">
      <c r="A8" s="435" t="s">
        <v>46</v>
      </c>
      <c r="B8" s="435"/>
      <c r="C8" s="435"/>
      <c r="D8" s="435"/>
      <c r="E8" s="435"/>
      <c r="F8" s="435"/>
      <c r="G8" s="435"/>
      <c r="H8" s="435"/>
      <c r="I8" s="435"/>
    </row>
    <row r="9" spans="1:9" x14ac:dyDescent="0.25">
      <c r="A9" s="435"/>
      <c r="B9" s="435"/>
      <c r="C9" s="435"/>
      <c r="D9" s="435"/>
      <c r="E9" s="435"/>
      <c r="F9" s="435"/>
      <c r="G9" s="435"/>
      <c r="H9" s="435"/>
      <c r="I9" s="435"/>
    </row>
    <row r="10" spans="1:9" x14ac:dyDescent="0.25">
      <c r="A10" s="435"/>
      <c r="B10" s="435"/>
      <c r="C10" s="435"/>
      <c r="D10" s="435"/>
      <c r="E10" s="435"/>
      <c r="F10" s="435"/>
      <c r="G10" s="435"/>
      <c r="H10" s="435"/>
      <c r="I10" s="435"/>
    </row>
    <row r="11" spans="1:9" x14ac:dyDescent="0.25">
      <c r="A11" s="435"/>
      <c r="B11" s="435"/>
      <c r="C11" s="435"/>
      <c r="D11" s="435"/>
      <c r="E11" s="435"/>
      <c r="F11" s="435"/>
      <c r="G11" s="435"/>
      <c r="H11" s="435"/>
      <c r="I11" s="435"/>
    </row>
    <row r="12" spans="1:9" x14ac:dyDescent="0.25">
      <c r="A12" s="435"/>
      <c r="B12" s="435"/>
      <c r="C12" s="435"/>
      <c r="D12" s="435"/>
      <c r="E12" s="435"/>
      <c r="F12" s="435"/>
      <c r="G12" s="435"/>
      <c r="H12" s="435"/>
      <c r="I12" s="435"/>
    </row>
    <row r="13" spans="1:9" x14ac:dyDescent="0.25">
      <c r="A13" s="435"/>
      <c r="B13" s="435"/>
      <c r="C13" s="435"/>
      <c r="D13" s="435"/>
      <c r="E13" s="435"/>
      <c r="F13" s="435"/>
      <c r="G13" s="435"/>
      <c r="H13" s="435"/>
      <c r="I13" s="435"/>
    </row>
    <row r="14" spans="1:9" x14ac:dyDescent="0.25">
      <c r="A14" s="435"/>
      <c r="B14" s="435"/>
      <c r="C14" s="435"/>
      <c r="D14" s="435"/>
      <c r="E14" s="435"/>
      <c r="F14" s="435"/>
      <c r="G14" s="435"/>
      <c r="H14" s="435"/>
      <c r="I14" s="435"/>
    </row>
    <row r="15" spans="1:9" ht="19.5" customHeight="1" x14ac:dyDescent="0.3">
      <c r="A15" s="50"/>
    </row>
    <row r="16" spans="1:9" ht="19.5" customHeight="1" x14ac:dyDescent="0.3">
      <c r="A16" s="467" t="s">
        <v>31</v>
      </c>
      <c r="B16" s="468"/>
      <c r="C16" s="468"/>
      <c r="D16" s="468"/>
      <c r="E16" s="468"/>
      <c r="F16" s="468"/>
      <c r="G16" s="468"/>
      <c r="H16" s="469"/>
    </row>
    <row r="17" spans="1:14" ht="20.25" customHeight="1" x14ac:dyDescent="0.25">
      <c r="A17" s="470" t="s">
        <v>47</v>
      </c>
      <c r="B17" s="470"/>
      <c r="C17" s="470"/>
      <c r="D17" s="470"/>
      <c r="E17" s="470"/>
      <c r="F17" s="470"/>
      <c r="G17" s="470"/>
      <c r="H17" s="470"/>
    </row>
    <row r="18" spans="1:14" ht="26.25" customHeight="1" x14ac:dyDescent="0.4">
      <c r="A18" s="52" t="s">
        <v>33</v>
      </c>
      <c r="B18" s="466" t="s">
        <v>5</v>
      </c>
      <c r="C18" s="46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71" t="s">
        <v>142</v>
      </c>
      <c r="C20" s="47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71" t="s">
        <v>11</v>
      </c>
      <c r="C21" s="471"/>
      <c r="D21" s="471"/>
      <c r="E21" s="471"/>
      <c r="F21" s="471"/>
      <c r="G21" s="471"/>
      <c r="H21" s="471"/>
      <c r="I21" s="56"/>
    </row>
    <row r="22" spans="1:14" ht="26.25" customHeight="1" x14ac:dyDescent="0.4">
      <c r="A22" s="52" t="s">
        <v>37</v>
      </c>
      <c r="B22" s="57">
        <v>43178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43182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66" t="s">
        <v>134</v>
      </c>
      <c r="C26" s="466"/>
    </row>
    <row r="27" spans="1:14" ht="26.25" customHeight="1" x14ac:dyDescent="0.4">
      <c r="A27" s="61" t="s">
        <v>48</v>
      </c>
      <c r="B27" s="472" t="s">
        <v>141</v>
      </c>
      <c r="C27" s="472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</v>
      </c>
      <c r="C29" s="442" t="s">
        <v>50</v>
      </c>
      <c r="D29" s="443"/>
      <c r="E29" s="443"/>
      <c r="F29" s="443"/>
      <c r="G29" s="444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5" t="s">
        <v>53</v>
      </c>
      <c r="D31" s="446"/>
      <c r="E31" s="446"/>
      <c r="F31" s="446"/>
      <c r="G31" s="446"/>
      <c r="H31" s="447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5" t="s">
        <v>55</v>
      </c>
      <c r="D32" s="446"/>
      <c r="E32" s="446"/>
      <c r="F32" s="446"/>
      <c r="G32" s="446"/>
      <c r="H32" s="447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48" t="s">
        <v>59</v>
      </c>
      <c r="E36" s="473"/>
      <c r="F36" s="448" t="s">
        <v>60</v>
      </c>
      <c r="G36" s="44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49956227</v>
      </c>
      <c r="E38" s="85">
        <f>IF(ISBLANK(D38),"-",$D$48/$D$45*D38)</f>
        <v>44427958.395357236</v>
      </c>
      <c r="F38" s="272">
        <v>42260819</v>
      </c>
      <c r="G38" s="86">
        <f>IF(ISBLANK(F38),"-",$D$48/$F$45*F38)</f>
        <v>43925818.359763153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49950219</v>
      </c>
      <c r="E39" s="90">
        <f>IF(ISBLANK(D39),"-",$D$48/$D$45*D39)</f>
        <v>44422615.25417006</v>
      </c>
      <c r="F39" s="277">
        <v>42668141</v>
      </c>
      <c r="G39" s="91">
        <f>IF(ISBLANK(F39),"-",$D$48/$F$45*F39)</f>
        <v>44349188.105293527</v>
      </c>
      <c r="I39" s="450">
        <f>ABS((F43/D43*D42)-F42)/D42</f>
        <v>6.5990786021320339E-3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49738301</v>
      </c>
      <c r="E40" s="90">
        <f>IF(ISBLANK(D40),"-",$D$48/$D$45*D40)</f>
        <v>44234148.577388659</v>
      </c>
      <c r="F40" s="277">
        <v>42123695</v>
      </c>
      <c r="G40" s="91">
        <f>IF(ISBLANK(F40),"-",$D$48/$F$45*F40)</f>
        <v>43783291.92370984</v>
      </c>
      <c r="I40" s="450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49881582.333333336</v>
      </c>
      <c r="E42" s="100">
        <f>AVERAGE(E38:E41)</f>
        <v>44361574.075638652</v>
      </c>
      <c r="F42" s="99">
        <f>AVERAGE(F38:F41)</f>
        <v>42350885</v>
      </c>
      <c r="G42" s="101">
        <f>AVERAGE(G38:G41)</f>
        <v>44019432.796255507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16.97</v>
      </c>
      <c r="E43" s="92"/>
      <c r="F43" s="104">
        <v>14.52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16.97</v>
      </c>
      <c r="E44" s="107"/>
      <c r="F44" s="106">
        <f>F43*$B$34</f>
        <v>14.52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16.866482999999999</v>
      </c>
      <c r="E45" s="110"/>
      <c r="F45" s="109">
        <f>F44*$B$30/100</f>
        <v>14.431428</v>
      </c>
      <c r="H45" s="102"/>
    </row>
    <row r="46" spans="1:14" ht="19.5" customHeight="1" x14ac:dyDescent="0.3">
      <c r="A46" s="436" t="s">
        <v>78</v>
      </c>
      <c r="B46" s="437"/>
      <c r="C46" s="105" t="s">
        <v>79</v>
      </c>
      <c r="D46" s="111">
        <f>D45/$B$45</f>
        <v>0.16866482999999999</v>
      </c>
      <c r="E46" s="112"/>
      <c r="F46" s="113">
        <f>F45/$B$45</f>
        <v>0.14431428000000002</v>
      </c>
      <c r="H46" s="102"/>
    </row>
    <row r="47" spans="1:14" ht="27" customHeight="1" x14ac:dyDescent="0.4">
      <c r="A47" s="438"/>
      <c r="B47" s="439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44190503.435947075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6.1826110391198482E-3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film-coated tablet contains 150 mg of Lamivudine USP and 300 mg of Zidovudine USP.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88</v>
      </c>
      <c r="B57" s="199">
        <f>Uniformity!C46</f>
        <v>765.67050000000006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453" t="s">
        <v>94</v>
      </c>
      <c r="D60" s="456">
        <v>768.98</v>
      </c>
      <c r="E60" s="134">
        <v>1</v>
      </c>
      <c r="F60" s="135">
        <v>42367436</v>
      </c>
      <c r="G60" s="200">
        <f>IF(ISBLANK(F60),"-",(F60/$D$50*$D$47*$B$68)*($B$57/$D$60))</f>
        <v>143.19285957116492</v>
      </c>
      <c r="H60" s="218">
        <f t="shared" ref="H60:H71" si="0">IF(ISBLANK(F60),"-",(G60/$B$56)*100)</f>
        <v>95.461906380776611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454"/>
      <c r="D61" s="457"/>
      <c r="E61" s="136">
        <v>2</v>
      </c>
      <c r="F61" s="89">
        <v>42453333</v>
      </c>
      <c r="G61" s="201">
        <f>IF(ISBLANK(F61),"-",(F61/$D$50*$D$47*$B$68)*($B$57/$D$60))</f>
        <v>143.48317303404676</v>
      </c>
      <c r="H61" s="219">
        <f t="shared" si="0"/>
        <v>95.655448689364505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4"/>
      <c r="D62" s="457"/>
      <c r="E62" s="136">
        <v>3</v>
      </c>
      <c r="F62" s="137">
        <v>42493810</v>
      </c>
      <c r="G62" s="201">
        <f>IF(ISBLANK(F62),"-",(F62/$D$50*$D$47*$B$68)*($B$57/$D$60))</f>
        <v>143.61997662482483</v>
      </c>
      <c r="H62" s="219">
        <f t="shared" si="0"/>
        <v>95.746651083216548</v>
      </c>
      <c r="L62" s="64"/>
    </row>
    <row r="63" spans="1:12" ht="27" customHeight="1" x14ac:dyDescent="0.4">
      <c r="A63" s="76" t="s">
        <v>97</v>
      </c>
      <c r="B63" s="77">
        <v>1</v>
      </c>
      <c r="C63" s="463"/>
      <c r="D63" s="458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3" t="s">
        <v>99</v>
      </c>
      <c r="D64" s="456">
        <v>759.98</v>
      </c>
      <c r="E64" s="134">
        <v>1</v>
      </c>
      <c r="F64" s="135">
        <v>42192027</v>
      </c>
      <c r="G64" s="200">
        <f>IF(ISBLANK(F64),"-",(F64/$D$50*$D$47*$B$68)*($B$57/$D$64))</f>
        <v>144.28874354471947</v>
      </c>
      <c r="H64" s="218">
        <f t="shared" si="0"/>
        <v>96.192495696479639</v>
      </c>
    </row>
    <row r="65" spans="1:8" ht="26.25" customHeight="1" x14ac:dyDescent="0.4">
      <c r="A65" s="76" t="s">
        <v>100</v>
      </c>
      <c r="B65" s="77">
        <v>1</v>
      </c>
      <c r="C65" s="454"/>
      <c r="D65" s="457"/>
      <c r="E65" s="136">
        <v>2</v>
      </c>
      <c r="F65" s="89">
        <v>42170917</v>
      </c>
      <c r="G65" s="201">
        <f>IF(ISBLANK(F65),"-",(F65/$D$50*$D$47*$B$68)*($B$57/$D$64))</f>
        <v>144.21655134176535</v>
      </c>
      <c r="H65" s="219">
        <f t="shared" si="0"/>
        <v>96.144367561176907</v>
      </c>
    </row>
    <row r="66" spans="1:8" ht="26.25" customHeight="1" x14ac:dyDescent="0.4">
      <c r="A66" s="76" t="s">
        <v>101</v>
      </c>
      <c r="B66" s="77">
        <v>1</v>
      </c>
      <c r="C66" s="454"/>
      <c r="D66" s="457"/>
      <c r="E66" s="136">
        <v>3</v>
      </c>
      <c r="F66" s="89">
        <v>42522859</v>
      </c>
      <c r="G66" s="201">
        <f>IF(ISBLANK(F66),"-",(F66/$D$50*$D$47*$B$68)*($B$57/$D$64))</f>
        <v>145.42012634375843</v>
      </c>
      <c r="H66" s="219">
        <f t="shared" si="0"/>
        <v>96.946750895838946</v>
      </c>
    </row>
    <row r="67" spans="1:8" ht="27" customHeight="1" x14ac:dyDescent="0.4">
      <c r="A67" s="76" t="s">
        <v>102</v>
      </c>
      <c r="B67" s="77">
        <v>1</v>
      </c>
      <c r="C67" s="463"/>
      <c r="D67" s="458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453" t="s">
        <v>104</v>
      </c>
      <c r="D68" s="456">
        <v>765.27</v>
      </c>
      <c r="E68" s="134">
        <v>1</v>
      </c>
      <c r="F68" s="135">
        <v>42263867</v>
      </c>
      <c r="G68" s="200">
        <f>IF(ISBLANK(F68),"-",(F68/$D$50*$D$47*$B$68)*($B$57/$D$68))</f>
        <v>143.5353151118793</v>
      </c>
      <c r="H68" s="219">
        <f t="shared" si="0"/>
        <v>95.690210074586204</v>
      </c>
    </row>
    <row r="69" spans="1:8" ht="27" customHeight="1" x14ac:dyDescent="0.4">
      <c r="A69" s="124" t="s">
        <v>105</v>
      </c>
      <c r="B69" s="141">
        <f>(D47*B68)/B56*B57</f>
        <v>765.67050000000006</v>
      </c>
      <c r="C69" s="454"/>
      <c r="D69" s="457"/>
      <c r="E69" s="136">
        <v>2</v>
      </c>
      <c r="F69" s="89">
        <v>42474181</v>
      </c>
      <c r="G69" s="201">
        <f>IF(ISBLANK(F69),"-",(F69/$D$50*$D$47*$B$68)*($B$57/$D$68))</f>
        <v>144.24957739796969</v>
      </c>
      <c r="H69" s="219">
        <f t="shared" si="0"/>
        <v>96.166384931979792</v>
      </c>
    </row>
    <row r="70" spans="1:8" ht="26.25" customHeight="1" x14ac:dyDescent="0.4">
      <c r="A70" s="459" t="s">
        <v>78</v>
      </c>
      <c r="B70" s="460"/>
      <c r="C70" s="454"/>
      <c r="D70" s="457"/>
      <c r="E70" s="136">
        <v>3</v>
      </c>
      <c r="F70" s="89">
        <v>42684053</v>
      </c>
      <c r="G70" s="201">
        <f>IF(ISBLANK(F70),"-",(F70/$D$50*$D$47*$B$68)*($B$57/$D$68))</f>
        <v>144.96233857652345</v>
      </c>
      <c r="H70" s="219">
        <f t="shared" si="0"/>
        <v>96.641559051015633</v>
      </c>
    </row>
    <row r="71" spans="1:8" ht="27" customHeight="1" x14ac:dyDescent="0.4">
      <c r="A71" s="461"/>
      <c r="B71" s="462"/>
      <c r="C71" s="455"/>
      <c r="D71" s="458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144.10762906073913</v>
      </c>
      <c r="H72" s="221">
        <f>AVERAGE(H60:H71)</f>
        <v>96.071752707159419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5.0934401139529394E-3</v>
      </c>
      <c r="H73" s="205">
        <f>STDEV(H60:H71)/H72</f>
        <v>5.0934401139529272E-3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40" t="str">
        <f>B26</f>
        <v>Lamivudine</v>
      </c>
      <c r="D76" s="440"/>
      <c r="E76" s="150" t="s">
        <v>108</v>
      </c>
      <c r="F76" s="150"/>
      <c r="G76" s="237">
        <f>H72</f>
        <v>96.071752707159419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74" t="str">
        <f>B26</f>
        <v>Lamivudine</v>
      </c>
      <c r="C79" s="474"/>
    </row>
    <row r="80" spans="1:8" ht="26.25" customHeight="1" x14ac:dyDescent="0.4">
      <c r="A80" s="61" t="s">
        <v>48</v>
      </c>
      <c r="B80" s="474" t="str">
        <f>B27</f>
        <v>L3-10</v>
      </c>
      <c r="C80" s="474"/>
    </row>
    <row r="81" spans="1:12" ht="27" customHeight="1" x14ac:dyDescent="0.4">
      <c r="A81" s="61" t="s">
        <v>6</v>
      </c>
      <c r="B81" s="153">
        <f>B28</f>
        <v>99.39</v>
      </c>
    </row>
    <row r="82" spans="1:12" s="3" customFormat="1" ht="27" customHeight="1" x14ac:dyDescent="0.4">
      <c r="A82" s="61" t="s">
        <v>49</v>
      </c>
      <c r="B82" s="63">
        <v>0</v>
      </c>
      <c r="C82" s="442" t="s">
        <v>50</v>
      </c>
      <c r="D82" s="443"/>
      <c r="E82" s="443"/>
      <c r="F82" s="443"/>
      <c r="G82" s="444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5" t="s">
        <v>111</v>
      </c>
      <c r="D84" s="446"/>
      <c r="E84" s="446"/>
      <c r="F84" s="446"/>
      <c r="G84" s="446"/>
      <c r="H84" s="447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5" t="s">
        <v>112</v>
      </c>
      <c r="D85" s="446"/>
      <c r="E85" s="446"/>
      <c r="F85" s="446"/>
      <c r="G85" s="446"/>
      <c r="H85" s="447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448" t="s">
        <v>60</v>
      </c>
      <c r="G89" s="449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49956227</v>
      </c>
      <c r="E91" s="85">
        <f>IF(ISBLANK(D91),"-",$D$101/$D$98*D91)</f>
        <v>49364398.217063583</v>
      </c>
      <c r="F91" s="84">
        <v>42260819</v>
      </c>
      <c r="G91" s="86">
        <f>IF(ISBLANK(F91),"-",$D$101/$F$98*F91)</f>
        <v>48806464.844181277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49950219</v>
      </c>
      <c r="E92" s="90">
        <f>IF(ISBLANK(D92),"-",$D$101/$D$98*D92)</f>
        <v>49358461.393522285</v>
      </c>
      <c r="F92" s="89">
        <v>42668141</v>
      </c>
      <c r="G92" s="91">
        <f>IF(ISBLANK(F92),"-",$D$101/$F$98*F92)</f>
        <v>49276875.672548361</v>
      </c>
      <c r="I92" s="450">
        <f>ABS((F96/D96*D95)-F95)/D95</f>
        <v>6.5990786021320339E-3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49738301</v>
      </c>
      <c r="E93" s="90">
        <f>IF(ISBLANK(D93),"-",$D$101/$D$98*D93)</f>
        <v>49149053.974876285</v>
      </c>
      <c r="F93" s="89">
        <v>42123695</v>
      </c>
      <c r="G93" s="91">
        <f>IF(ISBLANK(F93),"-",$D$101/$F$98*F93)</f>
        <v>48648102.137455367</v>
      </c>
      <c r="I93" s="450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49881582.333333336</v>
      </c>
      <c r="E95" s="100">
        <f>AVERAGE(E91:E94)</f>
        <v>49290637.86182072</v>
      </c>
      <c r="F95" s="163">
        <f>AVERAGE(F91:F94)</f>
        <v>42350885</v>
      </c>
      <c r="G95" s="164">
        <f>AVERAGE(G91:G94)</f>
        <v>48910480.884728335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16.97</v>
      </c>
      <c r="E96" s="92"/>
      <c r="F96" s="104">
        <v>14.52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16.97</v>
      </c>
      <c r="E97" s="107"/>
      <c r="F97" s="106">
        <f>F96*$B$87</f>
        <v>14.52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16.866482999999999</v>
      </c>
      <c r="E98" s="110"/>
      <c r="F98" s="109">
        <f>F97*$B$83/100</f>
        <v>14.431428</v>
      </c>
    </row>
    <row r="99" spans="1:10" ht="19.5" customHeight="1" x14ac:dyDescent="0.3">
      <c r="A99" s="436" t="s">
        <v>78</v>
      </c>
      <c r="B99" s="451"/>
      <c r="C99" s="167" t="s">
        <v>116</v>
      </c>
      <c r="D99" s="171">
        <f>D98/$B$98</f>
        <v>0.16866482999999999</v>
      </c>
      <c r="E99" s="110"/>
      <c r="F99" s="113">
        <f>F98/$B$98</f>
        <v>0.14431428000000002</v>
      </c>
      <c r="G99" s="172"/>
      <c r="H99" s="102"/>
    </row>
    <row r="100" spans="1:10" ht="19.5" customHeight="1" x14ac:dyDescent="0.3">
      <c r="A100" s="438"/>
      <c r="B100" s="452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49100559.373274527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6.1826110391198638E-3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48446536</v>
      </c>
      <c r="E108" s="202">
        <f t="shared" ref="E108:E113" si="1">IF(ISBLANK(D108),"-",D108/$D$103*$D$100*$B$116)</f>
        <v>148.00198801717568</v>
      </c>
      <c r="F108" s="229">
        <f t="shared" ref="F108:F113" si="2">IF(ISBLANK(D108), "-", (E108/$B$56)*100)</f>
        <v>98.667992011450451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46759096</v>
      </c>
      <c r="E109" s="203">
        <f t="shared" si="1"/>
        <v>142.84693472998703</v>
      </c>
      <c r="F109" s="230">
        <f t="shared" si="2"/>
        <v>95.231289819991346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48151800</v>
      </c>
      <c r="E110" s="203">
        <f t="shared" si="1"/>
        <v>147.10158279645506</v>
      </c>
      <c r="F110" s="230">
        <f t="shared" si="2"/>
        <v>98.067721864303365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47775209</v>
      </c>
      <c r="E111" s="203">
        <f t="shared" si="1"/>
        <v>145.95111423314276</v>
      </c>
      <c r="F111" s="230">
        <f t="shared" si="2"/>
        <v>97.300742822095174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48365322</v>
      </c>
      <c r="E112" s="203">
        <f t="shared" si="1"/>
        <v>147.75388290074739</v>
      </c>
      <c r="F112" s="230">
        <f t="shared" si="2"/>
        <v>98.502588600498257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48343653</v>
      </c>
      <c r="E113" s="204">
        <f t="shared" si="1"/>
        <v>147.68768508057002</v>
      </c>
      <c r="F113" s="231">
        <f t="shared" si="2"/>
        <v>98.458456720380013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146.55719795967966</v>
      </c>
      <c r="F115" s="233">
        <f>AVERAGE(F108:F113)</f>
        <v>97.704798639786418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1.3380307395673965E-2</v>
      </c>
      <c r="F116" s="187">
        <f>STDEV(F108:F113)/F115</f>
        <v>1.3380307395673981E-2</v>
      </c>
      <c r="I116" s="50"/>
    </row>
    <row r="117" spans="1:10" ht="27" customHeight="1" x14ac:dyDescent="0.4">
      <c r="A117" s="436" t="s">
        <v>78</v>
      </c>
      <c r="B117" s="437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438"/>
      <c r="B118" s="439"/>
      <c r="C118" s="50"/>
      <c r="D118" s="212"/>
      <c r="E118" s="464" t="s">
        <v>123</v>
      </c>
      <c r="F118" s="46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142.84693472998703</v>
      </c>
      <c r="F119" s="234">
        <f>MIN(F108:F113)</f>
        <v>95.231289819991346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148.00198801717568</v>
      </c>
      <c r="F120" s="235">
        <f>MAX(F108:F113)</f>
        <v>98.667992011450451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40" t="str">
        <f>B26</f>
        <v>Lamivudine</v>
      </c>
      <c r="D124" s="440"/>
      <c r="E124" s="150" t="s">
        <v>127</v>
      </c>
      <c r="F124" s="150"/>
      <c r="G124" s="236">
        <f>F115</f>
        <v>97.704798639786418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95.231289819991346</v>
      </c>
      <c r="E125" s="161" t="s">
        <v>130</v>
      </c>
      <c r="F125" s="236">
        <f>MAX(F108:F113)</f>
        <v>98.667992011450451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41" t="s">
        <v>26</v>
      </c>
      <c r="C127" s="441"/>
      <c r="E127" s="156" t="s">
        <v>27</v>
      </c>
      <c r="F127" s="191"/>
      <c r="G127" s="441" t="s">
        <v>28</v>
      </c>
      <c r="H127" s="441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16" sqref="A16:H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4" t="s">
        <v>45</v>
      </c>
      <c r="B1" s="434"/>
      <c r="C1" s="434"/>
      <c r="D1" s="434"/>
      <c r="E1" s="434"/>
      <c r="F1" s="434"/>
      <c r="G1" s="434"/>
      <c r="H1" s="434"/>
      <c r="I1" s="434"/>
    </row>
    <row r="2" spans="1:9" ht="18.75" customHeight="1" x14ac:dyDescent="0.25">
      <c r="A2" s="434"/>
      <c r="B2" s="434"/>
      <c r="C2" s="434"/>
      <c r="D2" s="434"/>
      <c r="E2" s="434"/>
      <c r="F2" s="434"/>
      <c r="G2" s="434"/>
      <c r="H2" s="434"/>
      <c r="I2" s="434"/>
    </row>
    <row r="3" spans="1:9" ht="18.75" customHeight="1" x14ac:dyDescent="0.25">
      <c r="A3" s="434"/>
      <c r="B3" s="434"/>
      <c r="C3" s="434"/>
      <c r="D3" s="434"/>
      <c r="E3" s="434"/>
      <c r="F3" s="434"/>
      <c r="G3" s="434"/>
      <c r="H3" s="434"/>
      <c r="I3" s="434"/>
    </row>
    <row r="4" spans="1:9" ht="18.75" customHeight="1" x14ac:dyDescent="0.25">
      <c r="A4" s="434"/>
      <c r="B4" s="434"/>
      <c r="C4" s="434"/>
      <c r="D4" s="434"/>
      <c r="E4" s="434"/>
      <c r="F4" s="434"/>
      <c r="G4" s="434"/>
      <c r="H4" s="434"/>
      <c r="I4" s="434"/>
    </row>
    <row r="5" spans="1:9" ht="18.75" customHeight="1" x14ac:dyDescent="0.25">
      <c r="A5" s="434"/>
      <c r="B5" s="434"/>
      <c r="C5" s="434"/>
      <c r="D5" s="434"/>
      <c r="E5" s="434"/>
      <c r="F5" s="434"/>
      <c r="G5" s="434"/>
      <c r="H5" s="434"/>
      <c r="I5" s="434"/>
    </row>
    <row r="6" spans="1:9" ht="18.75" customHeight="1" x14ac:dyDescent="0.25">
      <c r="A6" s="434"/>
      <c r="B6" s="434"/>
      <c r="C6" s="434"/>
      <c r="D6" s="434"/>
      <c r="E6" s="434"/>
      <c r="F6" s="434"/>
      <c r="G6" s="434"/>
      <c r="H6" s="434"/>
      <c r="I6" s="434"/>
    </row>
    <row r="7" spans="1:9" ht="18.75" customHeight="1" x14ac:dyDescent="0.25">
      <c r="A7" s="434"/>
      <c r="B7" s="434"/>
      <c r="C7" s="434"/>
      <c r="D7" s="434"/>
      <c r="E7" s="434"/>
      <c r="F7" s="434"/>
      <c r="G7" s="434"/>
      <c r="H7" s="434"/>
      <c r="I7" s="434"/>
    </row>
    <row r="8" spans="1:9" x14ac:dyDescent="0.25">
      <c r="A8" s="435" t="s">
        <v>46</v>
      </c>
      <c r="B8" s="435"/>
      <c r="C8" s="435"/>
      <c r="D8" s="435"/>
      <c r="E8" s="435"/>
      <c r="F8" s="435"/>
      <c r="G8" s="435"/>
      <c r="H8" s="435"/>
      <c r="I8" s="435"/>
    </row>
    <row r="9" spans="1:9" x14ac:dyDescent="0.25">
      <c r="A9" s="435"/>
      <c r="B9" s="435"/>
      <c r="C9" s="435"/>
      <c r="D9" s="435"/>
      <c r="E9" s="435"/>
      <c r="F9" s="435"/>
      <c r="G9" s="435"/>
      <c r="H9" s="435"/>
      <c r="I9" s="435"/>
    </row>
    <row r="10" spans="1:9" x14ac:dyDescent="0.25">
      <c r="A10" s="435"/>
      <c r="B10" s="435"/>
      <c r="C10" s="435"/>
      <c r="D10" s="435"/>
      <c r="E10" s="435"/>
      <c r="F10" s="435"/>
      <c r="G10" s="435"/>
      <c r="H10" s="435"/>
      <c r="I10" s="435"/>
    </row>
    <row r="11" spans="1:9" x14ac:dyDescent="0.25">
      <c r="A11" s="435"/>
      <c r="B11" s="435"/>
      <c r="C11" s="435"/>
      <c r="D11" s="435"/>
      <c r="E11" s="435"/>
      <c r="F11" s="435"/>
      <c r="G11" s="435"/>
      <c r="H11" s="435"/>
      <c r="I11" s="435"/>
    </row>
    <row r="12" spans="1:9" x14ac:dyDescent="0.25">
      <c r="A12" s="435"/>
      <c r="B12" s="435"/>
      <c r="C12" s="435"/>
      <c r="D12" s="435"/>
      <c r="E12" s="435"/>
      <c r="F12" s="435"/>
      <c r="G12" s="435"/>
      <c r="H12" s="435"/>
      <c r="I12" s="435"/>
    </row>
    <row r="13" spans="1:9" x14ac:dyDescent="0.25">
      <c r="A13" s="435"/>
      <c r="B13" s="435"/>
      <c r="C13" s="435"/>
      <c r="D13" s="435"/>
      <c r="E13" s="435"/>
      <c r="F13" s="435"/>
      <c r="G13" s="435"/>
      <c r="H13" s="435"/>
      <c r="I13" s="435"/>
    </row>
    <row r="14" spans="1:9" x14ac:dyDescent="0.25">
      <c r="A14" s="435"/>
      <c r="B14" s="435"/>
      <c r="C14" s="435"/>
      <c r="D14" s="435"/>
      <c r="E14" s="435"/>
      <c r="F14" s="435"/>
      <c r="G14" s="435"/>
      <c r="H14" s="435"/>
      <c r="I14" s="435"/>
    </row>
    <row r="15" spans="1:9" ht="19.5" customHeight="1" x14ac:dyDescent="0.3">
      <c r="A15" s="238"/>
    </row>
    <row r="16" spans="1:9" ht="19.5" customHeight="1" x14ac:dyDescent="0.3">
      <c r="A16" s="467" t="s">
        <v>31</v>
      </c>
      <c r="B16" s="468"/>
      <c r="C16" s="468"/>
      <c r="D16" s="468"/>
      <c r="E16" s="468"/>
      <c r="F16" s="468"/>
      <c r="G16" s="468"/>
      <c r="H16" s="469"/>
    </row>
    <row r="17" spans="1:14" ht="20.25" customHeight="1" x14ac:dyDescent="0.25">
      <c r="A17" s="470" t="s">
        <v>47</v>
      </c>
      <c r="B17" s="470"/>
      <c r="C17" s="470"/>
      <c r="D17" s="470"/>
      <c r="E17" s="470"/>
      <c r="F17" s="470"/>
      <c r="G17" s="470"/>
      <c r="H17" s="470"/>
    </row>
    <row r="18" spans="1:14" ht="26.25" customHeight="1" x14ac:dyDescent="0.4">
      <c r="A18" s="240" t="s">
        <v>33</v>
      </c>
      <c r="B18" s="466" t="s">
        <v>5</v>
      </c>
      <c r="C18" s="466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71" t="s">
        <v>131</v>
      </c>
      <c r="C20" s="471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71" t="s">
        <v>11</v>
      </c>
      <c r="C21" s="471"/>
      <c r="D21" s="471"/>
      <c r="E21" s="471"/>
      <c r="F21" s="471"/>
      <c r="G21" s="471"/>
      <c r="H21" s="471"/>
      <c r="I21" s="244"/>
    </row>
    <row r="22" spans="1:14" ht="26.25" customHeight="1" x14ac:dyDescent="0.4">
      <c r="A22" s="240" t="s">
        <v>37</v>
      </c>
      <c r="B22" s="245">
        <v>43178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43182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66" t="s">
        <v>132</v>
      </c>
      <c r="C26" s="466"/>
    </row>
    <row r="27" spans="1:14" ht="26.25" customHeight="1" x14ac:dyDescent="0.4">
      <c r="A27" s="249" t="s">
        <v>48</v>
      </c>
      <c r="B27" s="472" t="s">
        <v>133</v>
      </c>
      <c r="C27" s="472"/>
    </row>
    <row r="28" spans="1:14" ht="27" customHeight="1" x14ac:dyDescent="0.4">
      <c r="A28" s="249" t="s">
        <v>6</v>
      </c>
      <c r="B28" s="250">
        <v>99</v>
      </c>
    </row>
    <row r="29" spans="1:14" s="3" customFormat="1" ht="27" customHeight="1" x14ac:dyDescent="0.4">
      <c r="A29" s="249" t="s">
        <v>49</v>
      </c>
      <c r="B29" s="251">
        <v>0</v>
      </c>
      <c r="C29" s="442" t="s">
        <v>50</v>
      </c>
      <c r="D29" s="443"/>
      <c r="E29" s="443"/>
      <c r="F29" s="443"/>
      <c r="G29" s="444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45" t="s">
        <v>53</v>
      </c>
      <c r="D31" s="446"/>
      <c r="E31" s="446"/>
      <c r="F31" s="446"/>
      <c r="G31" s="446"/>
      <c r="H31" s="447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45" t="s">
        <v>55</v>
      </c>
      <c r="D32" s="446"/>
      <c r="E32" s="446"/>
      <c r="F32" s="446"/>
      <c r="G32" s="446"/>
      <c r="H32" s="447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448" t="s">
        <v>59</v>
      </c>
      <c r="E36" s="473"/>
      <c r="F36" s="448" t="s">
        <v>60</v>
      </c>
      <c r="G36" s="449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75624816</v>
      </c>
      <c r="E38" s="273">
        <f>IF(ISBLANK(D38),"-",$D$48/$D$45*D38)</f>
        <v>76490690.617793426</v>
      </c>
      <c r="F38" s="272">
        <v>84866887</v>
      </c>
      <c r="G38" s="274">
        <f>IF(ISBLANK(F38),"-",$D$48/$F$45*F38)</f>
        <v>76154096.78664045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75627120</v>
      </c>
      <c r="E39" s="278">
        <f>IF(ISBLANK(D39),"-",$D$48/$D$45*D39)</f>
        <v>76493020.997693911</v>
      </c>
      <c r="F39" s="277">
        <v>85686921</v>
      </c>
      <c r="G39" s="279">
        <f>IF(ISBLANK(F39),"-",$D$48/$F$45*F39)</f>
        <v>76889942.660241723</v>
      </c>
      <c r="I39" s="450">
        <f>ABS((F43/D43*D42)-F42)/D42</f>
        <v>6.197781619408754E-4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75334613</v>
      </c>
      <c r="E40" s="278">
        <f>IF(ISBLANK(D40),"-",$D$48/$D$45*D40)</f>
        <v>76197164.906744361</v>
      </c>
      <c r="F40" s="277">
        <v>84988086</v>
      </c>
      <c r="G40" s="279">
        <f>IF(ISBLANK(F40),"-",$D$48/$F$45*F40)</f>
        <v>76262852.989474237</v>
      </c>
      <c r="I40" s="450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75528849.666666672</v>
      </c>
      <c r="E42" s="288">
        <f>AVERAGE(E38:E41)</f>
        <v>76393625.507410571</v>
      </c>
      <c r="F42" s="287">
        <f>AVERAGE(F38:F41)</f>
        <v>85180631.333333328</v>
      </c>
      <c r="G42" s="289">
        <f>AVERAGE(G38:G41)</f>
        <v>76435630.812118813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29.96</v>
      </c>
      <c r="E43" s="280"/>
      <c r="F43" s="292">
        <v>33.770000000000003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29.96</v>
      </c>
      <c r="E44" s="295"/>
      <c r="F44" s="294">
        <f>F43*$B$34</f>
        <v>33.770000000000003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29.660399999999999</v>
      </c>
      <c r="E45" s="298"/>
      <c r="F45" s="297">
        <f>F44*$B$30/100</f>
        <v>33.432300000000005</v>
      </c>
      <c r="H45" s="290"/>
    </row>
    <row r="46" spans="1:14" ht="19.5" customHeight="1" x14ac:dyDescent="0.3">
      <c r="A46" s="436" t="s">
        <v>78</v>
      </c>
      <c r="B46" s="437"/>
      <c r="C46" s="293" t="s">
        <v>79</v>
      </c>
      <c r="D46" s="299">
        <f>D45/$B$45</f>
        <v>0.29660399999999998</v>
      </c>
      <c r="E46" s="300"/>
      <c r="F46" s="301">
        <f>F45/$B$45</f>
        <v>0.33432300000000004</v>
      </c>
      <c r="H46" s="290"/>
    </row>
    <row r="47" spans="1:14" ht="27" customHeight="1" x14ac:dyDescent="0.4">
      <c r="A47" s="438"/>
      <c r="B47" s="439"/>
      <c r="C47" s="302" t="s">
        <v>80</v>
      </c>
      <c r="D47" s="303">
        <v>0.3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30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30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76414628.159764692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3.5889346317694941E-3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film-coated tablet contains 150 mg of Lamivudine USP and 300 mg of Zidovudine USP.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 xml:space="preserve"> ZIDOVUDINE </v>
      </c>
      <c r="H56" s="319"/>
    </row>
    <row r="57" spans="1:12" ht="18.75" x14ac:dyDescent="0.3">
      <c r="A57" s="316" t="s">
        <v>88</v>
      </c>
      <c r="B57" s="387">
        <f>Uniformity!C46</f>
        <v>765.67050000000006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453" t="s">
        <v>94</v>
      </c>
      <c r="D60" s="456">
        <v>768.98</v>
      </c>
      <c r="E60" s="322">
        <v>1</v>
      </c>
      <c r="F60" s="323">
        <v>73488614</v>
      </c>
      <c r="G60" s="388">
        <f>IF(ISBLANK(F60),"-",(F60/$D$50*$D$47*$B$68)*($B$57/$D$60))</f>
        <v>287.27092803089965</v>
      </c>
      <c r="H60" s="406">
        <f t="shared" ref="H60:H71" si="0">IF(ISBLANK(F60),"-",(G60/$B$56)*100)</f>
        <v>95.756976010299894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454"/>
      <c r="D61" s="457"/>
      <c r="E61" s="324">
        <v>2</v>
      </c>
      <c r="F61" s="277">
        <v>73655732</v>
      </c>
      <c r="G61" s="389">
        <f>IF(ISBLANK(F61),"-",(F61/$D$50*$D$47*$B$68)*($B$57/$D$60))</f>
        <v>287.92420124340936</v>
      </c>
      <c r="H61" s="407">
        <f t="shared" si="0"/>
        <v>95.974733747803114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454"/>
      <c r="D62" s="457"/>
      <c r="E62" s="324">
        <v>3</v>
      </c>
      <c r="F62" s="325">
        <v>73706056</v>
      </c>
      <c r="G62" s="389">
        <f>IF(ISBLANK(F62),"-",(F62/$D$50*$D$47*$B$68)*($B$57/$D$60))</f>
        <v>288.12092045466335</v>
      </c>
      <c r="H62" s="407">
        <f t="shared" si="0"/>
        <v>96.040306818221126</v>
      </c>
      <c r="L62" s="252"/>
    </row>
    <row r="63" spans="1:12" ht="27" customHeight="1" x14ac:dyDescent="0.4">
      <c r="A63" s="264" t="s">
        <v>97</v>
      </c>
      <c r="B63" s="265">
        <v>1</v>
      </c>
      <c r="C63" s="463"/>
      <c r="D63" s="458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53" t="s">
        <v>99</v>
      </c>
      <c r="D64" s="456">
        <v>759.98</v>
      </c>
      <c r="E64" s="322">
        <v>1</v>
      </c>
      <c r="F64" s="323">
        <v>73298782</v>
      </c>
      <c r="G64" s="388">
        <f>IF(ISBLANK(F64),"-",(F64/$D$50*$D$47*$B$68)*($B$57/$D$64))</f>
        <v>289.92205884569961</v>
      </c>
      <c r="H64" s="406">
        <f t="shared" si="0"/>
        <v>96.640686281899875</v>
      </c>
    </row>
    <row r="65" spans="1:8" ht="26.25" customHeight="1" x14ac:dyDescent="0.4">
      <c r="A65" s="264" t="s">
        <v>100</v>
      </c>
      <c r="B65" s="265">
        <v>1</v>
      </c>
      <c r="C65" s="454"/>
      <c r="D65" s="457"/>
      <c r="E65" s="324">
        <v>2</v>
      </c>
      <c r="F65" s="277">
        <v>73261363</v>
      </c>
      <c r="G65" s="389">
        <f>IF(ISBLANK(F65),"-",(F65/$D$50*$D$47*$B$68)*($B$57/$D$64))</f>
        <v>289.77405374624311</v>
      </c>
      <c r="H65" s="407">
        <f t="shared" si="0"/>
        <v>96.591351248747699</v>
      </c>
    </row>
    <row r="66" spans="1:8" ht="26.25" customHeight="1" x14ac:dyDescent="0.4">
      <c r="A66" s="264" t="s">
        <v>101</v>
      </c>
      <c r="B66" s="265">
        <v>1</v>
      </c>
      <c r="C66" s="454"/>
      <c r="D66" s="457"/>
      <c r="E66" s="324">
        <v>3</v>
      </c>
      <c r="F66" s="277">
        <v>73860044</v>
      </c>
      <c r="G66" s="389">
        <f>IF(ISBLANK(F66),"-",(F66/$D$50*$D$47*$B$68)*($B$57/$D$64))</f>
        <v>292.14204436458385</v>
      </c>
      <c r="H66" s="407">
        <f t="shared" si="0"/>
        <v>97.380681454861289</v>
      </c>
    </row>
    <row r="67" spans="1:8" ht="27" customHeight="1" x14ac:dyDescent="0.4">
      <c r="A67" s="264" t="s">
        <v>102</v>
      </c>
      <c r="B67" s="265">
        <v>1</v>
      </c>
      <c r="C67" s="463"/>
      <c r="D67" s="458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1000</v>
      </c>
      <c r="C68" s="453" t="s">
        <v>104</v>
      </c>
      <c r="D68" s="456">
        <v>765.27</v>
      </c>
      <c r="E68" s="322">
        <v>1</v>
      </c>
      <c r="F68" s="323">
        <v>73511475</v>
      </c>
      <c r="G68" s="388">
        <f>IF(ISBLANK(F68),"-",(F68/$D$50*$D$47*$B$68)*($B$57/$D$68))</f>
        <v>288.75340472975631</v>
      </c>
      <c r="H68" s="407">
        <f t="shared" si="0"/>
        <v>96.251134909918761</v>
      </c>
    </row>
    <row r="69" spans="1:8" ht="27" customHeight="1" x14ac:dyDescent="0.4">
      <c r="A69" s="312" t="s">
        <v>105</v>
      </c>
      <c r="B69" s="329">
        <f>(D47*B68)/B56*B57</f>
        <v>765.67050000000006</v>
      </c>
      <c r="C69" s="454"/>
      <c r="D69" s="457"/>
      <c r="E69" s="324">
        <v>2</v>
      </c>
      <c r="F69" s="277">
        <v>73866380</v>
      </c>
      <c r="G69" s="389">
        <f>IF(ISBLANK(F69),"-",(F69/$D$50*$D$47*$B$68)*($B$57/$D$68))</f>
        <v>290.14747316744734</v>
      </c>
      <c r="H69" s="407">
        <f t="shared" si="0"/>
        <v>96.71582438914912</v>
      </c>
    </row>
    <row r="70" spans="1:8" ht="26.25" customHeight="1" x14ac:dyDescent="0.4">
      <c r="A70" s="459" t="s">
        <v>78</v>
      </c>
      <c r="B70" s="460"/>
      <c r="C70" s="454"/>
      <c r="D70" s="457"/>
      <c r="E70" s="324">
        <v>3</v>
      </c>
      <c r="F70" s="277">
        <v>74196328</v>
      </c>
      <c r="G70" s="389">
        <f>IF(ISBLANK(F70),"-",(F70/$D$50*$D$47*$B$68)*($B$57/$D$68))</f>
        <v>291.44351039678844</v>
      </c>
      <c r="H70" s="407">
        <f t="shared" si="0"/>
        <v>97.147836798929475</v>
      </c>
    </row>
    <row r="71" spans="1:8" ht="27" customHeight="1" x14ac:dyDescent="0.4">
      <c r="A71" s="461"/>
      <c r="B71" s="462"/>
      <c r="C71" s="455"/>
      <c r="D71" s="458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289.49984388661017</v>
      </c>
      <c r="H72" s="409">
        <f>AVERAGE(H60:H71)</f>
        <v>96.499947962203379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5.6417871918007945E-3</v>
      </c>
      <c r="H73" s="393">
        <f>STDEV(H60:H71)/H72</f>
        <v>5.641787191800785E-3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440" t="str">
        <f>B26</f>
        <v>ZIDOVUDINE</v>
      </c>
      <c r="D76" s="440"/>
      <c r="E76" s="338" t="s">
        <v>108</v>
      </c>
      <c r="F76" s="338"/>
      <c r="G76" s="425">
        <f>H72</f>
        <v>96.499947962203379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74" t="str">
        <f>B26</f>
        <v>ZIDOVUDINE</v>
      </c>
      <c r="C79" s="474"/>
    </row>
    <row r="80" spans="1:8" ht="26.25" customHeight="1" x14ac:dyDescent="0.4">
      <c r="A80" s="249" t="s">
        <v>48</v>
      </c>
      <c r="B80" s="474" t="str">
        <f>B27</f>
        <v>Z1-1</v>
      </c>
      <c r="C80" s="474"/>
    </row>
    <row r="81" spans="1:12" ht="27" customHeight="1" x14ac:dyDescent="0.4">
      <c r="A81" s="249" t="s">
        <v>6</v>
      </c>
      <c r="B81" s="341">
        <f>B28</f>
        <v>99</v>
      </c>
    </row>
    <row r="82" spans="1:12" s="3" customFormat="1" ht="27" customHeight="1" x14ac:dyDescent="0.4">
      <c r="A82" s="249" t="s">
        <v>49</v>
      </c>
      <c r="B82" s="251">
        <v>0</v>
      </c>
      <c r="C82" s="442" t="s">
        <v>50</v>
      </c>
      <c r="D82" s="443"/>
      <c r="E82" s="443"/>
      <c r="F82" s="443"/>
      <c r="G82" s="444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45" t="s">
        <v>111</v>
      </c>
      <c r="D84" s="446"/>
      <c r="E84" s="446"/>
      <c r="F84" s="446"/>
      <c r="G84" s="446"/>
      <c r="H84" s="447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45" t="s">
        <v>112</v>
      </c>
      <c r="D85" s="446"/>
      <c r="E85" s="446"/>
      <c r="F85" s="446"/>
      <c r="G85" s="446"/>
      <c r="H85" s="447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100</v>
      </c>
      <c r="D89" s="342" t="s">
        <v>59</v>
      </c>
      <c r="E89" s="343"/>
      <c r="F89" s="448" t="s">
        <v>60</v>
      </c>
      <c r="G89" s="449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>
        <v>75624816</v>
      </c>
      <c r="E91" s="273">
        <f>IF(ISBLANK(D91),"-",$D$101/$D$98*D91)</f>
        <v>84989656.241992682</v>
      </c>
      <c r="F91" s="272">
        <v>84866887</v>
      </c>
      <c r="G91" s="274">
        <f>IF(ISBLANK(F91),"-",$D$101/$F$98*F91)</f>
        <v>84615663.096267164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75627120</v>
      </c>
      <c r="E92" s="278">
        <f>IF(ISBLANK(D92),"-",$D$101/$D$98*D92)</f>
        <v>84992245.552993208</v>
      </c>
      <c r="F92" s="277">
        <v>85686921</v>
      </c>
      <c r="G92" s="279">
        <f>IF(ISBLANK(F92),"-",$D$101/$F$98*F92)</f>
        <v>85433269.622490808</v>
      </c>
      <c r="I92" s="450">
        <f>ABS((F96/D96*D95)-F95)/D95</f>
        <v>6.197781619408754E-4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75334613</v>
      </c>
      <c r="E93" s="278">
        <f>IF(ISBLANK(D93),"-",$D$101/$D$98*D93)</f>
        <v>84663516.563049272</v>
      </c>
      <c r="F93" s="277">
        <v>84988086</v>
      </c>
      <c r="G93" s="279">
        <f>IF(ISBLANK(F93),"-",$D$101/$F$98*F93)</f>
        <v>84736503.321638033</v>
      </c>
      <c r="I93" s="450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75528849.666666672</v>
      </c>
      <c r="E95" s="288">
        <f>AVERAGE(E91:E94)</f>
        <v>84881806.119345054</v>
      </c>
      <c r="F95" s="351">
        <f>AVERAGE(F91:F94)</f>
        <v>85180631.333333328</v>
      </c>
      <c r="G95" s="352">
        <f>AVERAGE(G91:G94)</f>
        <v>84928478.680132017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29.96</v>
      </c>
      <c r="E96" s="280"/>
      <c r="F96" s="292">
        <v>33.770000000000003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29.96</v>
      </c>
      <c r="E97" s="295"/>
      <c r="F97" s="294">
        <f>F96*$B$87</f>
        <v>33.770000000000003</v>
      </c>
    </row>
    <row r="98" spans="1:10" ht="19.5" customHeight="1" x14ac:dyDescent="0.3">
      <c r="A98" s="264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29.660399999999999</v>
      </c>
      <c r="E98" s="298"/>
      <c r="F98" s="297">
        <f>F97*$B$83/100</f>
        <v>33.432300000000005</v>
      </c>
    </row>
    <row r="99" spans="1:10" ht="19.5" customHeight="1" x14ac:dyDescent="0.3">
      <c r="A99" s="436" t="s">
        <v>78</v>
      </c>
      <c r="B99" s="451"/>
      <c r="C99" s="355" t="s">
        <v>116</v>
      </c>
      <c r="D99" s="359">
        <f>D98/$B$98</f>
        <v>0.29660399999999998</v>
      </c>
      <c r="E99" s="298"/>
      <c r="F99" s="301">
        <f>F98/$B$98</f>
        <v>0.33432300000000004</v>
      </c>
      <c r="G99" s="360"/>
      <c r="H99" s="290"/>
    </row>
    <row r="100" spans="1:10" ht="19.5" customHeight="1" x14ac:dyDescent="0.3">
      <c r="A100" s="438"/>
      <c r="B100" s="452"/>
      <c r="C100" s="355" t="s">
        <v>80</v>
      </c>
      <c r="D100" s="361">
        <f>$B$56/$B$116</f>
        <v>0.33333333333333331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33.333333333333329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33.333333333333329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84905142.399738535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3.588934631769541E-3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84784212</v>
      </c>
      <c r="E108" s="390">
        <f t="shared" ref="E108:E113" si="1">IF(ISBLANK(D108),"-",D108/$D$103*$D$100*$B$116)</f>
        <v>299.5727099808542</v>
      </c>
      <c r="F108" s="417">
        <f t="shared" ref="F108:F113" si="2">IF(ISBLANK(D108), "-", (E108/$B$56)*100)</f>
        <v>99.857569993618071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81125970</v>
      </c>
      <c r="E109" s="391">
        <f t="shared" si="1"/>
        <v>286.64684272498135</v>
      </c>
      <c r="F109" s="418">
        <f t="shared" si="2"/>
        <v>95.548947574993775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83414759</v>
      </c>
      <c r="E110" s="391">
        <f t="shared" si="1"/>
        <v>294.73394652803808</v>
      </c>
      <c r="F110" s="418">
        <f t="shared" si="2"/>
        <v>98.244648842679368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83359583</v>
      </c>
      <c r="E111" s="391">
        <f t="shared" si="1"/>
        <v>294.53899013868221</v>
      </c>
      <c r="F111" s="418">
        <f t="shared" si="2"/>
        <v>98.179663379560736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84098957</v>
      </c>
      <c r="E112" s="391">
        <f t="shared" si="1"/>
        <v>297.15146087638732</v>
      </c>
      <c r="F112" s="418">
        <f t="shared" si="2"/>
        <v>99.050486958795773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84164262</v>
      </c>
      <c r="E113" s="392">
        <f t="shared" si="1"/>
        <v>297.38220661741394</v>
      </c>
      <c r="F113" s="419">
        <f t="shared" si="2"/>
        <v>99.127402205804643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295.00435947772615</v>
      </c>
      <c r="F115" s="421">
        <f>AVERAGE(F108:F113)</f>
        <v>98.334786492575404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4"/>
      <c r="D116" s="398" t="s">
        <v>84</v>
      </c>
      <c r="E116" s="396">
        <f>STDEV(E108:E113)/E115</f>
        <v>1.5255654375743792E-2</v>
      </c>
      <c r="F116" s="375">
        <f>STDEV(F108:F113)/F115</f>
        <v>1.5255654375743829E-2</v>
      </c>
      <c r="I116" s="238"/>
    </row>
    <row r="117" spans="1:10" ht="27" customHeight="1" x14ac:dyDescent="0.4">
      <c r="A117" s="436" t="s">
        <v>78</v>
      </c>
      <c r="B117" s="437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438"/>
      <c r="B118" s="439"/>
      <c r="C118" s="238"/>
      <c r="D118" s="400"/>
      <c r="E118" s="464" t="s">
        <v>123</v>
      </c>
      <c r="F118" s="465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286.64684272498135</v>
      </c>
      <c r="F119" s="422">
        <f>MIN(F108:F113)</f>
        <v>95.548947574993775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299.5727099808542</v>
      </c>
      <c r="F120" s="423">
        <f>MAX(F108:F113)</f>
        <v>99.857569993618071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40" t="str">
        <f>B26</f>
        <v>ZIDOVUDINE</v>
      </c>
      <c r="D124" s="440"/>
      <c r="E124" s="338" t="s">
        <v>127</v>
      </c>
      <c r="F124" s="338"/>
      <c r="G124" s="424">
        <f>F115</f>
        <v>98.334786492575404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95.548947574993775</v>
      </c>
      <c r="E125" s="349" t="s">
        <v>130</v>
      </c>
      <c r="F125" s="424">
        <f>MAX(F108:F113)</f>
        <v>99.857569993618071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41" t="s">
        <v>26</v>
      </c>
      <c r="C127" s="441"/>
      <c r="E127" s="344" t="s">
        <v>27</v>
      </c>
      <c r="F127" s="379"/>
      <c r="G127" s="441" t="s">
        <v>28</v>
      </c>
      <c r="H127" s="441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Lamivudine</vt:lpstr>
      <vt:lpstr>SST Zidovudine</vt:lpstr>
      <vt:lpstr>Uniformity</vt:lpstr>
      <vt:lpstr>Lamivudine</vt:lpstr>
      <vt:lpstr>Zidovudine</vt:lpstr>
      <vt:lpstr>Lamivudine!Print_Area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2018-03-28T11:38:37Z</cp:lastPrinted>
  <dcterms:created xsi:type="dcterms:W3CDTF">2005-07-05T10:19:27Z</dcterms:created>
  <dcterms:modified xsi:type="dcterms:W3CDTF">2018-03-28T11:39:35Z</dcterms:modified>
</cp:coreProperties>
</file>