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Apr\"/>
    </mc:Choice>
  </mc:AlternateContent>
  <bookViews>
    <workbookView xWindow="0" yWindow="0" windowWidth="20490" windowHeight="7650" activeTab="4"/>
  </bookViews>
  <sheets>
    <sheet name="SST Lamivudine" sheetId="6" r:id="rId1"/>
    <sheet name="SST Zidovudine" sheetId="7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0">'SST Lamivudine'!$A$15:$G$61</definedName>
    <definedName name="_xlnm.Print_Area" localSheetId="1">'SST Zidovudine'!$A$15:$H$61</definedName>
    <definedName name="_xlnm.Print_Area" localSheetId="2">Uniformity!$A$12:$I$54</definedName>
    <definedName name="_xlnm.Print_Area" localSheetId="4">Zidovudine!$A$1:$I$129</definedName>
  </definedNames>
  <calcPr calcId="162913"/>
</workbook>
</file>

<file path=xl/calcChain.xml><?xml version="1.0" encoding="utf-8"?>
<calcChain xmlns="http://schemas.openxmlformats.org/spreadsheetml/2006/main">
  <c r="B53" i="7" l="1"/>
  <c r="F51" i="7"/>
  <c r="E51" i="7"/>
  <c r="D51" i="7"/>
  <c r="C51" i="7"/>
  <c r="B51" i="7"/>
  <c r="B52" i="7" s="1"/>
  <c r="B32" i="7"/>
  <c r="F30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C124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7" i="2"/>
  <c r="D36" i="2"/>
  <c r="D33" i="2"/>
  <c r="D32" i="2"/>
  <c r="D29" i="2"/>
  <c r="D28" i="2"/>
  <c r="D25" i="2"/>
  <c r="D24" i="2"/>
  <c r="C19" i="2"/>
  <c r="D45" i="3" l="1"/>
  <c r="E39" i="3" s="1"/>
  <c r="I92" i="4"/>
  <c r="I92" i="3"/>
  <c r="I39" i="3"/>
  <c r="D101" i="4"/>
  <c r="G92" i="4" s="1"/>
  <c r="B69" i="4"/>
  <c r="F44" i="4"/>
  <c r="F45" i="4" s="1"/>
  <c r="F46" i="4" s="1"/>
  <c r="D45" i="4"/>
  <c r="D46" i="4" s="1"/>
  <c r="F98" i="4"/>
  <c r="F99" i="4" s="1"/>
  <c r="D101" i="3"/>
  <c r="D102" i="3" s="1"/>
  <c r="D97" i="3"/>
  <c r="D98" i="3" s="1"/>
  <c r="F98" i="3"/>
  <c r="G94" i="3" s="1"/>
  <c r="D49" i="3"/>
  <c r="D102" i="4"/>
  <c r="G39" i="4"/>
  <c r="G40" i="4"/>
  <c r="D49" i="4"/>
  <c r="G41" i="4"/>
  <c r="D27" i="2"/>
  <c r="D31" i="2"/>
  <c r="D35" i="2"/>
  <c r="D39" i="2"/>
  <c r="D43" i="2"/>
  <c r="C49" i="2"/>
  <c r="F44" i="3"/>
  <c r="F45" i="3" s="1"/>
  <c r="G38" i="3" s="1"/>
  <c r="D97" i="4"/>
  <c r="D98" i="4" s="1"/>
  <c r="D99" i="4" s="1"/>
  <c r="D40" i="2"/>
  <c r="D49" i="2"/>
  <c r="E41" i="3"/>
  <c r="B57" i="3"/>
  <c r="B69" i="3" s="1"/>
  <c r="D41" i="2"/>
  <c r="C50" i="2"/>
  <c r="D26" i="2"/>
  <c r="D30" i="2"/>
  <c r="D34" i="2"/>
  <c r="D38" i="2"/>
  <c r="D42" i="2"/>
  <c r="B49" i="2"/>
  <c r="D50" i="2"/>
  <c r="E38" i="3" l="1"/>
  <c r="D46" i="3"/>
  <c r="E40" i="3"/>
  <c r="G91" i="4"/>
  <c r="E38" i="4"/>
  <c r="G38" i="4"/>
  <c r="G42" i="4" s="1"/>
  <c r="E40" i="4"/>
  <c r="E41" i="4"/>
  <c r="E39" i="4"/>
  <c r="G93" i="4"/>
  <c r="E91" i="4"/>
  <c r="G94" i="4"/>
  <c r="E92" i="4"/>
  <c r="E94" i="4"/>
  <c r="G91" i="3"/>
  <c r="G93" i="3"/>
  <c r="G92" i="3"/>
  <c r="F99" i="3"/>
  <c r="E94" i="3"/>
  <c r="E92" i="3"/>
  <c r="G41" i="3"/>
  <c r="F46" i="3"/>
  <c r="G39" i="3"/>
  <c r="G40" i="3"/>
  <c r="D99" i="3"/>
  <c r="E93" i="3"/>
  <c r="E91" i="3"/>
  <c r="E93" i="4"/>
  <c r="G95" i="4" l="1"/>
  <c r="E42" i="3"/>
  <c r="G95" i="3"/>
  <c r="D103" i="4"/>
  <c r="D104" i="4" s="1"/>
  <c r="D105" i="4"/>
  <c r="E42" i="4"/>
  <c r="D50" i="4"/>
  <c r="D51" i="4" s="1"/>
  <c r="D52" i="4"/>
  <c r="E95" i="4"/>
  <c r="D50" i="3"/>
  <c r="G66" i="3" s="1"/>
  <c r="H66" i="3" s="1"/>
  <c r="D52" i="3"/>
  <c r="G42" i="3"/>
  <c r="E113" i="4"/>
  <c r="F113" i="4" s="1"/>
  <c r="E95" i="3"/>
  <c r="D105" i="3"/>
  <c r="D103" i="3"/>
  <c r="G68" i="3"/>
  <c r="H68" i="3" s="1"/>
  <c r="G71" i="3"/>
  <c r="H71" i="3" s="1"/>
  <c r="E111" i="4" l="1"/>
  <c r="F111" i="4" s="1"/>
  <c r="G69" i="3"/>
  <c r="H69" i="3" s="1"/>
  <c r="E109" i="4"/>
  <c r="F109" i="4" s="1"/>
  <c r="E108" i="4"/>
  <c r="E110" i="4"/>
  <c r="F110" i="4" s="1"/>
  <c r="E112" i="4"/>
  <c r="F112" i="4" s="1"/>
  <c r="G66" i="4"/>
  <c r="H66" i="4" s="1"/>
  <c r="G62" i="4"/>
  <c r="H62" i="4" s="1"/>
  <c r="G68" i="4"/>
  <c r="H68" i="4" s="1"/>
  <c r="G70" i="4"/>
  <c r="H70" i="4" s="1"/>
  <c r="G61" i="4"/>
  <c r="H61" i="4" s="1"/>
  <c r="G64" i="4"/>
  <c r="H64" i="4" s="1"/>
  <c r="G65" i="4"/>
  <c r="H65" i="4" s="1"/>
  <c r="G71" i="4"/>
  <c r="H71" i="4" s="1"/>
  <c r="G67" i="4"/>
  <c r="H67" i="4" s="1"/>
  <c r="G60" i="4"/>
  <c r="H60" i="4" s="1"/>
  <c r="G69" i="4"/>
  <c r="H69" i="4" s="1"/>
  <c r="G63" i="4"/>
  <c r="H63" i="4" s="1"/>
  <c r="G65" i="3"/>
  <c r="H65" i="3" s="1"/>
  <c r="G70" i="3"/>
  <c r="H70" i="3" s="1"/>
  <c r="G60" i="3"/>
  <c r="H60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F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9" i="4" l="1"/>
  <c r="E115" i="4"/>
  <c r="E116" i="4" s="1"/>
  <c r="E120" i="4"/>
  <c r="E117" i="4"/>
  <c r="G72" i="4"/>
  <c r="G73" i="4" s="1"/>
  <c r="G74" i="4"/>
  <c r="G72" i="3"/>
  <c r="G73" i="3" s="1"/>
  <c r="G74" i="3"/>
  <c r="E115" i="3"/>
  <c r="E116" i="3" s="1"/>
  <c r="E119" i="3"/>
  <c r="E120" i="3"/>
  <c r="E117" i="3"/>
  <c r="F108" i="3"/>
  <c r="H74" i="4"/>
  <c r="H72" i="4"/>
  <c r="F125" i="4"/>
  <c r="F120" i="4"/>
  <c r="F117" i="4"/>
  <c r="D125" i="4"/>
  <c r="F115" i="4"/>
  <c r="F119" i="4"/>
  <c r="H74" i="3"/>
  <c r="H72" i="3"/>
  <c r="G76" i="3" l="1"/>
  <c r="H73" i="3"/>
  <c r="G76" i="4"/>
  <c r="H73" i="4"/>
  <c r="F119" i="3"/>
  <c r="F125" i="3"/>
  <c r="F120" i="3"/>
  <c r="F117" i="3"/>
  <c r="D125" i="3"/>
  <c r="F115" i="3"/>
  <c r="G124" i="4"/>
  <c r="F116" i="4"/>
  <c r="G124" i="3" l="1"/>
  <c r="F116" i="3"/>
</calcChain>
</file>

<file path=xl/sharedStrings.xml><?xml version="1.0" encoding="utf-8"?>
<sst xmlns="http://schemas.openxmlformats.org/spreadsheetml/2006/main" count="454" uniqueCount="143">
  <si>
    <t>HPLC System Suitability Report</t>
  </si>
  <si>
    <t>Analysis Data</t>
  </si>
  <si>
    <t>Assay</t>
  </si>
  <si>
    <t>Sample(s)</t>
  </si>
  <si>
    <t>Reference Substance:</t>
  </si>
  <si>
    <t xml:space="preserve">LAMIVUDINE/ZIDOVUDINE TABLETS USP 150 mg/300 mg
</t>
  </si>
  <si>
    <t>% age Purity:</t>
  </si>
  <si>
    <t>NDQB201803333</t>
  </si>
  <si>
    <t>Weight (mg):</t>
  </si>
  <si>
    <t xml:space="preserve">LAMIVUDINE  &amp; ZIDOVUDINE </t>
  </si>
  <si>
    <t>Standard Conc (mg/mL):</t>
  </si>
  <si>
    <t>Each film-coated tablet contains 150 mg of Lamivudine USP and 300 mg of Zidovudine USP.</t>
  </si>
  <si>
    <t>2018-03-13 12:25:02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</si>
  <si>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</si>
  <si>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</si>
  <si>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</si>
  <si>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</si>
  <si>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</si>
  <si>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</si>
  <si>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</si>
  <si>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</si>
  <si>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</si>
  <si>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</si>
  <si>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</si>
  <si>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</si>
  <si>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</si>
  <si>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</si>
  <si>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</si>
  <si>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</si>
  <si>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</si>
  <si>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</si>
  <si>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</si>
  <si>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</si>
  <si>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</si>
  <si>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</si>
  <si>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</si>
  <si>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</si>
  <si>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</si>
  <si>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</si>
  <si>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</si>
  <si>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</si>
  <si>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</si>
  <si>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</si>
  <si>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</si>
  <si>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</si>
  <si>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</si>
  <si>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</si>
  <si>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</si>
  <si>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</si>
  <si>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</si>
  <si>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</si>
  <si>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</si>
  <si>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</si>
  <si>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</si>
  <si>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</si>
  <si>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</si>
  <si>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</si>
  <si>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</si>
  <si>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</si>
  <si>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</si>
  <si>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</si>
  <si>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</si>
  <si>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</si>
  <si>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</si>
  <si>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</si>
  <si>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</si>
  <si>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</si>
  <si>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</si>
  <si>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</si>
  <si>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</si>
  <si>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</si>
  <si>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</si>
  <si>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</si>
  <si>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</si>
  <si>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</si>
  <si>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</si>
  <si>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</si>
  <si>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</si>
  <si>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</si>
  <si>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</si>
  <si>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</si>
  <si>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</si>
  <si>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</si>
  <si>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</si>
  <si>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</si>
  <si>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</si>
  <si>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</si>
  <si>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</si>
  <si>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</si>
  <si>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</si>
  <si>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</si>
  <si>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</si>
  <si>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</si>
  <si>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</si>
  <si>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</si>
  <si>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</si>
  <si>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</si>
  <si>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</si>
  <si>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</si>
  <si>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</si>
  <si>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</si>
  <si>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</si>
  <si>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</si>
  <si>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</si>
  <si>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</si>
  <si>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</si>
  <si>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</si>
  <si>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</si>
  <si>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</si>
  <si>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</si>
  <si>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</si>
  <si>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</si>
  <si>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</si>
  <si>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</si>
  <si>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</si>
  <si>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</si>
  <si>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</si>
  <si>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</si>
  <si>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</si>
  <si>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</si>
  <si>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</si>
  <si>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</si>
  <si>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</si>
  <si>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</si>
  <si>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</si>
  <si>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</si>
  <si>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</si>
  <si>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</si>
  <si>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</si>
  <si>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</si>
  <si>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</si>
  <si>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 </t>
  </si>
  <si>
    <t>LAMIVUDINE</t>
  </si>
  <si>
    <t>L3-10</t>
  </si>
  <si>
    <t xml:space="preserve"> ZIDOVUDINE </t>
  </si>
  <si>
    <t>ZIDOVUDINE</t>
  </si>
  <si>
    <t>Z1-1</t>
  </si>
  <si>
    <t>LAMIVUDINE 150 mg and ZIDOVUDINE TABLETS 300 mg</t>
  </si>
  <si>
    <t xml:space="preserve">LAMIVUDINE </t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</si>
  <si>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3</t>
    </r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</si>
  <si>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8</t>
    </r>
  </si>
  <si>
    <t xml:space="preserve">ZIDOVUDINE </t>
  </si>
  <si>
    <t>Resolution(USP)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</si>
</sst>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C20" sqref="C20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2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137</v>
      </c>
      <c r="D17" s="432"/>
      <c r="E17" s="433"/>
    </row>
    <row r="18" spans="1:5" ht="16.5" customHeight="1" x14ac:dyDescent="0.3">
      <c r="A18" s="434" t="s">
        <v>4</v>
      </c>
      <c r="B18" s="431" t="s">
        <v>138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16.97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B20/100</f>
        <v>0.16969999999999999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50212148</v>
      </c>
      <c r="C24" s="440">
        <v>7953.72</v>
      </c>
      <c r="D24" s="441">
        <v>1.1100000000000001</v>
      </c>
      <c r="E24" s="442">
        <v>4.46</v>
      </c>
    </row>
    <row r="25" spans="1:5" ht="16.5" customHeight="1" x14ac:dyDescent="0.3">
      <c r="A25" s="439">
        <v>2</v>
      </c>
      <c r="B25" s="440">
        <v>50203409</v>
      </c>
      <c r="C25" s="440">
        <v>7977.71</v>
      </c>
      <c r="D25" s="441">
        <v>1.1000000000000001</v>
      </c>
      <c r="E25" s="441">
        <v>4.46</v>
      </c>
    </row>
    <row r="26" spans="1:5" ht="16.5" customHeight="1" x14ac:dyDescent="0.3">
      <c r="A26" s="439">
        <v>3</v>
      </c>
      <c r="B26" s="440">
        <v>50356467</v>
      </c>
      <c r="C26" s="440">
        <v>7945.91</v>
      </c>
      <c r="D26" s="441">
        <v>1.1299999999999999</v>
      </c>
      <c r="E26" s="441">
        <v>4.45</v>
      </c>
    </row>
    <row r="27" spans="1:5" ht="16.5" customHeight="1" x14ac:dyDescent="0.3">
      <c r="A27" s="439">
        <v>4</v>
      </c>
      <c r="B27" s="440">
        <v>50443699</v>
      </c>
      <c r="C27" s="440">
        <v>7967.87</v>
      </c>
      <c r="D27" s="441">
        <v>1.1299999999999999</v>
      </c>
      <c r="E27" s="441">
        <v>4.46</v>
      </c>
    </row>
    <row r="28" spans="1:5" ht="16.5" customHeight="1" x14ac:dyDescent="0.3">
      <c r="A28" s="439">
        <v>5</v>
      </c>
      <c r="B28" s="440">
        <v>50282104</v>
      </c>
      <c r="C28" s="440">
        <v>7958.87</v>
      </c>
      <c r="D28" s="441">
        <v>1.1299999999999999</v>
      </c>
      <c r="E28" s="441">
        <v>4.46</v>
      </c>
    </row>
    <row r="29" spans="1:5" ht="16.5" customHeight="1" x14ac:dyDescent="0.3">
      <c r="A29" s="439">
        <v>6</v>
      </c>
      <c r="B29" s="443">
        <v>50100315</v>
      </c>
      <c r="C29" s="443">
        <v>7959.31</v>
      </c>
      <c r="D29" s="444">
        <v>1.1399999999999999</v>
      </c>
      <c r="E29" s="444">
        <v>4.46</v>
      </c>
    </row>
    <row r="30" spans="1:5" ht="16.5" customHeight="1" x14ac:dyDescent="0.3">
      <c r="A30" s="445" t="s">
        <v>18</v>
      </c>
      <c r="B30" s="446">
        <f>AVERAGE(B24:B29)</f>
        <v>50266357</v>
      </c>
      <c r="C30" s="447">
        <f>AVERAGE(C24:C29)</f>
        <v>7960.5649999999996</v>
      </c>
      <c r="D30" s="448">
        <f>AVERAGE(D24:D29)</f>
        <v>1.1233333333333333</v>
      </c>
      <c r="E30" s="448">
        <f>AVERAGE(E24:E29)</f>
        <v>4.4583333333333339</v>
      </c>
    </row>
    <row r="31" spans="1:5" ht="16.5" customHeight="1" x14ac:dyDescent="0.3">
      <c r="A31" s="449" t="s">
        <v>19</v>
      </c>
      <c r="B31" s="450">
        <f>(STDEV(B24:B29)/B30)</f>
        <v>2.4249331808317079E-3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3">
      <c r="A37" s="433"/>
      <c r="B37" s="433" t="s">
        <v>139</v>
      </c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5">
      <c r="A58" s="460"/>
      <c r="B58" s="433" t="s">
        <v>140</v>
      </c>
      <c r="D58" s="461"/>
      <c r="F58" s="462"/>
      <c r="G58" s="462"/>
    </row>
    <row r="59" spans="1:7" ht="15" customHeight="1" x14ac:dyDescent="0.3">
      <c r="B59" s="471" t="s">
        <v>26</v>
      </c>
      <c r="C59" s="471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/>
      <c r="C60" s="466"/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C21" sqref="C2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2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0" t="s">
        <v>0</v>
      </c>
      <c r="B15" s="470"/>
      <c r="C15" s="470"/>
      <c r="D15" s="470"/>
      <c r="E15" s="470"/>
      <c r="F15" s="470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137</v>
      </c>
      <c r="D17" s="432"/>
      <c r="E17" s="432"/>
      <c r="F17" s="433"/>
    </row>
    <row r="18" spans="1:6" ht="16.5" customHeight="1" x14ac:dyDescent="0.3">
      <c r="A18" s="434" t="s">
        <v>4</v>
      </c>
      <c r="B18" s="431" t="s">
        <v>141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29.96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B20/100</f>
        <v>0.29960000000000003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142</v>
      </c>
      <c r="F23" s="437" t="s">
        <v>17</v>
      </c>
    </row>
    <row r="24" spans="1:6" ht="16.5" customHeight="1" x14ac:dyDescent="0.3">
      <c r="A24" s="439">
        <v>1</v>
      </c>
      <c r="B24" s="440">
        <v>76036637</v>
      </c>
      <c r="C24" s="440">
        <v>9230.08</v>
      </c>
      <c r="D24" s="441">
        <v>1.08</v>
      </c>
      <c r="E24" s="441">
        <v>8.36</v>
      </c>
      <c r="F24" s="442">
        <v>6.41</v>
      </c>
    </row>
    <row r="25" spans="1:6" ht="16.5" customHeight="1" x14ac:dyDescent="0.3">
      <c r="A25" s="439">
        <v>2</v>
      </c>
      <c r="B25" s="440">
        <v>76037403</v>
      </c>
      <c r="C25" s="440">
        <v>9275.86</v>
      </c>
      <c r="D25" s="441">
        <v>1.1100000000000001</v>
      </c>
      <c r="E25" s="441">
        <v>8.36</v>
      </c>
      <c r="F25" s="441">
        <v>6.4</v>
      </c>
    </row>
    <row r="26" spans="1:6" ht="16.5" customHeight="1" x14ac:dyDescent="0.3">
      <c r="A26" s="439">
        <v>3</v>
      </c>
      <c r="B26" s="440">
        <v>76238121</v>
      </c>
      <c r="C26" s="440">
        <v>9283.5300000000007</v>
      </c>
      <c r="D26" s="441">
        <v>1.0900000000000001</v>
      </c>
      <c r="E26" s="441">
        <v>8.3800000000000008</v>
      </c>
      <c r="F26" s="441">
        <v>6.4</v>
      </c>
    </row>
    <row r="27" spans="1:6" ht="16.5" customHeight="1" x14ac:dyDescent="0.3">
      <c r="A27" s="439">
        <v>4</v>
      </c>
      <c r="B27" s="440">
        <v>76400990</v>
      </c>
      <c r="C27" s="441">
        <v>9299</v>
      </c>
      <c r="D27" s="441">
        <v>1.0900000000000001</v>
      </c>
      <c r="E27" s="441">
        <v>8.3800000000000008</v>
      </c>
      <c r="F27" s="441">
        <v>6.41</v>
      </c>
    </row>
    <row r="28" spans="1:6" ht="16.5" customHeight="1" x14ac:dyDescent="0.3">
      <c r="A28" s="439">
        <v>5</v>
      </c>
      <c r="B28" s="440">
        <v>76157698</v>
      </c>
      <c r="C28" s="440">
        <v>9297.36</v>
      </c>
      <c r="D28" s="441">
        <v>1.0900000000000001</v>
      </c>
      <c r="E28" s="441">
        <v>8.3800000000000008</v>
      </c>
      <c r="F28" s="441">
        <v>6.41</v>
      </c>
    </row>
    <row r="29" spans="1:6" ht="16.5" customHeight="1" x14ac:dyDescent="0.3">
      <c r="A29" s="439">
        <v>6</v>
      </c>
      <c r="B29" s="443">
        <v>75889125</v>
      </c>
      <c r="C29" s="444">
        <v>9300.1</v>
      </c>
      <c r="D29" s="444">
        <v>1.1000000000000001</v>
      </c>
      <c r="E29" s="444">
        <v>8.3800000000000008</v>
      </c>
      <c r="F29" s="444">
        <v>6.41</v>
      </c>
    </row>
    <row r="30" spans="1:6" ht="16.5" customHeight="1" x14ac:dyDescent="0.3">
      <c r="A30" s="445" t="s">
        <v>18</v>
      </c>
      <c r="B30" s="446">
        <f>AVERAGE(B24:B29)</f>
        <v>76126662.333333328</v>
      </c>
      <c r="C30" s="447">
        <f>AVERAGE(C24:C29)</f>
        <v>9280.9883333333328</v>
      </c>
      <c r="D30" s="448">
        <f>AVERAGE(D24:D29)</f>
        <v>1.0933333333333335</v>
      </c>
      <c r="E30" s="448">
        <f>AVERAGE(E24:E29)</f>
        <v>8.3733333333333348</v>
      </c>
      <c r="F30" s="448">
        <f>AVERAGE(F24:F29)</f>
        <v>6.4066666666666663</v>
      </c>
    </row>
    <row r="31" spans="1:6" ht="16.5" customHeight="1" x14ac:dyDescent="0.3">
      <c r="A31" s="449" t="s">
        <v>19</v>
      </c>
      <c r="B31" s="450">
        <f>(STDEV(B24:B29)/B30)</f>
        <v>2.3581790398036007E-3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23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3">
      <c r="A37" s="433"/>
      <c r="B37" s="433" t="s">
        <v>139</v>
      </c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1"/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/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/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/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142</v>
      </c>
      <c r="F44" s="437" t="s">
        <v>17</v>
      </c>
    </row>
    <row r="45" spans="1:6" ht="16.5" customHeight="1" x14ac:dyDescent="0.3">
      <c r="A45" s="439">
        <v>1</v>
      </c>
      <c r="B45" s="440"/>
      <c r="C45" s="440"/>
      <c r="D45" s="441"/>
      <c r="E45" s="441"/>
      <c r="F45" s="442"/>
    </row>
    <row r="46" spans="1:6" ht="16.5" customHeight="1" x14ac:dyDescent="0.3">
      <c r="A46" s="439">
        <v>2</v>
      </c>
      <c r="B46" s="440"/>
      <c r="C46" s="440"/>
      <c r="D46" s="441"/>
      <c r="E46" s="441"/>
      <c r="F46" s="441"/>
    </row>
    <row r="47" spans="1:6" ht="16.5" customHeight="1" x14ac:dyDescent="0.3">
      <c r="A47" s="439">
        <v>3</v>
      </c>
      <c r="B47" s="440"/>
      <c r="C47" s="440"/>
      <c r="D47" s="441"/>
      <c r="E47" s="441"/>
      <c r="F47" s="441"/>
    </row>
    <row r="48" spans="1:6" ht="16.5" customHeight="1" x14ac:dyDescent="0.3">
      <c r="A48" s="439">
        <v>4</v>
      </c>
      <c r="B48" s="440"/>
      <c r="C48" s="440"/>
      <c r="D48" s="441"/>
      <c r="E48" s="441"/>
      <c r="F48" s="441"/>
    </row>
    <row r="49" spans="1:8" ht="16.5" customHeight="1" x14ac:dyDescent="0.3">
      <c r="A49" s="439">
        <v>5</v>
      </c>
      <c r="B49" s="440"/>
      <c r="C49" s="440"/>
      <c r="D49" s="441"/>
      <c r="E49" s="441"/>
      <c r="F49" s="441"/>
    </row>
    <row r="50" spans="1:8" ht="16.5" customHeight="1" x14ac:dyDescent="0.3">
      <c r="A50" s="439">
        <v>6</v>
      </c>
      <c r="B50" s="443"/>
      <c r="C50" s="443"/>
      <c r="D50" s="444"/>
      <c r="E50" s="444"/>
      <c r="F50" s="444"/>
    </row>
    <row r="51" spans="1:8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  <c r="F51" s="448" t="e">
        <f>AVERAGE(F45:F50)</f>
        <v>#DIV/0!</v>
      </c>
    </row>
    <row r="52" spans="1:8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5">
      <c r="A58" s="460"/>
      <c r="B58" s="433" t="s">
        <v>140</v>
      </c>
      <c r="D58" s="461"/>
      <c r="E58" s="469"/>
      <c r="G58" s="462"/>
      <c r="H58" s="462"/>
    </row>
    <row r="59" spans="1:8" ht="15" customHeight="1" x14ac:dyDescent="0.3">
      <c r="B59" s="471" t="s">
        <v>26</v>
      </c>
      <c r="C59" s="471"/>
      <c r="F59" s="463" t="s">
        <v>27</v>
      </c>
      <c r="G59" s="464"/>
      <c r="H59" s="463" t="s">
        <v>28</v>
      </c>
    </row>
    <row r="60" spans="1:8" ht="15" customHeight="1" x14ac:dyDescent="0.3">
      <c r="A60" s="465" t="s">
        <v>29</v>
      </c>
      <c r="B60" s="466"/>
      <c r="C60" s="466"/>
      <c r="F60" s="466"/>
      <c r="H60" s="466"/>
    </row>
    <row r="61" spans="1:8" ht="15" customHeight="1" x14ac:dyDescent="0.3">
      <c r="A61" s="465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758.37</v>
      </c>
      <c r="D24" s="39">
        <f t="shared" ref="D24:D43" si="0">(C24-$C$46)/$C$46</f>
        <v>-3.9608762960988034E-4</v>
      </c>
      <c r="E24" s="5"/>
    </row>
    <row r="25" spans="1:5" ht="15.75" customHeight="1" x14ac:dyDescent="0.3">
      <c r="C25" s="47">
        <v>760.85</v>
      </c>
      <c r="D25" s="40">
        <f t="shared" si="0"/>
        <v>2.8727886480363683E-3</v>
      </c>
      <c r="E25" s="5"/>
    </row>
    <row r="26" spans="1:5" ht="15.75" customHeight="1" x14ac:dyDescent="0.3">
      <c r="C26" s="47">
        <v>766.31</v>
      </c>
      <c r="D26" s="40">
        <f t="shared" si="0"/>
        <v>1.006958883995094E-2</v>
      </c>
      <c r="E26" s="5"/>
    </row>
    <row r="27" spans="1:5" ht="15.75" customHeight="1" x14ac:dyDescent="0.3">
      <c r="C27" s="47">
        <v>765.63</v>
      </c>
      <c r="D27" s="40">
        <f t="shared" si="0"/>
        <v>9.173284054144781E-3</v>
      </c>
      <c r="E27" s="5"/>
    </row>
    <row r="28" spans="1:5" ht="15.75" customHeight="1" x14ac:dyDescent="0.3">
      <c r="C28" s="47">
        <v>771.39</v>
      </c>
      <c r="D28" s="40">
        <f t="shared" si="0"/>
        <v>1.6765512828032774E-2</v>
      </c>
      <c r="E28" s="5"/>
    </row>
    <row r="29" spans="1:5" ht="15.75" customHeight="1" x14ac:dyDescent="0.3">
      <c r="C29" s="47">
        <v>758.01</v>
      </c>
      <c r="D29" s="40">
        <f t="shared" si="0"/>
        <v>-8.7060192797789866E-4</v>
      </c>
      <c r="E29" s="5"/>
    </row>
    <row r="30" spans="1:5" ht="15.75" customHeight="1" x14ac:dyDescent="0.3">
      <c r="C30" s="47">
        <v>759.59</v>
      </c>
      <c r="D30" s="40">
        <f t="shared" si="0"/>
        <v>1.2119886037483792E-3</v>
      </c>
      <c r="E30" s="5"/>
    </row>
    <row r="31" spans="1:5" ht="15.75" customHeight="1" x14ac:dyDescent="0.3">
      <c r="C31" s="47">
        <v>755.34</v>
      </c>
      <c r="D31" s="40">
        <f t="shared" si="0"/>
        <v>-4.3899163075405145E-3</v>
      </c>
      <c r="E31" s="5"/>
    </row>
    <row r="32" spans="1:5" ht="15.75" customHeight="1" x14ac:dyDescent="0.3">
      <c r="C32" s="47">
        <v>765.58</v>
      </c>
      <c r="D32" s="40">
        <f t="shared" si="0"/>
        <v>9.1073792904826194E-3</v>
      </c>
      <c r="E32" s="5"/>
    </row>
    <row r="33" spans="1:7" ht="15.75" customHeight="1" x14ac:dyDescent="0.3">
      <c r="C33" s="47">
        <v>746.83</v>
      </c>
      <c r="D33" s="40">
        <f t="shared" si="0"/>
        <v>-1.5606907082850733E-2</v>
      </c>
      <c r="E33" s="5"/>
    </row>
    <row r="34" spans="1:7" ht="15.75" customHeight="1" x14ac:dyDescent="0.3">
      <c r="C34" s="47">
        <v>758.97</v>
      </c>
      <c r="D34" s="40">
        <f t="shared" si="0"/>
        <v>3.9476953433681693E-4</v>
      </c>
      <c r="E34" s="5"/>
    </row>
    <row r="35" spans="1:7" ht="15.75" customHeight="1" x14ac:dyDescent="0.3">
      <c r="C35" s="47">
        <v>771.72</v>
      </c>
      <c r="D35" s="40">
        <f t="shared" si="0"/>
        <v>1.7200484268203496E-2</v>
      </c>
      <c r="E35" s="5"/>
    </row>
    <row r="36" spans="1:7" ht="15.75" customHeight="1" x14ac:dyDescent="0.3">
      <c r="C36" s="47">
        <v>742.29</v>
      </c>
      <c r="D36" s="40">
        <f t="shared" si="0"/>
        <v>-2.1591059623380617E-2</v>
      </c>
      <c r="E36" s="5"/>
    </row>
    <row r="37" spans="1:7" ht="15.75" customHeight="1" x14ac:dyDescent="0.3">
      <c r="C37" s="47">
        <v>755.29</v>
      </c>
      <c r="D37" s="40">
        <f t="shared" si="0"/>
        <v>-4.4558210712028262E-3</v>
      </c>
      <c r="E37" s="5"/>
    </row>
    <row r="38" spans="1:7" ht="15.75" customHeight="1" x14ac:dyDescent="0.3">
      <c r="C38" s="47">
        <v>761.16</v>
      </c>
      <c r="D38" s="40">
        <f t="shared" si="0"/>
        <v>3.2813981827420746E-3</v>
      </c>
      <c r="E38" s="5"/>
    </row>
    <row r="39" spans="1:7" ht="15.75" customHeight="1" x14ac:dyDescent="0.3">
      <c r="C39" s="47">
        <v>760.36</v>
      </c>
      <c r="D39" s="40">
        <f t="shared" si="0"/>
        <v>2.2269219641465783E-3</v>
      </c>
      <c r="E39" s="5"/>
    </row>
    <row r="40" spans="1:7" ht="15.75" customHeight="1" x14ac:dyDescent="0.3">
      <c r="C40" s="47">
        <v>748.87</v>
      </c>
      <c r="D40" s="40">
        <f t="shared" si="0"/>
        <v>-1.2917992725432112E-2</v>
      </c>
      <c r="E40" s="5"/>
    </row>
    <row r="41" spans="1:7" ht="15.75" customHeight="1" x14ac:dyDescent="0.3">
      <c r="C41" s="47">
        <v>753.89</v>
      </c>
      <c r="D41" s="40">
        <f t="shared" si="0"/>
        <v>-6.3011544537450196E-3</v>
      </c>
      <c r="E41" s="5"/>
    </row>
    <row r="42" spans="1:7" ht="15.75" customHeight="1" x14ac:dyDescent="0.3">
      <c r="C42" s="47">
        <v>763.98</v>
      </c>
      <c r="D42" s="40">
        <f t="shared" si="0"/>
        <v>6.9984268532914768E-3</v>
      </c>
      <c r="E42" s="5"/>
    </row>
    <row r="43" spans="1:7" ht="16.5" customHeight="1" x14ac:dyDescent="0.3">
      <c r="C43" s="48">
        <v>748.98</v>
      </c>
      <c r="D43" s="41">
        <f t="shared" si="0"/>
        <v>-1.2773002245375205E-2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15173.409999999998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758.67049999999995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758.67049999999995</v>
      </c>
      <c r="C49" s="45">
        <f>-IF(C46&lt;=80,10%,IF(C46&lt;250,7.5%,5%))</f>
        <v>-0.05</v>
      </c>
      <c r="D49" s="33">
        <f>IF(C46&lt;=80,C46*0.9,IF(C46&lt;250,C46*0.925,C46*0.95))</f>
        <v>720.73697499999992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796.60402499999998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2" zoomScale="50" zoomScaleNormal="40" zoomScalePageLayoutView="5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0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52" t="s">
        <v>33</v>
      </c>
      <c r="B18" s="482" t="s">
        <v>5</v>
      </c>
      <c r="C18" s="48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7" t="s">
        <v>131</v>
      </c>
      <c r="C20" s="48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56"/>
    </row>
    <row r="22" spans="1:14" ht="26.25" customHeight="1" x14ac:dyDescent="0.4">
      <c r="A22" s="52" t="s">
        <v>37</v>
      </c>
      <c r="B22" s="57">
        <v>43178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43182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2" t="s">
        <v>132</v>
      </c>
      <c r="C26" s="482"/>
    </row>
    <row r="27" spans="1:14" ht="26.25" customHeight="1" x14ac:dyDescent="0.4">
      <c r="A27" s="61" t="s">
        <v>48</v>
      </c>
      <c r="B27" s="488" t="s">
        <v>133</v>
      </c>
      <c r="C27" s="488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0.05</v>
      </c>
      <c r="C29" s="489" t="s">
        <v>50</v>
      </c>
      <c r="D29" s="490"/>
      <c r="E29" s="490"/>
      <c r="F29" s="490"/>
      <c r="G29" s="49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2" t="s">
        <v>53</v>
      </c>
      <c r="D31" s="493"/>
      <c r="E31" s="493"/>
      <c r="F31" s="493"/>
      <c r="G31" s="493"/>
      <c r="H31" s="49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2" t="s">
        <v>55</v>
      </c>
      <c r="D32" s="493"/>
      <c r="E32" s="493"/>
      <c r="F32" s="493"/>
      <c r="G32" s="493"/>
      <c r="H32" s="49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5" t="s">
        <v>59</v>
      </c>
      <c r="E36" s="496"/>
      <c r="F36" s="495" t="s">
        <v>60</v>
      </c>
      <c r="G36" s="49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49956227</v>
      </c>
      <c r="E38" s="85">
        <f>IF(ISBLANK(D38),"-",$D$48/$D$45*D38)</f>
        <v>44450319.96088741</v>
      </c>
      <c r="F38" s="272">
        <v>42260819</v>
      </c>
      <c r="G38" s="86">
        <f>IF(ISBLANK(F38),"-",$D$48/$F$45*F38)</f>
        <v>43947927.187204145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49950219</v>
      </c>
      <c r="E39" s="90">
        <f>IF(ISBLANK(D39),"-",$D$48/$D$45*D39)</f>
        <v>44444974.130380139</v>
      </c>
      <c r="F39" s="277">
        <v>42668141</v>
      </c>
      <c r="G39" s="91">
        <f>IF(ISBLANK(F39),"-",$D$48/$F$45*F39)</f>
        <v>44371510.024009705</v>
      </c>
      <c r="I39" s="499">
        <f>ABS((F43/D43*D42)-F42)/D42</f>
        <v>5.3986555762572932E-3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49738301</v>
      </c>
      <c r="E40" s="90">
        <f>IF(ISBLANK(D40),"-",$D$48/$D$45*D40)</f>
        <v>44256412.594188236</v>
      </c>
      <c r="F40" s="277">
        <v>42303332</v>
      </c>
      <c r="G40" s="91">
        <f>IF(ISBLANK(F40),"-",$D$48/$F$45*F40)</f>
        <v>43992137.362792782</v>
      </c>
      <c r="I40" s="499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49881582.333333336</v>
      </c>
      <c r="E42" s="100">
        <f>AVERAGE(E38:E41)</f>
        <v>44383902.228485264</v>
      </c>
      <c r="F42" s="99">
        <f>AVERAGE(F38:F41)</f>
        <v>42410764</v>
      </c>
      <c r="G42" s="101">
        <f>AVERAGE(G38:G41)</f>
        <v>44103858.191335551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16.97</v>
      </c>
      <c r="E43" s="92"/>
      <c r="F43" s="104">
        <v>14.52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16.97</v>
      </c>
      <c r="E44" s="107"/>
      <c r="F44" s="106">
        <f>F43*$B$34</f>
        <v>14.52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16.857997999999998</v>
      </c>
      <c r="E45" s="110"/>
      <c r="F45" s="109">
        <f>F44*$B$30/100</f>
        <v>14.424168</v>
      </c>
      <c r="H45" s="102"/>
    </row>
    <row r="46" spans="1:14" ht="19.5" customHeight="1" x14ac:dyDescent="0.3">
      <c r="A46" s="500" t="s">
        <v>78</v>
      </c>
      <c r="B46" s="501"/>
      <c r="C46" s="105" t="s">
        <v>79</v>
      </c>
      <c r="D46" s="111">
        <f>D45/$B$45</f>
        <v>0.16857997999999999</v>
      </c>
      <c r="E46" s="112"/>
      <c r="F46" s="113">
        <f>F45/$B$45</f>
        <v>0.14424168000000001</v>
      </c>
      <c r="H46" s="102"/>
    </row>
    <row r="47" spans="1:14" ht="27" customHeight="1" x14ac:dyDescent="0.4">
      <c r="A47" s="502"/>
      <c r="B47" s="503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44243880.209910408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5.0586601357876255E-3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film-coated tablet contains 150 mg of Lamivudine USP and 300 mg of Zidovudine USP.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 </v>
      </c>
      <c r="H56" s="131"/>
    </row>
    <row r="57" spans="1:12" ht="18.75" x14ac:dyDescent="0.3">
      <c r="A57" s="128" t="s">
        <v>88</v>
      </c>
      <c r="B57" s="199">
        <f>Uniformity!C46</f>
        <v>758.67049999999995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504" t="s">
        <v>94</v>
      </c>
      <c r="D60" s="507">
        <v>749.26</v>
      </c>
      <c r="E60" s="134">
        <v>1</v>
      </c>
      <c r="F60" s="135">
        <v>42414938</v>
      </c>
      <c r="G60" s="200">
        <f>IF(ISBLANK(F60),"-",(F60/$D$50*$D$47*$B$68)*($B$57/$D$60))</f>
        <v>145.60541857547551</v>
      </c>
      <c r="H60" s="218">
        <f t="shared" ref="H60:H71" si="0">IF(ISBLANK(F60),"-",(G60/$B$56)*100)</f>
        <v>97.070279050317012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505"/>
      <c r="D61" s="508"/>
      <c r="E61" s="136">
        <v>2</v>
      </c>
      <c r="F61" s="89">
        <v>42713756</v>
      </c>
      <c r="G61" s="201">
        <f>IF(ISBLANK(F61),"-",(F61/$D$50*$D$47*$B$68)*($B$57/$D$60))</f>
        <v>146.63122509599634</v>
      </c>
      <c r="H61" s="219">
        <f t="shared" si="0"/>
        <v>97.754150063997557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5"/>
      <c r="D62" s="508"/>
      <c r="E62" s="136">
        <v>3</v>
      </c>
      <c r="F62" s="137">
        <v>42309366</v>
      </c>
      <c r="G62" s="201">
        <f>IF(ISBLANK(F62),"-",(F62/$D$50*$D$47*$B$68)*($B$57/$D$60))</f>
        <v>145.24300250286802</v>
      </c>
      <c r="H62" s="219">
        <f t="shared" si="0"/>
        <v>96.828668335245354</v>
      </c>
      <c r="L62" s="64"/>
    </row>
    <row r="63" spans="1:12" ht="27" customHeight="1" x14ac:dyDescent="0.4">
      <c r="A63" s="76" t="s">
        <v>97</v>
      </c>
      <c r="B63" s="77">
        <v>1</v>
      </c>
      <c r="C63" s="506"/>
      <c r="D63" s="50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4" t="s">
        <v>99</v>
      </c>
      <c r="D64" s="507">
        <v>760.31</v>
      </c>
      <c r="E64" s="134">
        <v>1</v>
      </c>
      <c r="F64" s="135">
        <v>42548664</v>
      </c>
      <c r="G64" s="200">
        <f>IF(ISBLANK(F64),"-",(F64/$D$50*$D$47*$B$68)*($B$57/$D$64))</f>
        <v>143.94164914129152</v>
      </c>
      <c r="H64" s="218">
        <f t="shared" si="0"/>
        <v>95.961099427527685</v>
      </c>
    </row>
    <row r="65" spans="1:8" ht="26.25" customHeight="1" x14ac:dyDescent="0.4">
      <c r="A65" s="76" t="s">
        <v>100</v>
      </c>
      <c r="B65" s="77">
        <v>1</v>
      </c>
      <c r="C65" s="505"/>
      <c r="D65" s="508"/>
      <c r="E65" s="136">
        <v>2</v>
      </c>
      <c r="F65" s="89">
        <v>42146105</v>
      </c>
      <c r="G65" s="201">
        <f>IF(ISBLANK(F65),"-",(F65/$D$50*$D$47*$B$68)*($B$57/$D$64))</f>
        <v>142.57979659671645</v>
      </c>
      <c r="H65" s="219">
        <f t="shared" si="0"/>
        <v>95.053197731144294</v>
      </c>
    </row>
    <row r="66" spans="1:8" ht="26.25" customHeight="1" x14ac:dyDescent="0.4">
      <c r="A66" s="76" t="s">
        <v>101</v>
      </c>
      <c r="B66" s="77">
        <v>1</v>
      </c>
      <c r="C66" s="505"/>
      <c r="D66" s="508"/>
      <c r="E66" s="136">
        <v>3</v>
      </c>
      <c r="F66" s="89">
        <v>43072905</v>
      </c>
      <c r="G66" s="201">
        <f>IF(ISBLANK(F66),"-",(F66/$D$50*$D$47*$B$68)*($B$57/$D$64))</f>
        <v>145.71515051579954</v>
      </c>
      <c r="H66" s="219">
        <f t="shared" si="0"/>
        <v>97.143433677199681</v>
      </c>
    </row>
    <row r="67" spans="1:8" ht="27" customHeight="1" x14ac:dyDescent="0.4">
      <c r="A67" s="76" t="s">
        <v>102</v>
      </c>
      <c r="B67" s="77">
        <v>1</v>
      </c>
      <c r="C67" s="506"/>
      <c r="D67" s="50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04" t="s">
        <v>104</v>
      </c>
      <c r="D68" s="507">
        <v>766.42</v>
      </c>
      <c r="E68" s="134">
        <v>1</v>
      </c>
      <c r="F68" s="135">
        <v>43237131</v>
      </c>
      <c r="G68" s="200">
        <f>IF(ISBLANK(F68),"-",(F68/$D$50*$D$47*$B$68)*($B$57/$D$68))</f>
        <v>145.10463595606089</v>
      </c>
      <c r="H68" s="219">
        <f t="shared" si="0"/>
        <v>96.736423970707264</v>
      </c>
    </row>
    <row r="69" spans="1:8" ht="27" customHeight="1" x14ac:dyDescent="0.4">
      <c r="A69" s="124" t="s">
        <v>105</v>
      </c>
      <c r="B69" s="141">
        <f>(D47*B68)/B56*B57</f>
        <v>758.67049999999995</v>
      </c>
      <c r="C69" s="505"/>
      <c r="D69" s="508"/>
      <c r="E69" s="136">
        <v>2</v>
      </c>
      <c r="F69" s="89">
        <v>43672381</v>
      </c>
      <c r="G69" s="201">
        <f>IF(ISBLANK(F69),"-",(F69/$D$50*$D$47*$B$68)*($B$57/$D$68))</f>
        <v>146.56534325414401</v>
      </c>
      <c r="H69" s="219">
        <f t="shared" si="0"/>
        <v>97.710228836096007</v>
      </c>
    </row>
    <row r="70" spans="1:8" ht="26.25" customHeight="1" x14ac:dyDescent="0.4">
      <c r="A70" s="517" t="s">
        <v>78</v>
      </c>
      <c r="B70" s="518"/>
      <c r="C70" s="505"/>
      <c r="D70" s="508"/>
      <c r="E70" s="136">
        <v>3</v>
      </c>
      <c r="F70" s="89">
        <v>43293497</v>
      </c>
      <c r="G70" s="201">
        <f>IF(ISBLANK(F70),"-",(F70/$D$50*$D$47*$B$68)*($B$57/$D$68))</f>
        <v>145.29380132668413</v>
      </c>
      <c r="H70" s="219">
        <f t="shared" si="0"/>
        <v>96.862534217789417</v>
      </c>
    </row>
    <row r="71" spans="1:8" ht="27" customHeight="1" x14ac:dyDescent="0.4">
      <c r="A71" s="519"/>
      <c r="B71" s="520"/>
      <c r="C71" s="516"/>
      <c r="D71" s="50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145.18666921833739</v>
      </c>
      <c r="H72" s="221">
        <f>AVERAGE(H60:H71)</f>
        <v>96.791112812224924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8.7154959295694147E-3</v>
      </c>
      <c r="H73" s="205">
        <f>STDEV(H60:H71)/H72</f>
        <v>8.7154959295694095E-3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2" t="str">
        <f>B26</f>
        <v>LAMIVUDINE</v>
      </c>
      <c r="D76" s="512"/>
      <c r="E76" s="150" t="s">
        <v>108</v>
      </c>
      <c r="F76" s="150"/>
      <c r="G76" s="237">
        <f>H72</f>
        <v>96.791112812224924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8" t="str">
        <f>B26</f>
        <v>LAMIVUDINE</v>
      </c>
      <c r="C79" s="498"/>
    </row>
    <row r="80" spans="1:8" ht="26.25" customHeight="1" x14ac:dyDescent="0.4">
      <c r="A80" s="61" t="s">
        <v>48</v>
      </c>
      <c r="B80" s="498" t="str">
        <f>B27</f>
        <v>L3-10</v>
      </c>
      <c r="C80" s="498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0.05</v>
      </c>
      <c r="C82" s="489" t="s">
        <v>50</v>
      </c>
      <c r="D82" s="490"/>
      <c r="E82" s="490"/>
      <c r="F82" s="490"/>
      <c r="G82" s="49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2" t="s">
        <v>111</v>
      </c>
      <c r="D84" s="493"/>
      <c r="E84" s="493"/>
      <c r="F84" s="493"/>
      <c r="G84" s="493"/>
      <c r="H84" s="49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2" t="s">
        <v>112</v>
      </c>
      <c r="D85" s="493"/>
      <c r="E85" s="493"/>
      <c r="F85" s="493"/>
      <c r="G85" s="493"/>
      <c r="H85" s="49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95" t="s">
        <v>60</v>
      </c>
      <c r="G89" s="49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49956227</v>
      </c>
      <c r="E91" s="85">
        <f>IF(ISBLANK(D91),"-",$D$101/$D$98*D91)</f>
        <v>49389244.400986001</v>
      </c>
      <c r="F91" s="272">
        <v>42260819</v>
      </c>
      <c r="G91" s="86">
        <f>IF(ISBLANK(F91),"-",$D$101/$F$98*F91)</f>
        <v>48831030.208004601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49950219</v>
      </c>
      <c r="E92" s="90">
        <f>IF(ISBLANK(D92),"-",$D$101/$D$98*D92)</f>
        <v>49383304.58931125</v>
      </c>
      <c r="F92" s="277">
        <v>42668141</v>
      </c>
      <c r="G92" s="91">
        <f>IF(ISBLANK(F92),"-",$D$101/$F$98*F92)</f>
        <v>49301677.804455221</v>
      </c>
      <c r="I92" s="499">
        <f>ABS((F96/D96*D95)-F95)/D95</f>
        <v>5.3986555762572932E-3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49738301</v>
      </c>
      <c r="E93" s="90">
        <f>IF(ISBLANK(D93),"-",$D$101/$D$98*D93)</f>
        <v>49173791.771320254</v>
      </c>
      <c r="F93" s="277">
        <v>42303332</v>
      </c>
      <c r="G93" s="91">
        <f>IF(ISBLANK(F93),"-",$D$101/$F$98*F93)</f>
        <v>48880152.625325307</v>
      </c>
      <c r="I93" s="499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49881582.333333336</v>
      </c>
      <c r="E95" s="100">
        <f>AVERAGE(E91:E94)</f>
        <v>49315446.920539171</v>
      </c>
      <c r="F95" s="163">
        <f>AVERAGE(F91:F94)</f>
        <v>42410764</v>
      </c>
      <c r="G95" s="164">
        <f>AVERAGE(G91:G94)</f>
        <v>49004286.87926171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16.97</v>
      </c>
      <c r="E96" s="92"/>
      <c r="F96" s="104">
        <v>14.52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16.97</v>
      </c>
      <c r="E97" s="107"/>
      <c r="F97" s="106">
        <f>F96*$B$87</f>
        <v>14.52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16.857997999999998</v>
      </c>
      <c r="E98" s="110"/>
      <c r="F98" s="109">
        <f>F97*$B$83/100</f>
        <v>14.424168</v>
      </c>
    </row>
    <row r="99" spans="1:10" ht="19.5" customHeight="1" x14ac:dyDescent="0.3">
      <c r="A99" s="500" t="s">
        <v>78</v>
      </c>
      <c r="B99" s="514"/>
      <c r="C99" s="167" t="s">
        <v>116</v>
      </c>
      <c r="D99" s="171">
        <f>D98/$B$98</f>
        <v>0.16857997999999999</v>
      </c>
      <c r="E99" s="110"/>
      <c r="F99" s="113">
        <f>F98/$B$98</f>
        <v>0.14424168000000001</v>
      </c>
      <c r="G99" s="172"/>
      <c r="H99" s="102"/>
    </row>
    <row r="100" spans="1:10" ht="19.5" customHeight="1" x14ac:dyDescent="0.3">
      <c r="A100" s="502"/>
      <c r="B100" s="515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49159866.899900436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5.0586601357875682E-3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48422299</v>
      </c>
      <c r="E108" s="202">
        <f t="shared" ref="E108:E113" si="1">IF(ISBLANK(D108),"-",D108/$D$103*$D$100*$B$116)</f>
        <v>147.74948160029925</v>
      </c>
      <c r="F108" s="229">
        <f t="shared" ref="F108:F113" si="2">IF(ISBLANK(D108), "-", (E108/$B$56)*100)</f>
        <v>98.499654400199503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47212466</v>
      </c>
      <c r="E109" s="203">
        <f t="shared" si="1"/>
        <v>144.05795512872601</v>
      </c>
      <c r="F109" s="230">
        <f t="shared" si="2"/>
        <v>96.03863675248401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47813930</v>
      </c>
      <c r="E110" s="203">
        <f t="shared" si="1"/>
        <v>145.89318385673914</v>
      </c>
      <c r="F110" s="230">
        <f t="shared" si="2"/>
        <v>97.262122571159424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48886171</v>
      </c>
      <c r="E111" s="203">
        <f t="shared" si="1"/>
        <v>149.16488006225362</v>
      </c>
      <c r="F111" s="230">
        <f t="shared" si="2"/>
        <v>99.443253374835734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48078154</v>
      </c>
      <c r="E112" s="203">
        <f t="shared" si="1"/>
        <v>146.69940247569315</v>
      </c>
      <c r="F112" s="230">
        <f t="shared" si="2"/>
        <v>97.799601650462094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48231574</v>
      </c>
      <c r="E113" s="204">
        <f t="shared" si="1"/>
        <v>147.16752823459439</v>
      </c>
      <c r="F113" s="231">
        <f t="shared" si="2"/>
        <v>98.111685489729595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146.78873855971759</v>
      </c>
      <c r="F115" s="233">
        <f>AVERAGE(F108:F113)</f>
        <v>97.859159039811729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1.1791642895714258E-2</v>
      </c>
      <c r="F116" s="187">
        <f>STDEV(F108:F113)/F115</f>
        <v>1.1791642895714226E-2</v>
      </c>
      <c r="I116" s="50"/>
    </row>
    <row r="117" spans="1:10" ht="27" customHeight="1" x14ac:dyDescent="0.4">
      <c r="A117" s="500" t="s">
        <v>78</v>
      </c>
      <c r="B117" s="50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2"/>
      <c r="B118" s="503"/>
      <c r="C118" s="50"/>
      <c r="D118" s="212"/>
      <c r="E118" s="480" t="s">
        <v>123</v>
      </c>
      <c r="F118" s="48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144.05795512872601</v>
      </c>
      <c r="F119" s="234">
        <f>MIN(F108:F113)</f>
        <v>96.03863675248401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149.16488006225362</v>
      </c>
      <c r="F120" s="235">
        <f>MAX(F108:F113)</f>
        <v>99.443253374835734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2" t="str">
        <f>B26</f>
        <v>LAMIVUDINE</v>
      </c>
      <c r="D124" s="512"/>
      <c r="E124" s="150" t="s">
        <v>127</v>
      </c>
      <c r="F124" s="150"/>
      <c r="G124" s="236">
        <f>F115</f>
        <v>97.859159039811729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96.03863675248401</v>
      </c>
      <c r="E125" s="161" t="s">
        <v>130</v>
      </c>
      <c r="F125" s="236">
        <f>MAX(F108:F113)</f>
        <v>99.443253374835734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3" t="s">
        <v>26</v>
      </c>
      <c r="C127" s="513"/>
      <c r="E127" s="156" t="s">
        <v>27</v>
      </c>
      <c r="F127" s="191"/>
      <c r="G127" s="513" t="s">
        <v>28</v>
      </c>
      <c r="H127" s="51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61" zoomScale="50" zoomScaleNormal="40" zoomScalePageLayoutView="50" workbookViewId="0">
      <selection activeCell="F38" sqref="F38: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8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240" t="s">
        <v>33</v>
      </c>
      <c r="B18" s="482" t="s">
        <v>5</v>
      </c>
      <c r="C18" s="48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7" t="s">
        <v>134</v>
      </c>
      <c r="C20" s="48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44"/>
    </row>
    <row r="22" spans="1:14" ht="26.25" customHeight="1" x14ac:dyDescent="0.4">
      <c r="A22" s="240" t="s">
        <v>37</v>
      </c>
      <c r="B22" s="245">
        <v>43178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43182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2" t="s">
        <v>135</v>
      </c>
      <c r="C26" s="482"/>
    </row>
    <row r="27" spans="1:14" ht="26.25" customHeight="1" x14ac:dyDescent="0.4">
      <c r="A27" s="249" t="s">
        <v>48</v>
      </c>
      <c r="B27" s="488" t="s">
        <v>136</v>
      </c>
      <c r="C27" s="488"/>
    </row>
    <row r="28" spans="1:14" ht="27" customHeight="1" x14ac:dyDescent="0.4">
      <c r="A28" s="249" t="s">
        <v>6</v>
      </c>
      <c r="B28" s="250">
        <v>99</v>
      </c>
    </row>
    <row r="29" spans="1:14" s="3" customFormat="1" ht="27" customHeight="1" x14ac:dyDescent="0.4">
      <c r="A29" s="249" t="s">
        <v>49</v>
      </c>
      <c r="B29" s="251">
        <v>0</v>
      </c>
      <c r="C29" s="489" t="s">
        <v>50</v>
      </c>
      <c r="D29" s="490"/>
      <c r="E29" s="490"/>
      <c r="F29" s="490"/>
      <c r="G29" s="491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2" t="s">
        <v>53</v>
      </c>
      <c r="D31" s="493"/>
      <c r="E31" s="493"/>
      <c r="F31" s="493"/>
      <c r="G31" s="493"/>
      <c r="H31" s="494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2" t="s">
        <v>55</v>
      </c>
      <c r="D32" s="493"/>
      <c r="E32" s="493"/>
      <c r="F32" s="493"/>
      <c r="G32" s="493"/>
      <c r="H32" s="494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5" t="s">
        <v>59</v>
      </c>
      <c r="E36" s="496"/>
      <c r="F36" s="495" t="s">
        <v>60</v>
      </c>
      <c r="G36" s="49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75624816</v>
      </c>
      <c r="E38" s="273">
        <f>IF(ISBLANK(D38),"-",$D$48/$D$45*D38)</f>
        <v>7649069.0617793426</v>
      </c>
      <c r="F38" s="272">
        <v>84866887</v>
      </c>
      <c r="G38" s="274">
        <f>IF(ISBLANK(F38),"-",$D$48/$F$45*F38)</f>
        <v>7615409.6786640454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75627120</v>
      </c>
      <c r="E39" s="278">
        <f>IF(ISBLANK(D39),"-",$D$48/$D$45*D39)</f>
        <v>7649302.0997693902</v>
      </c>
      <c r="F39" s="277">
        <v>85686921</v>
      </c>
      <c r="G39" s="279">
        <f>IF(ISBLANK(F39),"-",$D$48/$F$45*F39)</f>
        <v>7688994.2660241723</v>
      </c>
      <c r="I39" s="499">
        <f>ABS((F43/D43*D42)-F42)/D42</f>
        <v>6.197781619408754E-4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75334613</v>
      </c>
      <c r="E40" s="278">
        <f>IF(ISBLANK(D40),"-",$D$48/$D$45*D40)</f>
        <v>7619716.4906744352</v>
      </c>
      <c r="F40" s="277">
        <v>84988086</v>
      </c>
      <c r="G40" s="279">
        <f>IF(ISBLANK(F40),"-",$D$48/$F$45*F40)</f>
        <v>7626285.2989474237</v>
      </c>
      <c r="I40" s="499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75528849.666666672</v>
      </c>
      <c r="E42" s="288">
        <f>AVERAGE(E38:E41)</f>
        <v>7639362.5507410569</v>
      </c>
      <c r="F42" s="287">
        <f>AVERAGE(F38:F41)</f>
        <v>85180631.333333328</v>
      </c>
      <c r="G42" s="289">
        <f>AVERAGE(G38:G41)</f>
        <v>7643563.0812118798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29.96</v>
      </c>
      <c r="E43" s="280"/>
      <c r="F43" s="292">
        <v>33.770000000000003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29.96</v>
      </c>
      <c r="E44" s="295"/>
      <c r="F44" s="294">
        <f>F43*$B$34</f>
        <v>33.770000000000003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29.660399999999999</v>
      </c>
      <c r="E45" s="298"/>
      <c r="F45" s="297">
        <f>F44*$B$30/100</f>
        <v>33.432300000000005</v>
      </c>
      <c r="H45" s="290"/>
    </row>
    <row r="46" spans="1:14" ht="19.5" customHeight="1" x14ac:dyDescent="0.3">
      <c r="A46" s="500" t="s">
        <v>78</v>
      </c>
      <c r="B46" s="501"/>
      <c r="C46" s="293" t="s">
        <v>79</v>
      </c>
      <c r="D46" s="299">
        <f>D45/$B$45</f>
        <v>0.29660399999999998</v>
      </c>
      <c r="E46" s="300"/>
      <c r="F46" s="301">
        <f>F45/$B$45</f>
        <v>0.33432300000000004</v>
      </c>
      <c r="H46" s="290"/>
    </row>
    <row r="47" spans="1:14" ht="27" customHeight="1" x14ac:dyDescent="0.4">
      <c r="A47" s="502"/>
      <c r="B47" s="503"/>
      <c r="C47" s="302" t="s">
        <v>80</v>
      </c>
      <c r="D47" s="303">
        <v>0.03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7641462.8159764679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3.588934631769498E-3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film-coated tablet contains 150 mg of Lamivudine USP and 300 mg of Zidovudine USP.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ZIDOVUDINE </v>
      </c>
      <c r="H56" s="319"/>
    </row>
    <row r="57" spans="1:12" ht="18.75" x14ac:dyDescent="0.3">
      <c r="A57" s="316" t="s">
        <v>88</v>
      </c>
      <c r="B57" s="387">
        <f>Uniformity!C46</f>
        <v>758.67049999999995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504" t="s">
        <v>94</v>
      </c>
      <c r="D60" s="507">
        <v>749.26</v>
      </c>
      <c r="E60" s="322">
        <v>1</v>
      </c>
      <c r="F60" s="323">
        <v>73790556</v>
      </c>
      <c r="G60" s="388">
        <f>IF(ISBLANK(F60),"-",(F60/$D$50*$D$47*$B$68)*($B$57/$D$60))</f>
        <v>293.33655191796942</v>
      </c>
      <c r="H60" s="406">
        <f t="shared" ref="H60:H71" si="0">IF(ISBLANK(F60),"-",(G60/$B$56)*100)</f>
        <v>97.778850639323139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505"/>
      <c r="D61" s="508"/>
      <c r="E61" s="324">
        <v>2</v>
      </c>
      <c r="F61" s="277">
        <v>74276452</v>
      </c>
      <c r="G61" s="389">
        <f>IF(ISBLANK(F61),"-",(F61/$D$50*$D$47*$B$68)*($B$57/$D$60))</f>
        <v>295.26811423375869</v>
      </c>
      <c r="H61" s="407">
        <f t="shared" si="0"/>
        <v>98.422704744586227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5"/>
      <c r="D62" s="508"/>
      <c r="E62" s="324">
        <v>3</v>
      </c>
      <c r="F62" s="325">
        <v>73542633</v>
      </c>
      <c r="G62" s="389">
        <f>IF(ISBLANK(F62),"-",(F62/$D$50*$D$47*$B$68)*($B$57/$D$60))</f>
        <v>292.3509938478939</v>
      </c>
      <c r="H62" s="407">
        <f t="shared" si="0"/>
        <v>97.450331282631296</v>
      </c>
      <c r="L62" s="252"/>
    </row>
    <row r="63" spans="1:12" ht="27" customHeight="1" x14ac:dyDescent="0.4">
      <c r="A63" s="264" t="s">
        <v>97</v>
      </c>
      <c r="B63" s="265">
        <v>1</v>
      </c>
      <c r="C63" s="506"/>
      <c r="D63" s="50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4" t="s">
        <v>99</v>
      </c>
      <c r="D64" s="507">
        <v>760.31</v>
      </c>
      <c r="E64" s="322">
        <v>1</v>
      </c>
      <c r="F64" s="323">
        <v>74437642</v>
      </c>
      <c r="G64" s="388">
        <f>IF(ISBLANK(F64),"-",(F64/$D$50*$D$47*$B$68)*($B$57/$D$64))</f>
        <v>291.60828091901391</v>
      </c>
      <c r="H64" s="406">
        <f t="shared" si="0"/>
        <v>97.202760306337964</v>
      </c>
    </row>
    <row r="65" spans="1:8" ht="26.25" customHeight="1" x14ac:dyDescent="0.4">
      <c r="A65" s="264" t="s">
        <v>100</v>
      </c>
      <c r="B65" s="265">
        <v>1</v>
      </c>
      <c r="C65" s="505"/>
      <c r="D65" s="508"/>
      <c r="E65" s="324">
        <v>2</v>
      </c>
      <c r="F65" s="277">
        <v>73717023</v>
      </c>
      <c r="G65" s="389">
        <f>IF(ISBLANK(F65),"-",(F65/$D$50*$D$47*$B$68)*($B$57/$D$64))</f>
        <v>288.78526742555067</v>
      </c>
      <c r="H65" s="407">
        <f t="shared" si="0"/>
        <v>96.261755808516895</v>
      </c>
    </row>
    <row r="66" spans="1:8" ht="26.25" customHeight="1" x14ac:dyDescent="0.4">
      <c r="A66" s="264" t="s">
        <v>101</v>
      </c>
      <c r="B66" s="265">
        <v>1</v>
      </c>
      <c r="C66" s="505"/>
      <c r="D66" s="508"/>
      <c r="E66" s="324">
        <v>3</v>
      </c>
      <c r="F66" s="277">
        <v>75311139</v>
      </c>
      <c r="G66" s="389">
        <f>IF(ISBLANK(F66),"-",(F66/$D$50*$D$47*$B$68)*($B$57/$D$64))</f>
        <v>295.03019155070632</v>
      </c>
      <c r="H66" s="407">
        <f t="shared" si="0"/>
        <v>98.343397183568769</v>
      </c>
    </row>
    <row r="67" spans="1:8" ht="27" customHeight="1" x14ac:dyDescent="0.4">
      <c r="A67" s="264" t="s">
        <v>102</v>
      </c>
      <c r="B67" s="265">
        <v>1</v>
      </c>
      <c r="C67" s="506"/>
      <c r="D67" s="50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504" t="s">
        <v>104</v>
      </c>
      <c r="D68" s="507">
        <v>766.42</v>
      </c>
      <c r="E68" s="322">
        <v>1</v>
      </c>
      <c r="F68" s="323">
        <v>75416884</v>
      </c>
      <c r="G68" s="388">
        <f>IF(ISBLANK(F68),"-",(F68/$D$50*$D$47*$B$68)*($B$57/$D$68))</f>
        <v>293.08912433071089</v>
      </c>
      <c r="H68" s="407">
        <f t="shared" si="0"/>
        <v>97.696374776903625</v>
      </c>
    </row>
    <row r="69" spans="1:8" ht="27" customHeight="1" x14ac:dyDescent="0.4">
      <c r="A69" s="312" t="s">
        <v>105</v>
      </c>
      <c r="B69" s="329">
        <f>(D47*B68)/B56*B57</f>
        <v>75.867049999999992</v>
      </c>
      <c r="C69" s="505"/>
      <c r="D69" s="508"/>
      <c r="E69" s="324">
        <v>2</v>
      </c>
      <c r="F69" s="277">
        <v>76162044</v>
      </c>
      <c r="G69" s="389">
        <f>IF(ISBLANK(F69),"-",(F69/$D$50*$D$47*$B$68)*($B$57/$D$68))</f>
        <v>295.9850049386431</v>
      </c>
      <c r="H69" s="407">
        <f t="shared" si="0"/>
        <v>98.661668312881034</v>
      </c>
    </row>
    <row r="70" spans="1:8" ht="26.25" customHeight="1" x14ac:dyDescent="0.4">
      <c r="A70" s="517" t="s">
        <v>78</v>
      </c>
      <c r="B70" s="518"/>
      <c r="C70" s="505"/>
      <c r="D70" s="508"/>
      <c r="E70" s="324">
        <v>3</v>
      </c>
      <c r="F70" s="277">
        <v>75483317</v>
      </c>
      <c r="G70" s="389">
        <f>IF(ISBLANK(F70),"-",(F70/$D$50*$D$47*$B$68)*($B$57/$D$68))</f>
        <v>293.34729980500731</v>
      </c>
      <c r="H70" s="407">
        <f t="shared" si="0"/>
        <v>97.782433268335765</v>
      </c>
    </row>
    <row r="71" spans="1:8" ht="27" customHeight="1" x14ac:dyDescent="0.4">
      <c r="A71" s="519"/>
      <c r="B71" s="520"/>
      <c r="C71" s="516"/>
      <c r="D71" s="50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293.2000921076949</v>
      </c>
      <c r="H72" s="409">
        <f>AVERAGE(H60:H71)</f>
        <v>97.733364035898319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7.4508858510428481E-3</v>
      </c>
      <c r="H73" s="393">
        <f>STDEV(H60:H71)/H72</f>
        <v>7.4508858510428317E-3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2" t="str">
        <f>B26</f>
        <v>ZIDOVUDINE</v>
      </c>
      <c r="D76" s="512"/>
      <c r="E76" s="338" t="s">
        <v>108</v>
      </c>
      <c r="F76" s="338"/>
      <c r="G76" s="425">
        <f>H72</f>
        <v>97.733364035898319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8" t="str">
        <f>B26</f>
        <v>ZIDOVUDINE</v>
      </c>
      <c r="C79" s="498"/>
    </row>
    <row r="80" spans="1:8" ht="26.25" customHeight="1" x14ac:dyDescent="0.4">
      <c r="A80" s="249" t="s">
        <v>48</v>
      </c>
      <c r="B80" s="498" t="str">
        <f>B27</f>
        <v>Z1-1</v>
      </c>
      <c r="C80" s="498"/>
    </row>
    <row r="81" spans="1:12" ht="27" customHeight="1" x14ac:dyDescent="0.4">
      <c r="A81" s="249" t="s">
        <v>6</v>
      </c>
      <c r="B81" s="341">
        <f>B28</f>
        <v>99</v>
      </c>
    </row>
    <row r="82" spans="1:12" s="3" customFormat="1" ht="27" customHeight="1" x14ac:dyDescent="0.4">
      <c r="A82" s="249" t="s">
        <v>49</v>
      </c>
      <c r="B82" s="251">
        <v>0</v>
      </c>
      <c r="C82" s="489" t="s">
        <v>50</v>
      </c>
      <c r="D82" s="490"/>
      <c r="E82" s="490"/>
      <c r="F82" s="490"/>
      <c r="G82" s="491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2" t="s">
        <v>111</v>
      </c>
      <c r="D84" s="493"/>
      <c r="E84" s="493"/>
      <c r="F84" s="493"/>
      <c r="G84" s="493"/>
      <c r="H84" s="494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2" t="s">
        <v>112</v>
      </c>
      <c r="D85" s="493"/>
      <c r="E85" s="493"/>
      <c r="F85" s="493"/>
      <c r="G85" s="493"/>
      <c r="H85" s="494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100</v>
      </c>
      <c r="D89" s="342" t="s">
        <v>59</v>
      </c>
      <c r="E89" s="343"/>
      <c r="F89" s="495" t="s">
        <v>60</v>
      </c>
      <c r="G89" s="49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75624816</v>
      </c>
      <c r="E91" s="273">
        <f>IF(ISBLANK(D91),"-",$D$101/$D$98*D91)</f>
        <v>84989656.241992682</v>
      </c>
      <c r="F91" s="272">
        <v>84866887</v>
      </c>
      <c r="G91" s="274">
        <f>IF(ISBLANK(F91),"-",$D$101/$F$98*F91)</f>
        <v>84615663.096267164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75627120</v>
      </c>
      <c r="E92" s="278">
        <f>IF(ISBLANK(D92),"-",$D$101/$D$98*D92)</f>
        <v>84992245.552993208</v>
      </c>
      <c r="F92" s="277">
        <v>85686921</v>
      </c>
      <c r="G92" s="279">
        <f>IF(ISBLANK(F92),"-",$D$101/$F$98*F92)</f>
        <v>85433269.622490808</v>
      </c>
      <c r="I92" s="499">
        <f>ABS((F96/D96*D95)-F95)/D95</f>
        <v>6.197781619408754E-4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75334613</v>
      </c>
      <c r="E93" s="278">
        <f>IF(ISBLANK(D93),"-",$D$101/$D$98*D93)</f>
        <v>84663516.563049272</v>
      </c>
      <c r="F93" s="277">
        <v>84988086</v>
      </c>
      <c r="G93" s="279">
        <f>IF(ISBLANK(F93),"-",$D$101/$F$98*F93)</f>
        <v>84736503.321638033</v>
      </c>
      <c r="I93" s="499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75528849.666666672</v>
      </c>
      <c r="E95" s="288">
        <f>AVERAGE(E91:E94)</f>
        <v>84881806.119345054</v>
      </c>
      <c r="F95" s="351">
        <f>AVERAGE(F91:F94)</f>
        <v>85180631.333333328</v>
      </c>
      <c r="G95" s="352">
        <f>AVERAGE(G91:G94)</f>
        <v>84928478.680132017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29.96</v>
      </c>
      <c r="E96" s="280"/>
      <c r="F96" s="292">
        <v>33.770000000000003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29.96</v>
      </c>
      <c r="E97" s="295"/>
      <c r="F97" s="294">
        <f>F96*$B$87</f>
        <v>33.770000000000003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29.660399999999999</v>
      </c>
      <c r="E98" s="298"/>
      <c r="F98" s="297">
        <f>F97*$B$83/100</f>
        <v>33.432300000000005</v>
      </c>
    </row>
    <row r="99" spans="1:10" ht="19.5" customHeight="1" x14ac:dyDescent="0.3">
      <c r="A99" s="500" t="s">
        <v>78</v>
      </c>
      <c r="B99" s="514"/>
      <c r="C99" s="355" t="s">
        <v>116</v>
      </c>
      <c r="D99" s="359">
        <f>D98/$B$98</f>
        <v>0.29660399999999998</v>
      </c>
      <c r="E99" s="298"/>
      <c r="F99" s="301">
        <f>F98/$B$98</f>
        <v>0.33432300000000004</v>
      </c>
      <c r="G99" s="360"/>
      <c r="H99" s="290"/>
    </row>
    <row r="100" spans="1:10" ht="19.5" customHeight="1" x14ac:dyDescent="0.3">
      <c r="A100" s="502"/>
      <c r="B100" s="515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84905142.399738535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3.588934631769541E-3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83502108</v>
      </c>
      <c r="E108" s="390">
        <f t="shared" ref="E108:E113" si="1">IF(ISBLANK(D108),"-",D108/$D$103*$D$100*$B$116)</f>
        <v>295.04258154423803</v>
      </c>
      <c r="F108" s="417">
        <f t="shared" ref="F108:F113" si="2">IF(ISBLANK(D108), "-", (E108/$B$56)*100)</f>
        <v>98.347527181412673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82432293</v>
      </c>
      <c r="E109" s="391">
        <f t="shared" si="1"/>
        <v>291.26254548365438</v>
      </c>
      <c r="F109" s="418">
        <f t="shared" si="2"/>
        <v>97.087515161218136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83915387</v>
      </c>
      <c r="E110" s="391">
        <f t="shared" si="1"/>
        <v>296.50284291941216</v>
      </c>
      <c r="F110" s="418">
        <f t="shared" si="2"/>
        <v>98.834280973137396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86158203</v>
      </c>
      <c r="E111" s="391">
        <f t="shared" si="1"/>
        <v>304.42750779815657</v>
      </c>
      <c r="F111" s="418">
        <f t="shared" si="2"/>
        <v>101.47583593271885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83476733</v>
      </c>
      <c r="E112" s="391">
        <f t="shared" si="1"/>
        <v>294.95292266392948</v>
      </c>
      <c r="F112" s="418">
        <f t="shared" si="2"/>
        <v>98.317640887976495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84826223</v>
      </c>
      <c r="E113" s="392">
        <f t="shared" si="1"/>
        <v>299.72114975309626</v>
      </c>
      <c r="F113" s="419">
        <f t="shared" si="2"/>
        <v>99.907049917698757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296.98492502708115</v>
      </c>
      <c r="F115" s="421">
        <f>AVERAGE(F108:F113)</f>
        <v>98.994975009027044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1.5338853850090005E-2</v>
      </c>
      <c r="F116" s="375">
        <f>STDEV(F108:F113)/F115</f>
        <v>1.5338853850089972E-2</v>
      </c>
      <c r="I116" s="238"/>
    </row>
    <row r="117" spans="1:10" ht="27" customHeight="1" x14ac:dyDescent="0.4">
      <c r="A117" s="500" t="s">
        <v>78</v>
      </c>
      <c r="B117" s="50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2"/>
      <c r="B118" s="503"/>
      <c r="C118" s="238"/>
      <c r="D118" s="400"/>
      <c r="E118" s="480" t="s">
        <v>123</v>
      </c>
      <c r="F118" s="48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291.26254548365438</v>
      </c>
      <c r="F119" s="422">
        <f>MIN(F108:F113)</f>
        <v>97.087515161218136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304.42750779815657</v>
      </c>
      <c r="F120" s="423">
        <f>MAX(F108:F113)</f>
        <v>101.47583593271885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2" t="str">
        <f>B26</f>
        <v>ZIDOVUDINE</v>
      </c>
      <c r="D124" s="512"/>
      <c r="E124" s="338" t="s">
        <v>127</v>
      </c>
      <c r="F124" s="338"/>
      <c r="G124" s="424">
        <f>F115</f>
        <v>98.994975009027044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97.087515161218136</v>
      </c>
      <c r="E125" s="349" t="s">
        <v>130</v>
      </c>
      <c r="F125" s="424">
        <f>MAX(F108:F113)</f>
        <v>101.47583593271885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3" t="s">
        <v>26</v>
      </c>
      <c r="C127" s="513"/>
      <c r="E127" s="344" t="s">
        <v>27</v>
      </c>
      <c r="F127" s="379"/>
      <c r="G127" s="513" t="s">
        <v>28</v>
      </c>
      <c r="H127" s="51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2018-04-05T13:09:25Z</cp:lastPrinted>
  <dcterms:created xsi:type="dcterms:W3CDTF">2005-07-05T10:19:27Z</dcterms:created>
  <dcterms:modified xsi:type="dcterms:W3CDTF">2018-04-05T13:11:47Z</dcterms:modified>
</cp:coreProperties>
</file>