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/>
  </bookViews>
  <sheets>
    <sheet name="Lamivudine SST" sheetId="7" r:id="rId1"/>
    <sheet name="Zidovudine SST" sheetId="6" r:id="rId2"/>
    <sheet name="Nevirapine SST" sheetId="1" r:id="rId3"/>
    <sheet name="Uniformity" sheetId="2" r:id="rId4"/>
    <sheet name="Lamivudine" sheetId="3" r:id="rId5"/>
    <sheet name="Zidovudine" sheetId="4" r:id="rId6"/>
    <sheet name="Nevirapine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F30" i="1" l="1"/>
  <c r="F51" i="6"/>
  <c r="F30" i="6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5"/>
  <c r="B116" i="5"/>
  <c r="D100" i="5" s="1"/>
  <c r="B98" i="5"/>
  <c r="F95" i="5"/>
  <c r="D95" i="5"/>
  <c r="B87" i="5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B57" i="5" s="1"/>
  <c r="B69" i="5" s="1"/>
  <c r="C45" i="2"/>
  <c r="D43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5" l="1"/>
  <c r="I92" i="4"/>
  <c r="I39" i="4"/>
  <c r="I92" i="3"/>
  <c r="I92" i="5"/>
  <c r="F44" i="5"/>
  <c r="D101" i="4"/>
  <c r="D102" i="4" s="1"/>
  <c r="F97" i="4"/>
  <c r="F98" i="4"/>
  <c r="F99" i="4" s="1"/>
  <c r="D44" i="4"/>
  <c r="D45" i="4" s="1"/>
  <c r="D46" i="4" s="1"/>
  <c r="F45" i="4"/>
  <c r="F46" i="4" s="1"/>
  <c r="I39" i="3"/>
  <c r="F44" i="3"/>
  <c r="F45" i="3" s="1"/>
  <c r="D49" i="3"/>
  <c r="D98" i="4"/>
  <c r="F97" i="5"/>
  <c r="F98" i="5" s="1"/>
  <c r="F99" i="5" s="1"/>
  <c r="D97" i="5"/>
  <c r="D98" i="5" s="1"/>
  <c r="D99" i="5" s="1"/>
  <c r="D45" i="3"/>
  <c r="E40" i="3" s="1"/>
  <c r="D101" i="3"/>
  <c r="G92" i="4"/>
  <c r="F45" i="5"/>
  <c r="F97" i="3"/>
  <c r="F98" i="3" s="1"/>
  <c r="F99" i="3" s="1"/>
  <c r="D97" i="3"/>
  <c r="D98" i="3" s="1"/>
  <c r="D99" i="3" s="1"/>
  <c r="D49" i="5"/>
  <c r="D49" i="4"/>
  <c r="E41" i="4"/>
  <c r="G39" i="4"/>
  <c r="D45" i="5"/>
  <c r="D101" i="5"/>
  <c r="C50" i="2"/>
  <c r="D38" i="2"/>
  <c r="D42" i="2"/>
  <c r="B49" i="2"/>
  <c r="D50" i="2"/>
  <c r="B57" i="4"/>
  <c r="B69" i="4" s="1"/>
  <c r="B57" i="3"/>
  <c r="B69" i="3" s="1"/>
  <c r="G94" i="4" l="1"/>
  <c r="G91" i="4"/>
  <c r="G93" i="4"/>
  <c r="G41" i="4"/>
  <c r="E40" i="4"/>
  <c r="E38" i="4"/>
  <c r="E39" i="4"/>
  <c r="G38" i="4"/>
  <c r="G40" i="4"/>
  <c r="G41" i="3"/>
  <c r="G39" i="3"/>
  <c r="F46" i="3"/>
  <c r="G40" i="3"/>
  <c r="G38" i="3"/>
  <c r="D46" i="5"/>
  <c r="E39" i="5"/>
  <c r="E40" i="5"/>
  <c r="F46" i="5"/>
  <c r="G40" i="5"/>
  <c r="G94" i="3"/>
  <c r="E91" i="3"/>
  <c r="D102" i="3"/>
  <c r="G93" i="3"/>
  <c r="E92" i="3"/>
  <c r="E93" i="3"/>
  <c r="G91" i="3"/>
  <c r="E94" i="3"/>
  <c r="G92" i="3"/>
  <c r="D99" i="4"/>
  <c r="E93" i="4"/>
  <c r="E38" i="5"/>
  <c r="E92" i="4"/>
  <c r="E39" i="3"/>
  <c r="D46" i="3"/>
  <c r="E38" i="3"/>
  <c r="G41" i="5"/>
  <c r="G39" i="5"/>
  <c r="E94" i="4"/>
  <c r="G94" i="5"/>
  <c r="E91" i="5"/>
  <c r="D102" i="5"/>
  <c r="G93" i="5"/>
  <c r="E92" i="5"/>
  <c r="E93" i="5"/>
  <c r="G91" i="5"/>
  <c r="E94" i="5"/>
  <c r="G92" i="5"/>
  <c r="G38" i="5"/>
  <c r="E41" i="5"/>
  <c r="E91" i="4"/>
  <c r="E41" i="3"/>
  <c r="G42" i="4" l="1"/>
  <c r="G95" i="5"/>
  <c r="G42" i="5"/>
  <c r="G95" i="4"/>
  <c r="E42" i="4"/>
  <c r="D52" i="4"/>
  <c r="D50" i="4"/>
  <c r="D51" i="4" s="1"/>
  <c r="G95" i="3"/>
  <c r="G42" i="3"/>
  <c r="E95" i="5"/>
  <c r="D105" i="5"/>
  <c r="D103" i="5"/>
  <c r="E95" i="3"/>
  <c r="D105" i="3"/>
  <c r="D103" i="3"/>
  <c r="D52" i="3"/>
  <c r="D50" i="3"/>
  <c r="E42" i="3"/>
  <c r="E95" i="4"/>
  <c r="D103" i="4"/>
  <c r="D105" i="4"/>
  <c r="D52" i="5"/>
  <c r="E42" i="5"/>
  <c r="D50" i="5"/>
  <c r="G63" i="4" l="1"/>
  <c r="H63" i="4" s="1"/>
  <c r="G71" i="4"/>
  <c r="H71" i="4" s="1"/>
  <c r="G70" i="4"/>
  <c r="H70" i="4" s="1"/>
  <c r="G61" i="4"/>
  <c r="H61" i="4" s="1"/>
  <c r="G64" i="4"/>
  <c r="H64" i="4" s="1"/>
  <c r="G67" i="4"/>
  <c r="H67" i="4" s="1"/>
  <c r="G60" i="4"/>
  <c r="G69" i="4"/>
  <c r="H69" i="4" s="1"/>
  <c r="G68" i="4"/>
  <c r="H68" i="4" s="1"/>
  <c r="G65" i="4"/>
  <c r="H65" i="4" s="1"/>
  <c r="G66" i="4"/>
  <c r="H66" i="4" s="1"/>
  <c r="G62" i="4"/>
  <c r="H62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D51" i="5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G61" i="5"/>
  <c r="H61" i="5" s="1"/>
  <c r="G67" i="5"/>
  <c r="H67" i="5" s="1"/>
  <c r="G70" i="5"/>
  <c r="H70" i="5" s="1"/>
  <c r="G65" i="5"/>
  <c r="H65" i="5" s="1"/>
  <c r="G63" i="5"/>
  <c r="H63" i="5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D51" i="3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63" i="3"/>
  <c r="H63" i="3" s="1"/>
  <c r="G61" i="3"/>
  <c r="H61" i="3" s="1"/>
  <c r="G67" i="3"/>
  <c r="H67" i="3" s="1"/>
  <c r="G70" i="3"/>
  <c r="H70" i="3" s="1"/>
  <c r="G65" i="3"/>
  <c r="H65" i="3" s="1"/>
  <c r="G72" i="4" l="1"/>
  <c r="G73" i="4" s="1"/>
  <c r="G74" i="4"/>
  <c r="H60" i="4"/>
  <c r="E115" i="3"/>
  <c r="E116" i="3" s="1"/>
  <c r="E119" i="3"/>
  <c r="E120" i="3"/>
  <c r="E117" i="3"/>
  <c r="F108" i="3"/>
  <c r="E120" i="5"/>
  <c r="E117" i="5"/>
  <c r="E115" i="5"/>
  <c r="E116" i="5" s="1"/>
  <c r="E119" i="5"/>
  <c r="F108" i="5"/>
  <c r="H60" i="3"/>
  <c r="G74" i="3"/>
  <c r="G72" i="3"/>
  <c r="G73" i="3" s="1"/>
  <c r="E115" i="4"/>
  <c r="E116" i="4" s="1"/>
  <c r="E120" i="4"/>
  <c r="E117" i="4"/>
  <c r="F108" i="4"/>
  <c r="E119" i="4"/>
  <c r="H60" i="5"/>
  <c r="G74" i="5"/>
  <c r="G72" i="5"/>
  <c r="G73" i="5" s="1"/>
  <c r="H72" i="4" l="1"/>
  <c r="H74" i="4"/>
  <c r="H74" i="3"/>
  <c r="H72" i="3"/>
  <c r="F125" i="5"/>
  <c r="F120" i="5"/>
  <c r="F117" i="5"/>
  <c r="D125" i="5"/>
  <c r="F115" i="5"/>
  <c r="F119" i="5"/>
  <c r="H74" i="5"/>
  <c r="H72" i="5"/>
  <c r="F119" i="4"/>
  <c r="F125" i="4"/>
  <c r="F120" i="4"/>
  <c r="F117" i="4"/>
  <c r="D125" i="4"/>
  <c r="F115" i="4"/>
  <c r="F125" i="3"/>
  <c r="F120" i="3"/>
  <c r="F117" i="3"/>
  <c r="F119" i="3"/>
  <c r="F115" i="3"/>
  <c r="D125" i="3"/>
  <c r="G76" i="4" l="1"/>
  <c r="H73" i="4"/>
  <c r="G124" i="5"/>
  <c r="F116" i="5"/>
  <c r="G76" i="5"/>
  <c r="H73" i="5"/>
  <c r="G76" i="3"/>
  <c r="H73" i="3"/>
  <c r="G124" i="3"/>
  <c r="F116" i="3"/>
  <c r="G124" i="4"/>
  <c r="F116" i="4"/>
</calcChain>
</file>

<file path=xl/sharedStrings.xml><?xml version="1.0" encoding="utf-8"?>
<sst xmlns="http://schemas.openxmlformats.org/spreadsheetml/2006/main" count="680" uniqueCount="142">
  <si>
    <t>HPLC System Suitability Report</t>
  </si>
  <si>
    <t>Analysis Data</t>
  </si>
  <si>
    <t>Assay</t>
  </si>
  <si>
    <t>Sample(s)</t>
  </si>
  <si>
    <t>Reference Substance:</t>
  </si>
  <si>
    <t xml:space="preserve">LAMIVUDINE, NEVIRAPINE &amp; ZIDOVUDINE 
TABLETS 150 mg/200 mg/300 mg
</t>
  </si>
  <si>
    <t>% age Purity:</t>
  </si>
  <si>
    <t>NDQB201803334</t>
  </si>
  <si>
    <t>Weight (mg):</t>
  </si>
  <si>
    <t xml:space="preserve">Lamivudine 150mg + Zidovudine 300mg + Nevirapine 200mg </t>
  </si>
  <si>
    <t>Standard Conc (mg/mL):</t>
  </si>
  <si>
    <t>Each film-coated tablet contains: Lamivudine USP 150 mg, Nevirapine USP 200 mg and Zidovudine USP 300 mg.</t>
  </si>
  <si>
    <t>2018-03-13 12:35:14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</si>
  <si>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</si>
  <si>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</si>
  <si>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</si>
  <si>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</si>
  <si>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</si>
  <si>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</si>
  <si>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</si>
  <si>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</si>
  <si>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</si>
  <si>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</si>
  <si>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</si>
  <si>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</si>
  <si>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</si>
  <si>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</si>
  <si>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</si>
  <si>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</si>
  <si>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</si>
  <si>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</si>
  <si>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</si>
  <si>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</si>
  <si>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</si>
  <si>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</si>
  <si>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</si>
  <si>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</si>
  <si>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</si>
  <si>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</si>
  <si>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</si>
  <si>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</si>
  <si>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</si>
  <si>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</si>
  <si>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</si>
  <si>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</si>
  <si>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</si>
  <si>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</si>
  <si>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</si>
  <si>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</si>
  <si>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</si>
  <si>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</si>
  <si>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</si>
  <si>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</si>
  <si>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</si>
  <si>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</si>
  <si>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</si>
  <si>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</si>
  <si>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</si>
  <si>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</si>
  <si>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</si>
  <si>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</si>
  <si>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</si>
  <si>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</si>
  <si>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</si>
  <si>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</si>
  <si>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</si>
  <si>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</si>
  <si>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</si>
  <si>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</si>
  <si>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</si>
  <si>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</si>
  <si>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</si>
  <si>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</si>
  <si>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</si>
  <si>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</si>
  <si>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</si>
  <si>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</si>
  <si>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</si>
  <si>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</si>
  <si>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</si>
  <si>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</si>
  <si>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</si>
  <si>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</si>
  <si>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</si>
  <si>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</si>
  <si>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</si>
  <si>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</si>
  <si>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</si>
  <si>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</si>
  <si>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</si>
  <si>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</si>
  <si>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</si>
  <si>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</si>
  <si>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</si>
  <si>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</si>
  <si>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</si>
  <si>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</si>
  <si>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</si>
  <si>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</si>
  <si>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</si>
  <si>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</si>
  <si>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</si>
  <si>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</si>
  <si>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</si>
  <si>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</si>
  <si>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</si>
  <si>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</si>
  <si>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</si>
  <si>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</si>
  <si>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</si>
  <si>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</si>
  <si>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</si>
  <si>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</si>
  <si>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</si>
  <si>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</si>
  <si>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</si>
  <si>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</si>
  <si>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</si>
  <si>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</si>
  <si>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</si>
  <si>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</si>
  <si>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</si>
  <si>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</si>
  <si>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</si>
  <si>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</si>
  <si>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</si>
  <si>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</si>
  <si>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</si>
  <si>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</si>
  <si>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</si>
  <si>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</si>
  <si>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</si>
  <si>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ZIDOVUDINE</t>
  </si>
  <si>
    <t>PETER</t>
  </si>
  <si>
    <t>NGUMO</t>
  </si>
  <si>
    <t>LAMIVUDINE</t>
  </si>
  <si>
    <t>L3-10</t>
  </si>
  <si>
    <t>Z1-1</t>
  </si>
  <si>
    <t>N1-6</t>
  </si>
  <si>
    <t>RESOLUTION</t>
  </si>
  <si>
    <r>
      <t xml:space="preserve">The Resolution between Lamivudine and Zidovudine peaks is </t>
    </r>
    <r>
      <rPr>
        <b/>
        <sz val="12"/>
        <color rgb="FF000000"/>
        <rFont val="Book Antiqua"/>
        <family val="1"/>
      </rPr>
      <t>not less than 3.0</t>
    </r>
  </si>
  <si>
    <r>
      <t xml:space="preserve">The Resolution between Zidovudine and Nevirapine peaks is </t>
    </r>
    <r>
      <rPr>
        <b/>
        <sz val="12"/>
        <color rgb="FF000000"/>
        <rFont val="Book Antiqua"/>
        <family val="1"/>
      </rPr>
      <t>not less than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</si>
</sst>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Font="1" applyFill="1" applyAlignment="1">
      <alignment horizontal="left"/>
    </xf>
    <xf numFmtId="0" fontId="27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8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30" fillId="2" borderId="0" xfId="0" applyFont="1" applyFill="1"/>
    <xf numFmtId="2" fontId="25" fillId="2" borderId="0" xfId="0" applyNumberFormat="1" applyFont="1" applyFill="1" applyAlignment="1">
      <alignment horizontal="center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5" workbookViewId="0">
      <selection activeCell="B54" sqref="B54"/>
    </sheetView>
  </sheetViews>
  <sheetFormatPr defaultRowHeight="13.5" x14ac:dyDescent="0.25"/>
  <cols>
    <col min="1" max="1" width="27.5703125" style="595" customWidth="1"/>
    <col min="2" max="2" width="20.42578125" style="595" customWidth="1"/>
    <col min="3" max="3" width="31.85546875" style="595" customWidth="1"/>
    <col min="4" max="4" width="25.85546875" style="595" customWidth="1"/>
    <col min="5" max="5" width="25.7109375" style="595" customWidth="1"/>
    <col min="6" max="6" width="23.140625" style="595" customWidth="1"/>
    <col min="7" max="7" width="28.42578125" style="595" customWidth="1"/>
    <col min="8" max="8" width="21.5703125" style="595" customWidth="1"/>
    <col min="9" max="9" width="9.140625" style="595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4" t="s">
        <v>0</v>
      </c>
      <c r="B15" s="664"/>
      <c r="C15" s="664"/>
      <c r="D15" s="664"/>
      <c r="E15" s="664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8" t="s">
        <v>135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99.39</v>
      </c>
      <c r="C19" s="71"/>
      <c r="D19" s="71"/>
      <c r="E19" s="71"/>
    </row>
    <row r="20" spans="1:5" ht="16.5" customHeight="1" x14ac:dyDescent="0.3">
      <c r="A20" s="8" t="s">
        <v>8</v>
      </c>
      <c r="B20" s="12">
        <v>15.54</v>
      </c>
      <c r="C20" s="71"/>
      <c r="D20" s="71"/>
      <c r="E20" s="71"/>
    </row>
    <row r="21" spans="1:5" ht="16.5" customHeight="1" x14ac:dyDescent="0.3">
      <c r="A21" s="8" t="s">
        <v>10</v>
      </c>
      <c r="B21" s="13">
        <v>0.15540000000000001</v>
      </c>
      <c r="C21" s="71"/>
      <c r="D21" s="71"/>
      <c r="E21" s="71"/>
    </row>
    <row r="22" spans="1:5" ht="15.75" customHeight="1" x14ac:dyDescent="0.25">
      <c r="A22" s="71"/>
      <c r="B22" s="71" t="s">
        <v>12</v>
      </c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42244790</v>
      </c>
      <c r="C24" s="18">
        <v>5900.7</v>
      </c>
      <c r="D24" s="19">
        <v>1.1000000000000001</v>
      </c>
      <c r="E24" s="20">
        <v>3.8</v>
      </c>
    </row>
    <row r="25" spans="1:5" ht="16.5" customHeight="1" x14ac:dyDescent="0.3">
      <c r="A25" s="17">
        <v>2</v>
      </c>
      <c r="B25" s="18">
        <v>41784016</v>
      </c>
      <c r="C25" s="18">
        <v>5930.8</v>
      </c>
      <c r="D25" s="19">
        <v>1.1000000000000001</v>
      </c>
      <c r="E25" s="19">
        <v>3.8</v>
      </c>
    </row>
    <row r="26" spans="1:5" ht="16.5" customHeight="1" x14ac:dyDescent="0.3">
      <c r="A26" s="17">
        <v>3</v>
      </c>
      <c r="B26" s="18">
        <v>42119337</v>
      </c>
      <c r="C26" s="18">
        <v>5921.6</v>
      </c>
      <c r="D26" s="19">
        <v>1.2</v>
      </c>
      <c r="E26" s="19">
        <v>3.7</v>
      </c>
    </row>
    <row r="27" spans="1:5" ht="16.5" customHeight="1" x14ac:dyDescent="0.3">
      <c r="A27" s="17">
        <v>4</v>
      </c>
      <c r="B27" s="18">
        <v>42002441</v>
      </c>
      <c r="C27" s="18">
        <v>5904</v>
      </c>
      <c r="D27" s="19">
        <v>1.1000000000000001</v>
      </c>
      <c r="E27" s="19">
        <v>3.8</v>
      </c>
    </row>
    <row r="28" spans="1:5" ht="16.5" customHeight="1" x14ac:dyDescent="0.3">
      <c r="A28" s="17">
        <v>5</v>
      </c>
      <c r="B28" s="18">
        <v>42010443</v>
      </c>
      <c r="C28" s="18">
        <v>5881.4</v>
      </c>
      <c r="D28" s="19">
        <v>1.2</v>
      </c>
      <c r="E28" s="19">
        <v>3.7</v>
      </c>
    </row>
    <row r="29" spans="1:5" ht="16.5" customHeight="1" x14ac:dyDescent="0.3">
      <c r="A29" s="17">
        <v>6</v>
      </c>
      <c r="B29" s="21">
        <v>42096989</v>
      </c>
      <c r="C29" s="21">
        <v>5912.9</v>
      </c>
      <c r="D29" s="22">
        <v>1.1000000000000001</v>
      </c>
      <c r="E29" s="22">
        <v>3.8</v>
      </c>
    </row>
    <row r="30" spans="1:5" ht="16.5" customHeight="1" x14ac:dyDescent="0.3">
      <c r="A30" s="23" t="s">
        <v>18</v>
      </c>
      <c r="B30" s="24">
        <f>AVERAGE(B24:B29)</f>
        <v>42043002.666666664</v>
      </c>
      <c r="C30" s="25">
        <f>AVERAGE(C24:C29)</f>
        <v>5908.5666666666666</v>
      </c>
      <c r="D30" s="26">
        <f>AVERAGE(D24:D29)</f>
        <v>1.1333333333333335</v>
      </c>
      <c r="E30" s="26">
        <f>AVERAGE(E24:E29)</f>
        <v>3.7666666666666671</v>
      </c>
    </row>
    <row r="31" spans="1:5" ht="16.5" customHeight="1" x14ac:dyDescent="0.3">
      <c r="A31" s="27" t="s">
        <v>19</v>
      </c>
      <c r="B31" s="28">
        <f>(STDEV(B24:B29)/B30)</f>
        <v>3.6730812770389039E-3</v>
      </c>
      <c r="C31" s="29"/>
      <c r="D31" s="29"/>
      <c r="E31" s="30"/>
    </row>
    <row r="32" spans="1:5" s="595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595" customFormat="1" ht="15.75" customHeight="1" x14ac:dyDescent="0.25">
      <c r="A33" s="71"/>
      <c r="B33" s="71"/>
      <c r="C33" s="71"/>
      <c r="D33" s="71"/>
      <c r="E33" s="71"/>
    </row>
    <row r="34" spans="1:5" s="595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 t="s">
        <v>135</v>
      </c>
      <c r="C39" s="71"/>
      <c r="D39" s="71"/>
      <c r="E39" s="71"/>
    </row>
    <row r="40" spans="1:5" ht="16.5" customHeight="1" x14ac:dyDescent="0.3">
      <c r="A40" s="74" t="s">
        <v>6</v>
      </c>
      <c r="B40" s="12">
        <v>99.39</v>
      </c>
      <c r="C40" s="71"/>
      <c r="D40" s="71"/>
      <c r="E40" s="71"/>
    </row>
    <row r="41" spans="1:5" ht="16.5" customHeight="1" x14ac:dyDescent="0.3">
      <c r="A41" s="8" t="s">
        <v>8</v>
      </c>
      <c r="B41" s="12">
        <v>15.54</v>
      </c>
      <c r="C41" s="71"/>
      <c r="D41" s="71"/>
      <c r="E41" s="71"/>
    </row>
    <row r="42" spans="1:5" ht="16.5" customHeight="1" x14ac:dyDescent="0.3">
      <c r="A42" s="8" t="s">
        <v>10</v>
      </c>
      <c r="B42" s="13">
        <v>0.15540000000000001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42244790</v>
      </c>
      <c r="C45" s="18">
        <v>5900.7</v>
      </c>
      <c r="D45" s="19">
        <v>1.1000000000000001</v>
      </c>
      <c r="E45" s="20">
        <v>3.8</v>
      </c>
    </row>
    <row r="46" spans="1:5" ht="16.5" customHeight="1" x14ac:dyDescent="0.3">
      <c r="A46" s="17">
        <v>2</v>
      </c>
      <c r="B46" s="18">
        <v>41784016</v>
      </c>
      <c r="C46" s="18">
        <v>5930.8</v>
      </c>
      <c r="D46" s="19">
        <v>1.1000000000000001</v>
      </c>
      <c r="E46" s="19">
        <v>3.8</v>
      </c>
    </row>
    <row r="47" spans="1:5" ht="16.5" customHeight="1" x14ac:dyDescent="0.3">
      <c r="A47" s="17">
        <v>3</v>
      </c>
      <c r="B47" s="18">
        <v>42119337</v>
      </c>
      <c r="C47" s="18">
        <v>5921.6</v>
      </c>
      <c r="D47" s="19">
        <v>1.2</v>
      </c>
      <c r="E47" s="19">
        <v>3.7</v>
      </c>
    </row>
    <row r="48" spans="1:5" ht="16.5" customHeight="1" x14ac:dyDescent="0.3">
      <c r="A48" s="17">
        <v>4</v>
      </c>
      <c r="B48" s="18">
        <v>42002441</v>
      </c>
      <c r="C48" s="18">
        <v>5904</v>
      </c>
      <c r="D48" s="19">
        <v>1.1000000000000001</v>
      </c>
      <c r="E48" s="19">
        <v>3.8</v>
      </c>
    </row>
    <row r="49" spans="1:7" ht="16.5" customHeight="1" x14ac:dyDescent="0.3">
      <c r="A49" s="17">
        <v>5</v>
      </c>
      <c r="B49" s="18">
        <v>42010443</v>
      </c>
      <c r="C49" s="18">
        <v>5881.4</v>
      </c>
      <c r="D49" s="19">
        <v>1.2</v>
      </c>
      <c r="E49" s="19">
        <v>3.7</v>
      </c>
    </row>
    <row r="50" spans="1:7" ht="16.5" customHeight="1" x14ac:dyDescent="0.3">
      <c r="A50" s="17">
        <v>6</v>
      </c>
      <c r="B50" s="21">
        <v>42096989</v>
      </c>
      <c r="C50" s="21">
        <v>5912.9</v>
      </c>
      <c r="D50" s="22">
        <v>1.1000000000000001</v>
      </c>
      <c r="E50" s="22">
        <v>3.8</v>
      </c>
    </row>
    <row r="51" spans="1:7" ht="16.5" customHeight="1" x14ac:dyDescent="0.3">
      <c r="A51" s="23" t="s">
        <v>18</v>
      </c>
      <c r="B51" s="24">
        <f>AVERAGE(B45:B50)</f>
        <v>42043002.666666664</v>
      </c>
      <c r="C51" s="25">
        <f>AVERAGE(C45:C50)</f>
        <v>5908.5666666666666</v>
      </c>
      <c r="D51" s="26">
        <f>AVERAGE(D45:D50)</f>
        <v>1.1333333333333335</v>
      </c>
      <c r="E51" s="26">
        <f>AVERAGE(E45:E50)</f>
        <v>3.7666666666666671</v>
      </c>
    </row>
    <row r="52" spans="1:7" ht="16.5" customHeight="1" x14ac:dyDescent="0.3">
      <c r="A52" s="27" t="s">
        <v>19</v>
      </c>
      <c r="B52" s="28">
        <f>(STDEV(B45:B50)/B51)</f>
        <v>3.6730812770389039E-3</v>
      </c>
      <c r="C52" s="29"/>
      <c r="D52" s="29"/>
      <c r="E52" s="30"/>
    </row>
    <row r="53" spans="1:7" s="595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595" customFormat="1" ht="15.75" customHeight="1" x14ac:dyDescent="0.25">
      <c r="A54" s="71"/>
      <c r="B54" s="71"/>
      <c r="C54" s="71"/>
      <c r="D54" s="71"/>
      <c r="E54" s="71"/>
    </row>
    <row r="55" spans="1:7" s="595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5"/>
      <c r="D58" s="42"/>
      <c r="F58" s="43"/>
      <c r="G58" s="43"/>
    </row>
    <row r="59" spans="1:7" ht="15" customHeight="1" x14ac:dyDescent="0.3">
      <c r="B59" s="665" t="s">
        <v>26</v>
      </c>
      <c r="C59" s="665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 t="s">
        <v>133</v>
      </c>
      <c r="C60" s="48" t="s">
        <v>134</v>
      </c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B57" sqref="B57"/>
    </sheetView>
  </sheetViews>
  <sheetFormatPr defaultRowHeight="13.5" x14ac:dyDescent="0.25"/>
  <cols>
    <col min="1" max="1" width="27.5703125" style="595" customWidth="1"/>
    <col min="2" max="2" width="20.42578125" style="595" customWidth="1"/>
    <col min="3" max="3" width="31.85546875" style="595" customWidth="1"/>
    <col min="4" max="4" width="25.85546875" style="595" customWidth="1"/>
    <col min="5" max="5" width="25.7109375" style="595" customWidth="1"/>
    <col min="6" max="6" width="23.140625" style="595" customWidth="1"/>
    <col min="7" max="7" width="28.42578125" style="595" customWidth="1"/>
    <col min="8" max="8" width="21.5703125" style="595" customWidth="1"/>
    <col min="9" max="9" width="9.140625" style="595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4" t="s">
        <v>0</v>
      </c>
      <c r="B15" s="664"/>
      <c r="C15" s="664"/>
      <c r="D15" s="664"/>
      <c r="E15" s="664"/>
    </row>
    <row r="16" spans="1:6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1"/>
    </row>
    <row r="18" spans="1:6" ht="16.5" customHeight="1" x14ac:dyDescent="0.3">
      <c r="A18" s="74" t="s">
        <v>4</v>
      </c>
      <c r="B18" s="661" t="s">
        <v>132</v>
      </c>
      <c r="C18" s="71"/>
      <c r="D18" s="71"/>
      <c r="E18" s="71"/>
    </row>
    <row r="19" spans="1:6" ht="16.5" customHeight="1" x14ac:dyDescent="0.3">
      <c r="A19" s="74" t="s">
        <v>6</v>
      </c>
      <c r="B19" s="12">
        <v>99</v>
      </c>
      <c r="C19" s="71"/>
      <c r="D19" s="71"/>
      <c r="E19" s="71"/>
    </row>
    <row r="20" spans="1:6" ht="16.5" customHeight="1" x14ac:dyDescent="0.3">
      <c r="A20" s="8" t="s">
        <v>8</v>
      </c>
      <c r="B20" s="12">
        <v>30.03</v>
      </c>
      <c r="C20" s="71"/>
      <c r="D20" s="71"/>
      <c r="E20" s="71"/>
    </row>
    <row r="21" spans="1:6" ht="16.5" customHeight="1" x14ac:dyDescent="0.3">
      <c r="A21" s="8" t="s">
        <v>10</v>
      </c>
      <c r="B21" s="13">
        <v>0.30030000000000001</v>
      </c>
      <c r="C21" s="71"/>
      <c r="D21" s="71"/>
      <c r="E21" s="71"/>
    </row>
    <row r="22" spans="1:6" ht="15.75" customHeight="1" x14ac:dyDescent="0.25">
      <c r="A22" s="71"/>
      <c r="B22" s="71" t="s">
        <v>12</v>
      </c>
      <c r="C22" s="71"/>
      <c r="D22" s="71"/>
      <c r="E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661" t="s">
        <v>139</v>
      </c>
    </row>
    <row r="24" spans="1:6" ht="16.5" customHeight="1" x14ac:dyDescent="0.3">
      <c r="A24" s="17">
        <v>1</v>
      </c>
      <c r="B24" s="18">
        <v>71450447</v>
      </c>
      <c r="C24" s="18">
        <v>7295.9</v>
      </c>
      <c r="D24" s="19">
        <v>1.1000000000000001</v>
      </c>
      <c r="E24" s="20">
        <v>5.8</v>
      </c>
      <c r="F24" s="603">
        <v>8.7225199999999994</v>
      </c>
    </row>
    <row r="25" spans="1:6" ht="16.5" customHeight="1" x14ac:dyDescent="0.3">
      <c r="A25" s="17">
        <v>2</v>
      </c>
      <c r="B25" s="18">
        <v>70685691</v>
      </c>
      <c r="C25" s="18">
        <v>7244.9</v>
      </c>
      <c r="D25" s="19">
        <v>1.1000000000000001</v>
      </c>
      <c r="E25" s="20">
        <v>5.8</v>
      </c>
      <c r="F25" s="603">
        <v>8.6974599999999995</v>
      </c>
    </row>
    <row r="26" spans="1:6" ht="16.5" customHeight="1" x14ac:dyDescent="0.3">
      <c r="A26" s="17">
        <v>3</v>
      </c>
      <c r="B26" s="18">
        <v>71251494</v>
      </c>
      <c r="C26" s="18">
        <v>7258.4</v>
      </c>
      <c r="D26" s="19">
        <v>1.1000000000000001</v>
      </c>
      <c r="E26" s="20">
        <v>5.8</v>
      </c>
      <c r="F26" s="603">
        <v>8.7083399999999997</v>
      </c>
    </row>
    <row r="27" spans="1:6" ht="16.5" customHeight="1" x14ac:dyDescent="0.3">
      <c r="A27" s="17">
        <v>4</v>
      </c>
      <c r="B27" s="18">
        <v>71061500</v>
      </c>
      <c r="C27" s="18">
        <v>7258</v>
      </c>
      <c r="D27" s="19">
        <v>1.2</v>
      </c>
      <c r="E27" s="20">
        <v>5.8</v>
      </c>
      <c r="F27" s="603">
        <v>8.6938399999999998</v>
      </c>
    </row>
    <row r="28" spans="1:6" ht="16.5" customHeight="1" x14ac:dyDescent="0.3">
      <c r="A28" s="17">
        <v>5</v>
      </c>
      <c r="B28" s="18">
        <v>71098468</v>
      </c>
      <c r="C28" s="18">
        <v>7239.5</v>
      </c>
      <c r="D28" s="19">
        <v>1.1000000000000001</v>
      </c>
      <c r="E28" s="20">
        <v>5.8</v>
      </c>
      <c r="F28" s="603">
        <v>8.7058800000000005</v>
      </c>
    </row>
    <row r="29" spans="1:6" ht="16.5" customHeight="1" x14ac:dyDescent="0.3">
      <c r="A29" s="17">
        <v>6</v>
      </c>
      <c r="B29" s="21">
        <v>71224506</v>
      </c>
      <c r="C29" s="21">
        <v>7262.8</v>
      </c>
      <c r="D29" s="19">
        <v>1.1000000000000001</v>
      </c>
      <c r="E29" s="20">
        <v>5.8</v>
      </c>
      <c r="F29" s="603">
        <v>8.6982099999999996</v>
      </c>
    </row>
    <row r="30" spans="1:6" ht="16.5" customHeight="1" x14ac:dyDescent="0.3">
      <c r="A30" s="23" t="s">
        <v>18</v>
      </c>
      <c r="B30" s="24">
        <f>AVERAGE(B24:B29)</f>
        <v>71128684.333333328</v>
      </c>
      <c r="C30" s="25">
        <f>AVERAGE(C24:C29)</f>
        <v>7259.916666666667</v>
      </c>
      <c r="D30" s="26">
        <f>AVERAGE(D24:D29)</f>
        <v>1.1166666666666665</v>
      </c>
      <c r="E30" s="26">
        <f>AVERAGE(E24:E29)</f>
        <v>5.8</v>
      </c>
      <c r="F30" s="718">
        <f>AVERAGE(F24:F29)</f>
        <v>8.7043749999999989</v>
      </c>
    </row>
    <row r="31" spans="1:6" ht="16.5" customHeight="1" x14ac:dyDescent="0.3">
      <c r="A31" s="27" t="s">
        <v>19</v>
      </c>
      <c r="B31" s="28">
        <f>(STDEV(B24:B29)/B30)</f>
        <v>3.6089005450791654E-3</v>
      </c>
      <c r="C31" s="29"/>
      <c r="D31" s="29"/>
      <c r="E31" s="30"/>
    </row>
    <row r="32" spans="1:6" s="595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6" s="595" customFormat="1" ht="15.75" customHeight="1" x14ac:dyDescent="0.25">
      <c r="A33" s="71"/>
      <c r="B33" s="71"/>
      <c r="C33" s="71"/>
      <c r="D33" s="71"/>
      <c r="E33" s="71"/>
    </row>
    <row r="34" spans="1:6" s="595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4"/>
      <c r="B35" s="40" t="s">
        <v>23</v>
      </c>
      <c r="C35" s="39"/>
      <c r="D35" s="39"/>
      <c r="E35" s="39"/>
    </row>
    <row r="36" spans="1:6" ht="16.5" customHeight="1" x14ac:dyDescent="0.3">
      <c r="A36" s="74"/>
      <c r="B36" s="40" t="s">
        <v>24</v>
      </c>
      <c r="C36" s="39"/>
      <c r="D36" s="39"/>
      <c r="E36" s="39"/>
    </row>
    <row r="37" spans="1:6" ht="15.75" customHeight="1" x14ac:dyDescent="0.3">
      <c r="A37" s="71"/>
      <c r="B37" s="717" t="s">
        <v>140</v>
      </c>
      <c r="C37" s="71"/>
      <c r="D37" s="71"/>
      <c r="E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661" t="s">
        <v>132</v>
      </c>
      <c r="C39" s="71"/>
      <c r="D39" s="71"/>
      <c r="E39" s="71"/>
    </row>
    <row r="40" spans="1:6" ht="16.5" customHeight="1" x14ac:dyDescent="0.3">
      <c r="A40" s="74" t="s">
        <v>6</v>
      </c>
      <c r="B40" s="12">
        <v>99</v>
      </c>
      <c r="C40" s="71"/>
      <c r="D40" s="71"/>
      <c r="E40" s="71"/>
    </row>
    <row r="41" spans="1:6" ht="16.5" customHeight="1" x14ac:dyDescent="0.3">
      <c r="A41" s="8" t="s">
        <v>8</v>
      </c>
      <c r="B41" s="12">
        <v>30.03</v>
      </c>
      <c r="C41" s="71"/>
      <c r="D41" s="71"/>
      <c r="E41" s="71"/>
    </row>
    <row r="42" spans="1:6" ht="16.5" customHeight="1" x14ac:dyDescent="0.3">
      <c r="A42" s="8" t="s">
        <v>10</v>
      </c>
      <c r="B42" s="13">
        <v>0.30030000000000001</v>
      </c>
      <c r="C42" s="71"/>
      <c r="D42" s="71"/>
      <c r="E42" s="71"/>
    </row>
    <row r="43" spans="1:6" ht="15.75" customHeight="1" x14ac:dyDescent="0.25">
      <c r="A43" s="71"/>
      <c r="B43" s="71"/>
      <c r="C43" s="71"/>
      <c r="D43" s="71"/>
      <c r="E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661" t="s">
        <v>139</v>
      </c>
    </row>
    <row r="45" spans="1:6" ht="16.5" customHeight="1" x14ac:dyDescent="0.3">
      <c r="A45" s="17">
        <v>1</v>
      </c>
      <c r="B45" s="18">
        <v>71450447</v>
      </c>
      <c r="C45" s="18">
        <v>7295.9</v>
      </c>
      <c r="D45" s="19">
        <v>1.1000000000000001</v>
      </c>
      <c r="E45" s="20">
        <v>5.8</v>
      </c>
      <c r="F45" s="603">
        <v>8.7225199999999994</v>
      </c>
    </row>
    <row r="46" spans="1:6" ht="16.5" customHeight="1" x14ac:dyDescent="0.3">
      <c r="A46" s="17">
        <v>2</v>
      </c>
      <c r="B46" s="18">
        <v>70685691</v>
      </c>
      <c r="C46" s="18">
        <v>7244.9</v>
      </c>
      <c r="D46" s="19">
        <v>1.1000000000000001</v>
      </c>
      <c r="E46" s="19">
        <v>5.8</v>
      </c>
      <c r="F46" s="603">
        <v>8.6974599999999995</v>
      </c>
    </row>
    <row r="47" spans="1:6" ht="16.5" customHeight="1" x14ac:dyDescent="0.3">
      <c r="A47" s="17">
        <v>3</v>
      </c>
      <c r="B47" s="18">
        <v>71251494</v>
      </c>
      <c r="C47" s="18">
        <v>7258.4</v>
      </c>
      <c r="D47" s="19">
        <v>1.1000000000000001</v>
      </c>
      <c r="E47" s="19">
        <v>5.8</v>
      </c>
      <c r="F47" s="603">
        <v>8.7083399999999997</v>
      </c>
    </row>
    <row r="48" spans="1:6" ht="16.5" customHeight="1" x14ac:dyDescent="0.3">
      <c r="A48" s="17">
        <v>4</v>
      </c>
      <c r="B48" s="18">
        <v>71061500</v>
      </c>
      <c r="C48" s="18">
        <v>7258</v>
      </c>
      <c r="D48" s="19">
        <v>1.2</v>
      </c>
      <c r="E48" s="19">
        <v>5.8</v>
      </c>
      <c r="F48" s="603">
        <v>8.6938399999999998</v>
      </c>
    </row>
    <row r="49" spans="1:7" ht="16.5" customHeight="1" x14ac:dyDescent="0.3">
      <c r="A49" s="17">
        <v>5</v>
      </c>
      <c r="B49" s="18">
        <v>71098468</v>
      </c>
      <c r="C49" s="18">
        <v>7239.5</v>
      </c>
      <c r="D49" s="19">
        <v>1.1000000000000001</v>
      </c>
      <c r="E49" s="19">
        <v>5.8</v>
      </c>
      <c r="F49" s="603">
        <v>8.7058800000000005</v>
      </c>
    </row>
    <row r="50" spans="1:7" ht="16.5" customHeight="1" x14ac:dyDescent="0.3">
      <c r="A50" s="17">
        <v>6</v>
      </c>
      <c r="B50" s="21">
        <v>71224506</v>
      </c>
      <c r="C50" s="21">
        <v>7262.8</v>
      </c>
      <c r="D50" s="22">
        <v>1.1000000000000001</v>
      </c>
      <c r="E50" s="22">
        <v>5.8</v>
      </c>
      <c r="F50" s="603">
        <v>8.6982099999999996</v>
      </c>
    </row>
    <row r="51" spans="1:7" ht="16.5" customHeight="1" x14ac:dyDescent="0.3">
      <c r="A51" s="23" t="s">
        <v>18</v>
      </c>
      <c r="B51" s="24">
        <f>AVERAGE(B45:B50)</f>
        <v>71128684.333333328</v>
      </c>
      <c r="C51" s="25">
        <f>AVERAGE(C45:C50)</f>
        <v>7259.916666666667</v>
      </c>
      <c r="D51" s="26">
        <f>AVERAGE(D45:D50)</f>
        <v>1.1166666666666665</v>
      </c>
      <c r="E51" s="26">
        <f>AVERAGE(E45:E50)</f>
        <v>5.8</v>
      </c>
      <c r="F51" s="718">
        <f>AVERAGE(F45:F50)</f>
        <v>8.7043749999999989</v>
      </c>
    </row>
    <row r="52" spans="1:7" ht="16.5" customHeight="1" x14ac:dyDescent="0.3">
      <c r="A52" s="27" t="s">
        <v>19</v>
      </c>
      <c r="B52" s="28">
        <f>(STDEV(B45:B50)/B51)</f>
        <v>3.6089005450791654E-3</v>
      </c>
      <c r="C52" s="29"/>
      <c r="D52" s="29"/>
      <c r="E52" s="30"/>
    </row>
    <row r="53" spans="1:7" s="595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595" customFormat="1" ht="15.75" customHeight="1" x14ac:dyDescent="0.25">
      <c r="A54" s="71"/>
      <c r="B54" s="71"/>
      <c r="C54" s="71"/>
      <c r="D54" s="71"/>
      <c r="E54" s="71"/>
    </row>
    <row r="55" spans="1:7" s="595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717" t="s">
        <v>140</v>
      </c>
      <c r="D58" s="42"/>
      <c r="F58" s="43"/>
      <c r="G58" s="43"/>
    </row>
    <row r="59" spans="1:7" ht="15" customHeight="1" x14ac:dyDescent="0.3">
      <c r="B59" s="665" t="s">
        <v>26</v>
      </c>
      <c r="C59" s="665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663" t="s">
        <v>133</v>
      </c>
      <c r="C60" s="663" t="s">
        <v>134</v>
      </c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D53" sqref="D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4" t="s">
        <v>0</v>
      </c>
      <c r="B15" s="664"/>
      <c r="C15" s="664"/>
      <c r="D15" s="664"/>
      <c r="E15" s="6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61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20.149999999999999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0.20150000000000001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661" t="s">
        <v>139</v>
      </c>
    </row>
    <row r="24" spans="1:6" ht="16.5" customHeight="1" x14ac:dyDescent="0.3">
      <c r="A24" s="17">
        <v>1</v>
      </c>
      <c r="B24" s="18">
        <v>35458092</v>
      </c>
      <c r="C24" s="18">
        <v>7634.6</v>
      </c>
      <c r="D24" s="19">
        <v>1.1000000000000001</v>
      </c>
      <c r="E24" s="20">
        <v>10.8</v>
      </c>
      <c r="F24" s="603">
        <v>13.013500000000001</v>
      </c>
    </row>
    <row r="25" spans="1:6" ht="16.5" customHeight="1" x14ac:dyDescent="0.3">
      <c r="A25" s="17">
        <v>2</v>
      </c>
      <c r="B25" s="18">
        <v>35080620</v>
      </c>
      <c r="C25" s="18">
        <v>7631.3</v>
      </c>
      <c r="D25" s="19">
        <v>1.1000000000000001</v>
      </c>
      <c r="E25" s="19">
        <v>10.7</v>
      </c>
      <c r="F25" s="603">
        <v>13.0031</v>
      </c>
    </row>
    <row r="26" spans="1:6" ht="16.5" customHeight="1" x14ac:dyDescent="0.3">
      <c r="A26" s="17">
        <v>3</v>
      </c>
      <c r="B26" s="18">
        <v>35344874</v>
      </c>
      <c r="C26" s="18">
        <v>7614.7</v>
      </c>
      <c r="D26" s="19">
        <v>1.1000000000000001</v>
      </c>
      <c r="E26" s="19">
        <v>10.7</v>
      </c>
      <c r="F26" s="603">
        <v>13.00559</v>
      </c>
    </row>
    <row r="27" spans="1:6" ht="16.5" customHeight="1" x14ac:dyDescent="0.3">
      <c r="A27" s="17">
        <v>4</v>
      </c>
      <c r="B27" s="18">
        <v>35256623</v>
      </c>
      <c r="C27" s="18">
        <v>7534.4</v>
      </c>
      <c r="D27" s="19">
        <v>1.1000000000000001</v>
      </c>
      <c r="E27" s="19">
        <v>10.7</v>
      </c>
      <c r="F27" s="603">
        <v>12.953799999999999</v>
      </c>
    </row>
    <row r="28" spans="1:6" ht="16.5" customHeight="1" x14ac:dyDescent="0.3">
      <c r="A28" s="17">
        <v>5</v>
      </c>
      <c r="B28" s="18">
        <v>35285286</v>
      </c>
      <c r="C28" s="18">
        <v>7559.9</v>
      </c>
      <c r="D28" s="19">
        <v>1.1000000000000001</v>
      </c>
      <c r="E28" s="19">
        <v>10.7</v>
      </c>
      <c r="F28" s="603">
        <v>12.970969999999999</v>
      </c>
    </row>
    <row r="29" spans="1:6" ht="16.5" customHeight="1" x14ac:dyDescent="0.3">
      <c r="A29" s="17">
        <v>6</v>
      </c>
      <c r="B29" s="21">
        <v>35342059</v>
      </c>
      <c r="C29" s="21">
        <v>7603.8</v>
      </c>
      <c r="D29" s="19">
        <v>1.1000000000000001</v>
      </c>
      <c r="E29" s="19">
        <v>10.7</v>
      </c>
      <c r="F29" s="603">
        <v>13.01153</v>
      </c>
    </row>
    <row r="30" spans="1:6" ht="16.5" customHeight="1" x14ac:dyDescent="0.3">
      <c r="A30" s="23" t="s">
        <v>18</v>
      </c>
      <c r="B30" s="24">
        <f>AVERAGE(B24:B29)</f>
        <v>35294592.333333336</v>
      </c>
      <c r="C30" s="25">
        <f>AVERAGE(C24:C29)</f>
        <v>7596.4500000000007</v>
      </c>
      <c r="D30" s="26">
        <f>AVERAGE(D24:D29)</f>
        <v>1.0999999999999999</v>
      </c>
      <c r="E30" s="26">
        <f>AVERAGE(E24:E29)</f>
        <v>10.716666666666669</v>
      </c>
      <c r="F30" s="718">
        <f>AVERAGE(F24:F29)</f>
        <v>12.993081666666669</v>
      </c>
    </row>
    <row r="31" spans="1:6" ht="16.5" customHeight="1" x14ac:dyDescent="0.3">
      <c r="A31" s="27" t="s">
        <v>19</v>
      </c>
      <c r="B31" s="28">
        <f>(STDEV(B24:B29)/B30)</f>
        <v>3.5574706164358556E-3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717" t="s">
        <v>141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662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20.149999999999999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0.20150000000000001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661" t="s">
        <v>139</v>
      </c>
    </row>
    <row r="45" spans="1:6" ht="16.5" customHeight="1" x14ac:dyDescent="0.3">
      <c r="A45" s="17">
        <v>1</v>
      </c>
      <c r="B45" s="18">
        <v>35458092</v>
      </c>
      <c r="C45" s="18">
        <v>7634.6</v>
      </c>
      <c r="D45" s="19">
        <v>1.1000000000000001</v>
      </c>
      <c r="E45" s="20">
        <v>10.8</v>
      </c>
      <c r="F45" s="603">
        <v>13.013500000000001</v>
      </c>
    </row>
    <row r="46" spans="1:6" ht="16.5" customHeight="1" x14ac:dyDescent="0.3">
      <c r="A46" s="17">
        <v>2</v>
      </c>
      <c r="B46" s="18">
        <v>35080620</v>
      </c>
      <c r="C46" s="18">
        <v>7631.3</v>
      </c>
      <c r="D46" s="19">
        <v>1.1000000000000001</v>
      </c>
      <c r="E46" s="19">
        <v>10.7</v>
      </c>
      <c r="F46" s="603">
        <v>13.0031</v>
      </c>
    </row>
    <row r="47" spans="1:6" ht="16.5" customHeight="1" x14ac:dyDescent="0.3">
      <c r="A47" s="17">
        <v>3</v>
      </c>
      <c r="B47" s="18">
        <v>35344874</v>
      </c>
      <c r="C47" s="18">
        <v>7614.7</v>
      </c>
      <c r="D47" s="19">
        <v>1.1000000000000001</v>
      </c>
      <c r="E47" s="19">
        <v>10.7</v>
      </c>
      <c r="F47" s="603">
        <v>13.00559</v>
      </c>
    </row>
    <row r="48" spans="1:6" ht="16.5" customHeight="1" x14ac:dyDescent="0.3">
      <c r="A48" s="17">
        <v>4</v>
      </c>
      <c r="B48" s="18">
        <v>35256623</v>
      </c>
      <c r="C48" s="18">
        <v>7534.4</v>
      </c>
      <c r="D48" s="19">
        <v>1.1000000000000001</v>
      </c>
      <c r="E48" s="19">
        <v>10.7</v>
      </c>
      <c r="F48" s="603">
        <v>12.953799999999999</v>
      </c>
    </row>
    <row r="49" spans="1:7" ht="16.5" customHeight="1" x14ac:dyDescent="0.3">
      <c r="A49" s="17">
        <v>5</v>
      </c>
      <c r="B49" s="18">
        <v>35285286</v>
      </c>
      <c r="C49" s="18">
        <v>7559.9</v>
      </c>
      <c r="D49" s="19">
        <v>1.1000000000000001</v>
      </c>
      <c r="E49" s="19">
        <v>10.7</v>
      </c>
      <c r="F49" s="603">
        <v>12.970969999999999</v>
      </c>
    </row>
    <row r="50" spans="1:7" ht="16.5" customHeight="1" x14ac:dyDescent="0.3">
      <c r="A50" s="17">
        <v>6</v>
      </c>
      <c r="B50" s="21">
        <v>35342059</v>
      </c>
      <c r="C50" s="21">
        <v>7603.8</v>
      </c>
      <c r="D50" s="22">
        <v>1.1000000000000001</v>
      </c>
      <c r="E50" s="22">
        <v>10.7</v>
      </c>
      <c r="F50" s="603">
        <v>13.01153</v>
      </c>
    </row>
    <row r="51" spans="1:7" ht="16.5" customHeight="1" x14ac:dyDescent="0.3">
      <c r="A51" s="23" t="s">
        <v>18</v>
      </c>
      <c r="B51" s="24">
        <f>AVERAGE(B45:B50)</f>
        <v>35294592.333333336</v>
      </c>
      <c r="C51" s="25">
        <f>AVERAGE(C45:C50)</f>
        <v>7596.4500000000007</v>
      </c>
      <c r="D51" s="26">
        <f>AVERAGE(D45:D50)</f>
        <v>1.0999999999999999</v>
      </c>
      <c r="E51" s="26">
        <f>AVERAGE(E45:E50)</f>
        <v>10.716666666666669</v>
      </c>
      <c r="F51" s="718">
        <v>12.993081666666669</v>
      </c>
    </row>
    <row r="52" spans="1:7" ht="16.5" customHeight="1" x14ac:dyDescent="0.3">
      <c r="A52" s="27" t="s">
        <v>19</v>
      </c>
      <c r="B52" s="28">
        <f>(STDEV(B45:B50)/B51)</f>
        <v>3.5574706164358556E-3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717" t="s">
        <v>141</v>
      </c>
      <c r="D58" s="42"/>
      <c r="F58" s="43"/>
      <c r="G58" s="43"/>
    </row>
    <row r="59" spans="1:7" ht="15" customHeight="1" x14ac:dyDescent="0.3">
      <c r="B59" s="665" t="s">
        <v>26</v>
      </c>
      <c r="C59" s="665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I48" sqref="I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9" t="s">
        <v>31</v>
      </c>
      <c r="B11" s="670"/>
      <c r="C11" s="670"/>
      <c r="D11" s="670"/>
      <c r="E11" s="670"/>
      <c r="F11" s="671"/>
      <c r="G11" s="90"/>
    </row>
    <row r="12" spans="1:7" ht="16.5" customHeight="1" x14ac:dyDescent="0.3">
      <c r="A12" s="668" t="s">
        <v>32</v>
      </c>
      <c r="B12" s="668"/>
      <c r="C12" s="668"/>
      <c r="D12" s="668"/>
      <c r="E12" s="668"/>
      <c r="F12" s="668"/>
      <c r="G12" s="89"/>
    </row>
    <row r="14" spans="1:7" ht="16.5" customHeight="1" x14ac:dyDescent="0.3">
      <c r="A14" s="673" t="s">
        <v>33</v>
      </c>
      <c r="B14" s="673"/>
      <c r="C14" s="59" t="s">
        <v>5</v>
      </c>
    </row>
    <row r="15" spans="1:7" ht="16.5" customHeight="1" x14ac:dyDescent="0.3">
      <c r="A15" s="673" t="s">
        <v>34</v>
      </c>
      <c r="B15" s="673"/>
      <c r="C15" s="59" t="s">
        <v>7</v>
      </c>
    </row>
    <row r="16" spans="1:7" ht="16.5" customHeight="1" x14ac:dyDescent="0.3">
      <c r="A16" s="673" t="s">
        <v>35</v>
      </c>
      <c r="B16" s="673"/>
      <c r="C16" s="59" t="s">
        <v>9</v>
      </c>
    </row>
    <row r="17" spans="1:5" ht="16.5" customHeight="1" x14ac:dyDescent="0.3">
      <c r="A17" s="673" t="s">
        <v>36</v>
      </c>
      <c r="B17" s="673"/>
      <c r="C17" s="59" t="s">
        <v>11</v>
      </c>
    </row>
    <row r="18" spans="1:5" ht="16.5" customHeight="1" x14ac:dyDescent="0.3">
      <c r="A18" s="673" t="s">
        <v>37</v>
      </c>
      <c r="B18" s="673"/>
      <c r="C18" s="96" t="s">
        <v>12</v>
      </c>
    </row>
    <row r="19" spans="1:5" ht="16.5" customHeight="1" x14ac:dyDescent="0.3">
      <c r="A19" s="673" t="s">
        <v>38</v>
      </c>
      <c r="B19" s="673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668" t="s">
        <v>1</v>
      </c>
      <c r="B21" s="668"/>
      <c r="C21" s="58" t="s">
        <v>39</v>
      </c>
      <c r="D21" s="65"/>
    </row>
    <row r="22" spans="1:5" ht="15.75" customHeight="1" x14ac:dyDescent="0.3">
      <c r="A22" s="672"/>
      <c r="B22" s="672"/>
      <c r="C22" s="56"/>
      <c r="D22" s="672"/>
      <c r="E22" s="672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1131.47</v>
      </c>
      <c r="D24" s="86">
        <f t="shared" ref="D24:D43" si="0">(C24-$C$46)/$C$46</f>
        <v>-1.0647351934709517E-3</v>
      </c>
      <c r="E24" s="52"/>
    </row>
    <row r="25" spans="1:5" ht="15.75" customHeight="1" x14ac:dyDescent="0.3">
      <c r="C25" s="94">
        <v>1139.33</v>
      </c>
      <c r="D25" s="87">
        <f t="shared" si="0"/>
        <v>5.8745837291511397E-3</v>
      </c>
      <c r="E25" s="52"/>
    </row>
    <row r="26" spans="1:5" ht="15.75" customHeight="1" x14ac:dyDescent="0.3">
      <c r="C26" s="94">
        <v>1154.33</v>
      </c>
      <c r="D26" s="87">
        <f t="shared" si="0"/>
        <v>1.911755877232324E-2</v>
      </c>
      <c r="E26" s="52"/>
    </row>
    <row r="27" spans="1:5" ht="15.75" customHeight="1" x14ac:dyDescent="0.3">
      <c r="C27" s="94">
        <v>1139.57</v>
      </c>
      <c r="D27" s="87">
        <f t="shared" si="0"/>
        <v>6.0864713298419016E-3</v>
      </c>
      <c r="E27" s="52"/>
    </row>
    <row r="28" spans="1:5" ht="15.75" customHeight="1" x14ac:dyDescent="0.3">
      <c r="C28" s="94">
        <v>1141.51</v>
      </c>
      <c r="D28" s="87">
        <f t="shared" si="0"/>
        <v>7.7992294354255415E-3</v>
      </c>
      <c r="E28" s="52"/>
    </row>
    <row r="29" spans="1:5" ht="15.75" customHeight="1" x14ac:dyDescent="0.3">
      <c r="C29" s="94">
        <v>1135.6600000000001</v>
      </c>
      <c r="D29" s="87">
        <f t="shared" si="0"/>
        <v>2.6344691685885029E-3</v>
      </c>
      <c r="E29" s="52"/>
    </row>
    <row r="30" spans="1:5" ht="15.75" customHeight="1" x14ac:dyDescent="0.3">
      <c r="C30" s="94">
        <v>1138.0999999999999</v>
      </c>
      <c r="D30" s="87">
        <f t="shared" si="0"/>
        <v>4.7886597756110118E-3</v>
      </c>
      <c r="E30" s="52"/>
    </row>
    <row r="31" spans="1:5" ht="15.75" customHeight="1" x14ac:dyDescent="0.3">
      <c r="C31" s="94">
        <v>1128.3</v>
      </c>
      <c r="D31" s="87">
        <f t="shared" si="0"/>
        <v>-3.8634172525947195E-3</v>
      </c>
      <c r="E31" s="52"/>
    </row>
    <row r="32" spans="1:5" ht="15.75" customHeight="1" x14ac:dyDescent="0.3">
      <c r="C32" s="94">
        <v>1124.0899999999999</v>
      </c>
      <c r="D32" s="87">
        <f t="shared" si="0"/>
        <v>-7.5802789147117206E-3</v>
      </c>
      <c r="E32" s="52"/>
    </row>
    <row r="33" spans="1:7" ht="15.75" customHeight="1" x14ac:dyDescent="0.3">
      <c r="C33" s="94">
        <v>1123.07</v>
      </c>
      <c r="D33" s="87">
        <f t="shared" si="0"/>
        <v>-8.4808012176474084E-3</v>
      </c>
      <c r="E33" s="52"/>
    </row>
    <row r="34" spans="1:7" ht="15.75" customHeight="1" x14ac:dyDescent="0.3">
      <c r="C34" s="94">
        <v>1136.97</v>
      </c>
      <c r="D34" s="87">
        <f t="shared" si="0"/>
        <v>3.7910223223588183E-3</v>
      </c>
      <c r="E34" s="52"/>
    </row>
    <row r="35" spans="1:7" ht="15.75" customHeight="1" x14ac:dyDescent="0.3">
      <c r="C35" s="94">
        <v>1141.8599999999999</v>
      </c>
      <c r="D35" s="87">
        <f t="shared" si="0"/>
        <v>8.1082321864328101E-3</v>
      </c>
      <c r="E35" s="52"/>
    </row>
    <row r="36" spans="1:7" ht="15.75" customHeight="1" x14ac:dyDescent="0.3">
      <c r="C36" s="94">
        <v>1124.3699999999999</v>
      </c>
      <c r="D36" s="87">
        <f t="shared" si="0"/>
        <v>-7.3330767139058659E-3</v>
      </c>
      <c r="E36" s="52"/>
    </row>
    <row r="37" spans="1:7" ht="15.75" customHeight="1" x14ac:dyDescent="0.3">
      <c r="C37" s="94">
        <v>1129.8399999999999</v>
      </c>
      <c r="D37" s="87">
        <f t="shared" si="0"/>
        <v>-2.5038051481624164E-3</v>
      </c>
      <c r="E37" s="52"/>
    </row>
    <row r="38" spans="1:7" ht="15.75" customHeight="1" x14ac:dyDescent="0.3">
      <c r="C38" s="94">
        <v>1120.6300000000001</v>
      </c>
      <c r="D38" s="87">
        <f t="shared" si="0"/>
        <v>-1.0634991824669917E-2</v>
      </c>
      <c r="E38" s="52"/>
    </row>
    <row r="39" spans="1:7" ht="15.75" customHeight="1" x14ac:dyDescent="0.3">
      <c r="C39" s="94">
        <v>1130.72</v>
      </c>
      <c r="D39" s="87">
        <f t="shared" si="0"/>
        <v>-1.7268839456295567E-3</v>
      </c>
      <c r="E39" s="52"/>
    </row>
    <row r="40" spans="1:7" ht="15.75" customHeight="1" x14ac:dyDescent="0.3">
      <c r="C40" s="94">
        <v>1125.43</v>
      </c>
      <c r="D40" s="87">
        <f t="shared" si="0"/>
        <v>-6.3972398108548848E-3</v>
      </c>
      <c r="E40" s="52"/>
    </row>
    <row r="41" spans="1:7" ht="15.75" customHeight="1" x14ac:dyDescent="0.3">
      <c r="C41" s="94">
        <v>1129.33</v>
      </c>
      <c r="D41" s="87">
        <f t="shared" si="0"/>
        <v>-2.9540662996302594E-3</v>
      </c>
      <c r="E41" s="52"/>
    </row>
    <row r="42" spans="1:7" ht="15.75" customHeight="1" x14ac:dyDescent="0.3">
      <c r="C42" s="94">
        <v>1119.9100000000001</v>
      </c>
      <c r="D42" s="87">
        <f t="shared" si="0"/>
        <v>-1.1270654626742201E-2</v>
      </c>
      <c r="E42" s="52"/>
    </row>
    <row r="43" spans="1:7" ht="16.5" customHeight="1" x14ac:dyDescent="0.3">
      <c r="C43" s="95">
        <v>1139.03</v>
      </c>
      <c r="D43" s="88">
        <f t="shared" si="0"/>
        <v>5.6097242282877385E-3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22653.52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1132.6759999999999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666">
        <f>C46</f>
        <v>1132.6759999999999</v>
      </c>
      <c r="C49" s="92">
        <f>-IF(C46&lt;=80,10%,IF(C46&lt;250,7.5%,5%))</f>
        <v>-0.05</v>
      </c>
      <c r="D49" s="80">
        <f>IF(C46&lt;=80,C46*0.9,IF(C46&lt;250,C46*0.925,C46*0.95))</f>
        <v>1076.0421999999999</v>
      </c>
    </row>
    <row r="50" spans="1:6" ht="17.25" customHeight="1" x14ac:dyDescent="0.3">
      <c r="B50" s="667"/>
      <c r="C50" s="93">
        <f>IF(C46&lt;=80, 10%, IF(C46&lt;250, 7.5%, 5%))</f>
        <v>0.05</v>
      </c>
      <c r="D50" s="80">
        <f>IF(C46&lt;=80, C46*1.1, IF(C46&lt;250, C46*1.075, C46*1.05))</f>
        <v>1189.3098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6" zoomScale="48" zoomScaleNormal="40" zoomScalePageLayoutView="48" workbookViewId="0">
      <selection activeCell="B154" sqref="B15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4" t="s">
        <v>45</v>
      </c>
      <c r="B1" s="674"/>
      <c r="C1" s="674"/>
      <c r="D1" s="674"/>
      <c r="E1" s="674"/>
      <c r="F1" s="674"/>
      <c r="G1" s="674"/>
      <c r="H1" s="674"/>
      <c r="I1" s="674"/>
    </row>
    <row r="2" spans="1:9" ht="18.75" customHeight="1" x14ac:dyDescent="0.25">
      <c r="A2" s="674"/>
      <c r="B2" s="674"/>
      <c r="C2" s="674"/>
      <c r="D2" s="674"/>
      <c r="E2" s="674"/>
      <c r="F2" s="674"/>
      <c r="G2" s="674"/>
      <c r="H2" s="674"/>
      <c r="I2" s="674"/>
    </row>
    <row r="3" spans="1:9" ht="18.75" customHeight="1" x14ac:dyDescent="0.25">
      <c r="A3" s="674"/>
      <c r="B3" s="674"/>
      <c r="C3" s="674"/>
      <c r="D3" s="674"/>
      <c r="E3" s="674"/>
      <c r="F3" s="674"/>
      <c r="G3" s="674"/>
      <c r="H3" s="674"/>
      <c r="I3" s="674"/>
    </row>
    <row r="4" spans="1:9" ht="18.75" customHeight="1" x14ac:dyDescent="0.25">
      <c r="A4" s="674"/>
      <c r="B4" s="674"/>
      <c r="C4" s="674"/>
      <c r="D4" s="674"/>
      <c r="E4" s="674"/>
      <c r="F4" s="674"/>
      <c r="G4" s="674"/>
      <c r="H4" s="674"/>
      <c r="I4" s="674"/>
    </row>
    <row r="5" spans="1:9" ht="18.75" customHeight="1" x14ac:dyDescent="0.25">
      <c r="A5" s="674"/>
      <c r="B5" s="674"/>
      <c r="C5" s="674"/>
      <c r="D5" s="674"/>
      <c r="E5" s="674"/>
      <c r="F5" s="674"/>
      <c r="G5" s="674"/>
      <c r="H5" s="674"/>
      <c r="I5" s="674"/>
    </row>
    <row r="6" spans="1:9" ht="18.75" customHeight="1" x14ac:dyDescent="0.25">
      <c r="A6" s="674"/>
      <c r="B6" s="674"/>
      <c r="C6" s="674"/>
      <c r="D6" s="674"/>
      <c r="E6" s="674"/>
      <c r="F6" s="674"/>
      <c r="G6" s="674"/>
      <c r="H6" s="674"/>
      <c r="I6" s="674"/>
    </row>
    <row r="7" spans="1:9" ht="18.75" customHeight="1" x14ac:dyDescent="0.25">
      <c r="A7" s="674"/>
      <c r="B7" s="674"/>
      <c r="C7" s="674"/>
      <c r="D7" s="674"/>
      <c r="E7" s="674"/>
      <c r="F7" s="674"/>
      <c r="G7" s="674"/>
      <c r="H7" s="674"/>
      <c r="I7" s="674"/>
    </row>
    <row r="8" spans="1:9" x14ac:dyDescent="0.25">
      <c r="A8" s="675" t="s">
        <v>46</v>
      </c>
      <c r="B8" s="675"/>
      <c r="C8" s="675"/>
      <c r="D8" s="675"/>
      <c r="E8" s="675"/>
      <c r="F8" s="675"/>
      <c r="G8" s="675"/>
      <c r="H8" s="675"/>
      <c r="I8" s="675"/>
    </row>
    <row r="9" spans="1:9" x14ac:dyDescent="0.25">
      <c r="A9" s="675"/>
      <c r="B9" s="675"/>
      <c r="C9" s="675"/>
      <c r="D9" s="675"/>
      <c r="E9" s="675"/>
      <c r="F9" s="675"/>
      <c r="G9" s="675"/>
      <c r="H9" s="675"/>
      <c r="I9" s="675"/>
    </row>
    <row r="10" spans="1:9" x14ac:dyDescent="0.25">
      <c r="A10" s="675"/>
      <c r="B10" s="675"/>
      <c r="C10" s="675"/>
      <c r="D10" s="675"/>
      <c r="E10" s="675"/>
      <c r="F10" s="675"/>
      <c r="G10" s="675"/>
      <c r="H10" s="675"/>
      <c r="I10" s="675"/>
    </row>
    <row r="11" spans="1:9" x14ac:dyDescent="0.25">
      <c r="A11" s="675"/>
      <c r="B11" s="675"/>
      <c r="C11" s="675"/>
      <c r="D11" s="675"/>
      <c r="E11" s="675"/>
      <c r="F11" s="675"/>
      <c r="G11" s="675"/>
      <c r="H11" s="675"/>
      <c r="I11" s="675"/>
    </row>
    <row r="12" spans="1:9" x14ac:dyDescent="0.25">
      <c r="A12" s="675"/>
      <c r="B12" s="675"/>
      <c r="C12" s="675"/>
      <c r="D12" s="675"/>
      <c r="E12" s="675"/>
      <c r="F12" s="675"/>
      <c r="G12" s="675"/>
      <c r="H12" s="675"/>
      <c r="I12" s="675"/>
    </row>
    <row r="13" spans="1:9" x14ac:dyDescent="0.25">
      <c r="A13" s="675"/>
      <c r="B13" s="675"/>
      <c r="C13" s="675"/>
      <c r="D13" s="675"/>
      <c r="E13" s="675"/>
      <c r="F13" s="675"/>
      <c r="G13" s="675"/>
      <c r="H13" s="675"/>
      <c r="I13" s="675"/>
    </row>
    <row r="14" spans="1:9" x14ac:dyDescent="0.25">
      <c r="A14" s="675"/>
      <c r="B14" s="675"/>
      <c r="C14" s="675"/>
      <c r="D14" s="675"/>
      <c r="E14" s="675"/>
      <c r="F14" s="675"/>
      <c r="G14" s="675"/>
      <c r="H14" s="675"/>
      <c r="I14" s="675"/>
    </row>
    <row r="15" spans="1:9" ht="19.5" customHeight="1" x14ac:dyDescent="0.3">
      <c r="A15" s="97"/>
    </row>
    <row r="16" spans="1:9" ht="19.5" customHeight="1" x14ac:dyDescent="0.3">
      <c r="A16" s="708" t="s">
        <v>31</v>
      </c>
      <c r="B16" s="709"/>
      <c r="C16" s="709"/>
      <c r="D16" s="709"/>
      <c r="E16" s="709"/>
      <c r="F16" s="709"/>
      <c r="G16" s="709"/>
      <c r="H16" s="710"/>
    </row>
    <row r="17" spans="1:14" ht="20.25" customHeight="1" x14ac:dyDescent="0.25">
      <c r="A17" s="711" t="s">
        <v>47</v>
      </c>
      <c r="B17" s="711"/>
      <c r="C17" s="711"/>
      <c r="D17" s="711"/>
      <c r="E17" s="711"/>
      <c r="F17" s="711"/>
      <c r="G17" s="711"/>
      <c r="H17" s="711"/>
    </row>
    <row r="18" spans="1:14" ht="26.25" customHeight="1" x14ac:dyDescent="0.4">
      <c r="A18" s="99" t="s">
        <v>33</v>
      </c>
      <c r="B18" s="707" t="s">
        <v>5</v>
      </c>
      <c r="C18" s="707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712" t="s">
        <v>9</v>
      </c>
      <c r="C20" s="712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712" t="s">
        <v>11</v>
      </c>
      <c r="C21" s="712"/>
      <c r="D21" s="712"/>
      <c r="E21" s="712"/>
      <c r="F21" s="712"/>
      <c r="G21" s="712"/>
      <c r="H21" s="712"/>
      <c r="I21" s="103"/>
    </row>
    <row r="22" spans="1:14" ht="26.25" customHeight="1" x14ac:dyDescent="0.4">
      <c r="A22" s="99" t="s">
        <v>37</v>
      </c>
      <c r="B22" s="104" t="s">
        <v>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43194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706" t="s">
        <v>135</v>
      </c>
      <c r="C26" s="707"/>
    </row>
    <row r="27" spans="1:14" ht="26.25" customHeight="1" x14ac:dyDescent="0.4">
      <c r="A27" s="108" t="s">
        <v>48</v>
      </c>
      <c r="B27" s="713" t="s">
        <v>136</v>
      </c>
      <c r="C27" s="714"/>
    </row>
    <row r="28" spans="1:14" ht="27" customHeight="1" x14ac:dyDescent="0.4">
      <c r="A28" s="108" t="s">
        <v>6</v>
      </c>
      <c r="B28" s="109">
        <v>99.39</v>
      </c>
    </row>
    <row r="29" spans="1:14" s="14" customFormat="1" ht="27" customHeight="1" x14ac:dyDescent="0.4">
      <c r="A29" s="108" t="s">
        <v>49</v>
      </c>
      <c r="B29" s="110">
        <v>0</v>
      </c>
      <c r="C29" s="682" t="s">
        <v>50</v>
      </c>
      <c r="D29" s="683"/>
      <c r="E29" s="683"/>
      <c r="F29" s="683"/>
      <c r="G29" s="684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99.39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685" t="s">
        <v>53</v>
      </c>
      <c r="D31" s="686"/>
      <c r="E31" s="686"/>
      <c r="F31" s="686"/>
      <c r="G31" s="686"/>
      <c r="H31" s="687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685" t="s">
        <v>55</v>
      </c>
      <c r="D32" s="686"/>
      <c r="E32" s="686"/>
      <c r="F32" s="686"/>
      <c r="G32" s="686"/>
      <c r="H32" s="687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50</v>
      </c>
      <c r="C36" s="98"/>
      <c r="D36" s="688" t="s">
        <v>59</v>
      </c>
      <c r="E36" s="715"/>
      <c r="F36" s="688" t="s">
        <v>60</v>
      </c>
      <c r="G36" s="689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5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10</v>
      </c>
      <c r="C38" s="130">
        <v>1</v>
      </c>
      <c r="D38" s="131">
        <v>41789483</v>
      </c>
      <c r="E38" s="132">
        <f>IF(ISBLANK(D38),"-",$D$48/$D$45*D38)</f>
        <v>40584906.734167226</v>
      </c>
      <c r="F38" s="131">
        <v>41668675</v>
      </c>
      <c r="G38" s="133">
        <f>IF(ISBLANK(F38),"-",$D$48/$F$45*F38)</f>
        <v>40183144.33700525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42184072</v>
      </c>
      <c r="E39" s="137">
        <f>IF(ISBLANK(D39),"-",$D$48/$D$45*D39)</f>
        <v>40968121.758945785</v>
      </c>
      <c r="F39" s="136">
        <v>42043807</v>
      </c>
      <c r="G39" s="138">
        <f>IF(ISBLANK(F39),"-",$D$48/$F$45*F39)</f>
        <v>40544902.499496125</v>
      </c>
      <c r="I39" s="690">
        <f>ABS((F43/D43*D42)-F42)/D42</f>
        <v>7.8113346656274894E-3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41966027</v>
      </c>
      <c r="E40" s="137">
        <f>IF(ISBLANK(D40),"-",$D$48/$D$45*D40)</f>
        <v>40756361.876947448</v>
      </c>
      <c r="F40" s="136">
        <v>42134808</v>
      </c>
      <c r="G40" s="138">
        <f>IF(ISBLANK(F40),"-",$D$48/$F$45*F40)</f>
        <v>40632659.221249618</v>
      </c>
      <c r="I40" s="690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41979860.666666664</v>
      </c>
      <c r="E42" s="147">
        <f>AVERAGE(E38:E41)</f>
        <v>40769796.790020153</v>
      </c>
      <c r="F42" s="146">
        <f>AVERAGE(F38:F41)</f>
        <v>41949096.666666664</v>
      </c>
      <c r="G42" s="148">
        <f>AVERAGE(G38:G41)</f>
        <v>40453568.685916997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15.54</v>
      </c>
      <c r="E43" s="139"/>
      <c r="F43" s="151">
        <v>15.65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15.54</v>
      </c>
      <c r="E44" s="154"/>
      <c r="F44" s="153">
        <f>F43*$B$34</f>
        <v>15.65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15.445205999999999</v>
      </c>
      <c r="E45" s="157"/>
      <c r="F45" s="156">
        <f>F44*$B$30/100</f>
        <v>15.554535000000001</v>
      </c>
      <c r="H45" s="149"/>
    </row>
    <row r="46" spans="1:14" ht="19.5" customHeight="1" x14ac:dyDescent="0.3">
      <c r="A46" s="676" t="s">
        <v>78</v>
      </c>
      <c r="B46" s="677"/>
      <c r="C46" s="152" t="s">
        <v>79</v>
      </c>
      <c r="D46" s="158">
        <f>D45/$B$45</f>
        <v>0.15445206</v>
      </c>
      <c r="E46" s="159"/>
      <c r="F46" s="160">
        <f>F45/$B$45</f>
        <v>0.15554535000000003</v>
      </c>
      <c r="H46" s="149"/>
    </row>
    <row r="47" spans="1:14" ht="27" customHeight="1" x14ac:dyDescent="0.4">
      <c r="A47" s="678"/>
      <c r="B47" s="679"/>
      <c r="C47" s="161" t="s">
        <v>80</v>
      </c>
      <c r="D47" s="162">
        <v>0.15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15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40611682.737968571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6.394921240956984E-3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film-coated tablet contains: Lamivudine USP 150 mg, Nevirapine USP 200 mg and Zidovudine USP 300 mg.</v>
      </c>
    </row>
    <row r="56" spans="1:12" ht="26.25" customHeight="1" x14ac:dyDescent="0.4">
      <c r="A56" s="176" t="s">
        <v>87</v>
      </c>
      <c r="B56" s="177">
        <v>150</v>
      </c>
      <c r="C56" s="98" t="str">
        <f>B20</f>
        <v xml:space="preserve">Lamivudine 150mg + Zidovudine 300mg + Nevirapine 200mg </v>
      </c>
      <c r="H56" s="178"/>
    </row>
    <row r="57" spans="1:12" ht="18.75" x14ac:dyDescent="0.3">
      <c r="A57" s="175" t="s">
        <v>88</v>
      </c>
      <c r="B57" s="246">
        <f>Uniformity!C46</f>
        <v>1132.6759999999999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693" t="s">
        <v>94</v>
      </c>
      <c r="D60" s="696">
        <v>1135.52</v>
      </c>
      <c r="E60" s="181">
        <v>1</v>
      </c>
      <c r="F60" s="182">
        <v>39367578</v>
      </c>
      <c r="G60" s="247">
        <f>IF(ISBLANK(F60),"-",(F60/$D$50*$D$47*$B$68)*($B$57/$D$60))</f>
        <v>145.04069812309217</v>
      </c>
      <c r="H60" s="265">
        <f t="shared" ref="H60:H71" si="0">IF(ISBLANK(F60),"-",(G60/$B$56)*100)</f>
        <v>96.693798748728113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694"/>
      <c r="D61" s="697"/>
      <c r="E61" s="183">
        <v>2</v>
      </c>
      <c r="F61" s="136">
        <v>39350953</v>
      </c>
      <c r="G61" s="248">
        <f>IF(ISBLANK(F61),"-",(F61/$D$50*$D$47*$B$68)*($B$57/$D$60))</f>
        <v>144.97944717170535</v>
      </c>
      <c r="H61" s="266">
        <f t="shared" si="0"/>
        <v>96.652964781136902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694"/>
      <c r="D62" s="697"/>
      <c r="E62" s="183">
        <v>3</v>
      </c>
      <c r="F62" s="184">
        <v>39310908</v>
      </c>
      <c r="G62" s="248">
        <f>IF(ISBLANK(F62),"-",(F62/$D$50*$D$47*$B$68)*($B$57/$D$60))</f>
        <v>144.83191066955271</v>
      </c>
      <c r="H62" s="266">
        <f t="shared" si="0"/>
        <v>96.554607113035146</v>
      </c>
      <c r="L62" s="111"/>
    </row>
    <row r="63" spans="1:12" ht="27" customHeight="1" x14ac:dyDescent="0.4">
      <c r="A63" s="123" t="s">
        <v>97</v>
      </c>
      <c r="B63" s="124">
        <v>1</v>
      </c>
      <c r="C63" s="703"/>
      <c r="D63" s="698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693" t="s">
        <v>99</v>
      </c>
      <c r="D64" s="696">
        <v>1135.0999999999999</v>
      </c>
      <c r="E64" s="181">
        <v>1</v>
      </c>
      <c r="F64" s="182">
        <v>39048075</v>
      </c>
      <c r="G64" s="247">
        <f>IF(ISBLANK(F64),"-",(F64/$D$50*$D$47*$B$68)*($B$57/$D$64))</f>
        <v>143.91679468947041</v>
      </c>
      <c r="H64" s="265">
        <f t="shared" si="0"/>
        <v>95.944529792980276</v>
      </c>
    </row>
    <row r="65" spans="1:8" ht="26.25" customHeight="1" x14ac:dyDescent="0.4">
      <c r="A65" s="123" t="s">
        <v>100</v>
      </c>
      <c r="B65" s="124">
        <v>1</v>
      </c>
      <c r="C65" s="694"/>
      <c r="D65" s="697"/>
      <c r="E65" s="183">
        <v>2</v>
      </c>
      <c r="F65" s="136">
        <v>39114738</v>
      </c>
      <c r="G65" s="248">
        <f>IF(ISBLANK(F65),"-",(F65/$D$50*$D$47*$B$68)*($B$57/$D$64))</f>
        <v>144.16248990708061</v>
      </c>
      <c r="H65" s="266">
        <f t="shared" si="0"/>
        <v>96.108326604720403</v>
      </c>
    </row>
    <row r="66" spans="1:8" ht="26.25" customHeight="1" x14ac:dyDescent="0.4">
      <c r="A66" s="123" t="s">
        <v>101</v>
      </c>
      <c r="B66" s="124">
        <v>1</v>
      </c>
      <c r="C66" s="694"/>
      <c r="D66" s="697"/>
      <c r="E66" s="183">
        <v>3</v>
      </c>
      <c r="F66" s="136">
        <v>39280319</v>
      </c>
      <c r="G66" s="248">
        <f>IF(ISBLANK(F66),"-",(F66/$D$50*$D$47*$B$68)*($B$57/$D$64))</f>
        <v>144.77276036936274</v>
      </c>
      <c r="H66" s="266">
        <f t="shared" si="0"/>
        <v>96.515173579575162</v>
      </c>
    </row>
    <row r="67" spans="1:8" ht="27" customHeight="1" x14ac:dyDescent="0.4">
      <c r="A67" s="123" t="s">
        <v>102</v>
      </c>
      <c r="B67" s="124">
        <v>1</v>
      </c>
      <c r="C67" s="703"/>
      <c r="D67" s="698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1000</v>
      </c>
      <c r="C68" s="693" t="s">
        <v>104</v>
      </c>
      <c r="D68" s="696">
        <v>1138.22</v>
      </c>
      <c r="E68" s="181">
        <v>1</v>
      </c>
      <c r="F68" s="182">
        <v>39290220</v>
      </c>
      <c r="G68" s="247">
        <f>IF(ISBLANK(F68),"-",(F68/$D$50*$D$47*$B$68)*($B$57/$D$68))</f>
        <v>144.4123119608123</v>
      </c>
      <c r="H68" s="266">
        <f t="shared" si="0"/>
        <v>96.274874640541526</v>
      </c>
    </row>
    <row r="69" spans="1:8" ht="27" customHeight="1" x14ac:dyDescent="0.4">
      <c r="A69" s="171" t="s">
        <v>105</v>
      </c>
      <c r="B69" s="188">
        <f>(D47*B68)/B56*B57</f>
        <v>1132.6759999999999</v>
      </c>
      <c r="C69" s="694"/>
      <c r="D69" s="697"/>
      <c r="E69" s="183">
        <v>2</v>
      </c>
      <c r="F69" s="136">
        <v>39338160</v>
      </c>
      <c r="G69" s="248">
        <f>IF(ISBLANK(F69),"-",(F69/$D$50*$D$47*$B$68)*($B$57/$D$68))</f>
        <v>144.58851678316759</v>
      </c>
      <c r="H69" s="266">
        <f t="shared" si="0"/>
        <v>96.392344522111728</v>
      </c>
    </row>
    <row r="70" spans="1:8" ht="26.25" customHeight="1" x14ac:dyDescent="0.4">
      <c r="A70" s="699" t="s">
        <v>78</v>
      </c>
      <c r="B70" s="700"/>
      <c r="C70" s="694"/>
      <c r="D70" s="697"/>
      <c r="E70" s="183">
        <v>3</v>
      </c>
      <c r="F70" s="136">
        <v>39326787</v>
      </c>
      <c r="G70" s="248">
        <f>IF(ISBLANK(F70),"-",(F70/$D$50*$D$47*$B$68)*($B$57/$D$68))</f>
        <v>144.54671500084285</v>
      </c>
      <c r="H70" s="266">
        <f t="shared" si="0"/>
        <v>96.364476667228573</v>
      </c>
    </row>
    <row r="71" spans="1:8" ht="27" customHeight="1" x14ac:dyDescent="0.4">
      <c r="A71" s="701"/>
      <c r="B71" s="702"/>
      <c r="C71" s="695"/>
      <c r="D71" s="698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144.58351607500964</v>
      </c>
      <c r="H72" s="268">
        <f>AVERAGE(H60:H71)</f>
        <v>96.389010716673098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2.582984289004395E-3</v>
      </c>
      <c r="H73" s="252">
        <f>STDEV(H60:H71)/H72</f>
        <v>2.5829842890044063E-3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680" t="str">
        <f>B26</f>
        <v>LAMIVUDINE</v>
      </c>
      <c r="D76" s="680"/>
      <c r="E76" s="197" t="s">
        <v>108</v>
      </c>
      <c r="F76" s="197"/>
      <c r="G76" s="284">
        <f>H72</f>
        <v>96.389010716673098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716" t="str">
        <f>B26</f>
        <v>LAMIVUDINE</v>
      </c>
      <c r="C79" s="716"/>
    </row>
    <row r="80" spans="1:8" ht="26.25" customHeight="1" x14ac:dyDescent="0.4">
      <c r="A80" s="108" t="s">
        <v>48</v>
      </c>
      <c r="B80" s="716" t="str">
        <f>B27</f>
        <v>L3-10</v>
      </c>
      <c r="C80" s="716"/>
    </row>
    <row r="81" spans="1:12" ht="27" customHeight="1" x14ac:dyDescent="0.4">
      <c r="A81" s="108" t="s">
        <v>6</v>
      </c>
      <c r="B81" s="200">
        <f>B28</f>
        <v>99.39</v>
      </c>
    </row>
    <row r="82" spans="1:12" s="14" customFormat="1" ht="27" customHeight="1" x14ac:dyDescent="0.4">
      <c r="A82" s="108" t="s">
        <v>49</v>
      </c>
      <c r="B82" s="110">
        <v>0</v>
      </c>
      <c r="C82" s="682" t="s">
        <v>50</v>
      </c>
      <c r="D82" s="683"/>
      <c r="E82" s="683"/>
      <c r="F82" s="683"/>
      <c r="G82" s="684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99.39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685" t="s">
        <v>111</v>
      </c>
      <c r="D84" s="686"/>
      <c r="E84" s="686"/>
      <c r="F84" s="686"/>
      <c r="G84" s="686"/>
      <c r="H84" s="687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685" t="s">
        <v>112</v>
      </c>
      <c r="D85" s="686"/>
      <c r="E85" s="686"/>
      <c r="F85" s="686"/>
      <c r="G85" s="686"/>
      <c r="H85" s="687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50</v>
      </c>
      <c r="D89" s="201" t="s">
        <v>59</v>
      </c>
      <c r="E89" s="202"/>
      <c r="F89" s="688" t="s">
        <v>60</v>
      </c>
      <c r="G89" s="689"/>
    </row>
    <row r="90" spans="1:12" ht="27" customHeight="1" x14ac:dyDescent="0.4">
      <c r="A90" s="123" t="s">
        <v>61</v>
      </c>
      <c r="B90" s="124">
        <v>5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10</v>
      </c>
      <c r="C91" s="205">
        <v>1</v>
      </c>
      <c r="D91" s="131">
        <v>41789483</v>
      </c>
      <c r="E91" s="132">
        <f>IF(ISBLANK(D91),"-",$D$101/$D$98*D91)</f>
        <v>45094340.81574136</v>
      </c>
      <c r="F91" s="131">
        <v>41668675</v>
      </c>
      <c r="G91" s="133">
        <f>IF(ISBLANK(F91),"-",$D$101/$F$98*F91)</f>
        <v>44647938.15222805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42184072</v>
      </c>
      <c r="E92" s="137">
        <f>IF(ISBLANK(D92),"-",$D$101/$D$98*D92)</f>
        <v>45520135.287717544</v>
      </c>
      <c r="F92" s="136">
        <v>42043807</v>
      </c>
      <c r="G92" s="138">
        <f>IF(ISBLANK(F92),"-",$D$101/$F$98*F92)</f>
        <v>45049891.666106798</v>
      </c>
      <c r="I92" s="690">
        <f>ABS((F96/D96*D95)-F95)/D95</f>
        <v>7.8113346656274894E-3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41966027</v>
      </c>
      <c r="E93" s="137">
        <f>IF(ISBLANK(D93),"-",$D$101/$D$98*D93)</f>
        <v>45284846.529941611</v>
      </c>
      <c r="F93" s="136">
        <v>42134808</v>
      </c>
      <c r="G93" s="138">
        <f>IF(ISBLANK(F93),"-",$D$101/$F$98*F93)</f>
        <v>45147399.134721793</v>
      </c>
      <c r="I93" s="690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41979860.666666664</v>
      </c>
      <c r="E95" s="147">
        <f>AVERAGE(E91:E94)</f>
        <v>45299774.21113351</v>
      </c>
      <c r="F95" s="210">
        <f>AVERAGE(F91:F94)</f>
        <v>41949096.666666664</v>
      </c>
      <c r="G95" s="211">
        <f>AVERAGE(G91:G94)</f>
        <v>44948409.65101888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15.54</v>
      </c>
      <c r="E96" s="139"/>
      <c r="F96" s="151">
        <v>15.65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15.54</v>
      </c>
      <c r="E97" s="154"/>
      <c r="F97" s="153">
        <f>F96*$B$87</f>
        <v>15.65</v>
      </c>
    </row>
    <row r="98" spans="1:10" ht="19.5" customHeight="1" x14ac:dyDescent="0.3">
      <c r="A98" s="123" t="s">
        <v>76</v>
      </c>
      <c r="B98" s="216">
        <f>(B97/B96)*(B95/B94)*(B93/B92)*(B91/B90)*B89</f>
        <v>100</v>
      </c>
      <c r="C98" s="214" t="s">
        <v>115</v>
      </c>
      <c r="D98" s="217">
        <f>D97*$B$83/100</f>
        <v>15.445205999999999</v>
      </c>
      <c r="E98" s="157"/>
      <c r="F98" s="156">
        <f>F97*$B$83/100</f>
        <v>15.554535000000001</v>
      </c>
    </row>
    <row r="99" spans="1:10" ht="19.5" customHeight="1" x14ac:dyDescent="0.3">
      <c r="A99" s="676" t="s">
        <v>78</v>
      </c>
      <c r="B99" s="691"/>
      <c r="C99" s="214" t="s">
        <v>116</v>
      </c>
      <c r="D99" s="218">
        <f>D98/$B$98</f>
        <v>0.15445206</v>
      </c>
      <c r="E99" s="157"/>
      <c r="F99" s="160">
        <f>F98/$B$98</f>
        <v>0.15554535000000003</v>
      </c>
      <c r="G99" s="219"/>
      <c r="H99" s="149"/>
    </row>
    <row r="100" spans="1:10" ht="19.5" customHeight="1" x14ac:dyDescent="0.3">
      <c r="A100" s="678"/>
      <c r="B100" s="692"/>
      <c r="C100" s="214" t="s">
        <v>80</v>
      </c>
      <c r="D100" s="220">
        <f>$B$56/$B$116</f>
        <v>0.16666666666666666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16.666666666666664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16.666666666666664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45124091.931076199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6.3949212409570638E-3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</v>
      </c>
      <c r="C108" s="274">
        <v>1</v>
      </c>
      <c r="D108" s="275">
        <v>41989997</v>
      </c>
      <c r="E108" s="249">
        <f t="shared" ref="E108:E113" si="1">IF(ISBLANK(D108),"-",D108/$D$103*$D$100*$B$116)</f>
        <v>139.58174625697742</v>
      </c>
      <c r="F108" s="276">
        <f t="shared" ref="F108:F113" si="2">IF(ISBLANK(D108), "-", (E108/$B$56)*100)</f>
        <v>93.054497504651607</v>
      </c>
    </row>
    <row r="109" spans="1:10" ht="26.25" customHeight="1" x14ac:dyDescent="0.4">
      <c r="A109" s="123" t="s">
        <v>95</v>
      </c>
      <c r="B109" s="124">
        <v>1</v>
      </c>
      <c r="C109" s="270">
        <v>2</v>
      </c>
      <c r="D109" s="272">
        <v>42500590</v>
      </c>
      <c r="E109" s="250">
        <f t="shared" si="1"/>
        <v>141.27904246222812</v>
      </c>
      <c r="F109" s="277">
        <f t="shared" si="2"/>
        <v>94.186028308152075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>
        <v>42301026</v>
      </c>
      <c r="E110" s="250">
        <f t="shared" si="1"/>
        <v>140.61565847556037</v>
      </c>
      <c r="F110" s="277">
        <f t="shared" si="2"/>
        <v>93.743772317040239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>
        <v>42458108</v>
      </c>
      <c r="E111" s="250">
        <f t="shared" si="1"/>
        <v>141.13782521602329</v>
      </c>
      <c r="F111" s="277">
        <f t="shared" si="2"/>
        <v>94.091883477348858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>
        <v>42384071</v>
      </c>
      <c r="E112" s="250">
        <f t="shared" si="1"/>
        <v>140.89171389223281</v>
      </c>
      <c r="F112" s="277">
        <f t="shared" si="2"/>
        <v>93.927809261488548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>
        <v>42408424</v>
      </c>
      <c r="E113" s="251">
        <f t="shared" si="1"/>
        <v>140.97266732184599</v>
      </c>
      <c r="F113" s="278">
        <f t="shared" si="2"/>
        <v>93.981778214563988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140.74644227081134</v>
      </c>
      <c r="F115" s="280">
        <f>AVERAGE(F108:F113)</f>
        <v>93.830961513874229</v>
      </c>
    </row>
    <row r="116" spans="1:10" ht="27" customHeight="1" x14ac:dyDescent="0.4">
      <c r="A116" s="123" t="s">
        <v>103</v>
      </c>
      <c r="B116" s="155">
        <f>(B115/B114)*(B113/B112)*(B111/B110)*(B109/B108)*B107</f>
        <v>900</v>
      </c>
      <c r="C116" s="233"/>
      <c r="D116" s="257" t="s">
        <v>84</v>
      </c>
      <c r="E116" s="255">
        <f>STDEV(E108:E113)/E115</f>
        <v>4.3598694453983282E-3</v>
      </c>
      <c r="F116" s="234">
        <f>STDEV(F108:F113)/F115</f>
        <v>4.3598694453983577E-3</v>
      </c>
      <c r="I116" s="97"/>
    </row>
    <row r="117" spans="1:10" ht="27" customHeight="1" x14ac:dyDescent="0.4">
      <c r="A117" s="676" t="s">
        <v>78</v>
      </c>
      <c r="B117" s="677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">
      <c r="A118" s="678"/>
      <c r="B118" s="679"/>
      <c r="C118" s="97"/>
      <c r="D118" s="259"/>
      <c r="E118" s="704" t="s">
        <v>123</v>
      </c>
      <c r="F118" s="705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139.58174625697742</v>
      </c>
      <c r="F119" s="281">
        <f>MIN(F108:F113)</f>
        <v>93.054497504651607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141.27904246222812</v>
      </c>
      <c r="F120" s="282">
        <f>MAX(F108:F113)</f>
        <v>94.186028308152075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680" t="str">
        <f>B26</f>
        <v>LAMIVUDINE</v>
      </c>
      <c r="D124" s="680"/>
      <c r="E124" s="197" t="s">
        <v>127</v>
      </c>
      <c r="F124" s="197"/>
      <c r="G124" s="283">
        <f>F115</f>
        <v>93.830961513874229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93.054497504651607</v>
      </c>
      <c r="E125" s="208" t="s">
        <v>130</v>
      </c>
      <c r="F125" s="283">
        <f>MAX(F108:F113)</f>
        <v>94.186028308152075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681" t="s">
        <v>26</v>
      </c>
      <c r="C127" s="681"/>
      <c r="E127" s="203" t="s">
        <v>27</v>
      </c>
      <c r="F127" s="238"/>
      <c r="G127" s="681" t="s">
        <v>28</v>
      </c>
      <c r="H127" s="681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5" zoomScale="50" zoomScaleNormal="40" zoomScalePageLayoutView="50" workbookViewId="0">
      <selection activeCell="A151" sqref="A15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4" t="s">
        <v>45</v>
      </c>
      <c r="B1" s="674"/>
      <c r="C1" s="674"/>
      <c r="D1" s="674"/>
      <c r="E1" s="674"/>
      <c r="F1" s="674"/>
      <c r="G1" s="674"/>
      <c r="H1" s="674"/>
      <c r="I1" s="674"/>
    </row>
    <row r="2" spans="1:9" ht="18.75" customHeight="1" x14ac:dyDescent="0.25">
      <c r="A2" s="674"/>
      <c r="B2" s="674"/>
      <c r="C2" s="674"/>
      <c r="D2" s="674"/>
      <c r="E2" s="674"/>
      <c r="F2" s="674"/>
      <c r="G2" s="674"/>
      <c r="H2" s="674"/>
      <c r="I2" s="674"/>
    </row>
    <row r="3" spans="1:9" ht="18.75" customHeight="1" x14ac:dyDescent="0.25">
      <c r="A3" s="674"/>
      <c r="B3" s="674"/>
      <c r="C3" s="674"/>
      <c r="D3" s="674"/>
      <c r="E3" s="674"/>
      <c r="F3" s="674"/>
      <c r="G3" s="674"/>
      <c r="H3" s="674"/>
      <c r="I3" s="674"/>
    </row>
    <row r="4" spans="1:9" ht="18.75" customHeight="1" x14ac:dyDescent="0.25">
      <c r="A4" s="674"/>
      <c r="B4" s="674"/>
      <c r="C4" s="674"/>
      <c r="D4" s="674"/>
      <c r="E4" s="674"/>
      <c r="F4" s="674"/>
      <c r="G4" s="674"/>
      <c r="H4" s="674"/>
      <c r="I4" s="674"/>
    </row>
    <row r="5" spans="1:9" ht="18.75" customHeight="1" x14ac:dyDescent="0.25">
      <c r="A5" s="674"/>
      <c r="B5" s="674"/>
      <c r="C5" s="674"/>
      <c r="D5" s="674"/>
      <c r="E5" s="674"/>
      <c r="F5" s="674"/>
      <c r="G5" s="674"/>
      <c r="H5" s="674"/>
      <c r="I5" s="674"/>
    </row>
    <row r="6" spans="1:9" ht="18.75" customHeight="1" x14ac:dyDescent="0.25">
      <c r="A6" s="674"/>
      <c r="B6" s="674"/>
      <c r="C6" s="674"/>
      <c r="D6" s="674"/>
      <c r="E6" s="674"/>
      <c r="F6" s="674"/>
      <c r="G6" s="674"/>
      <c r="H6" s="674"/>
      <c r="I6" s="674"/>
    </row>
    <row r="7" spans="1:9" ht="18.75" customHeight="1" x14ac:dyDescent="0.25">
      <c r="A7" s="674"/>
      <c r="B7" s="674"/>
      <c r="C7" s="674"/>
      <c r="D7" s="674"/>
      <c r="E7" s="674"/>
      <c r="F7" s="674"/>
      <c r="G7" s="674"/>
      <c r="H7" s="674"/>
      <c r="I7" s="674"/>
    </row>
    <row r="8" spans="1:9" x14ac:dyDescent="0.25">
      <c r="A8" s="675" t="s">
        <v>46</v>
      </c>
      <c r="B8" s="675"/>
      <c r="C8" s="675"/>
      <c r="D8" s="675"/>
      <c r="E8" s="675"/>
      <c r="F8" s="675"/>
      <c r="G8" s="675"/>
      <c r="H8" s="675"/>
      <c r="I8" s="675"/>
    </row>
    <row r="9" spans="1:9" x14ac:dyDescent="0.25">
      <c r="A9" s="675"/>
      <c r="B9" s="675"/>
      <c r="C9" s="675"/>
      <c r="D9" s="675"/>
      <c r="E9" s="675"/>
      <c r="F9" s="675"/>
      <c r="G9" s="675"/>
      <c r="H9" s="675"/>
      <c r="I9" s="675"/>
    </row>
    <row r="10" spans="1:9" x14ac:dyDescent="0.25">
      <c r="A10" s="675"/>
      <c r="B10" s="675"/>
      <c r="C10" s="675"/>
      <c r="D10" s="675"/>
      <c r="E10" s="675"/>
      <c r="F10" s="675"/>
      <c r="G10" s="675"/>
      <c r="H10" s="675"/>
      <c r="I10" s="675"/>
    </row>
    <row r="11" spans="1:9" x14ac:dyDescent="0.25">
      <c r="A11" s="675"/>
      <c r="B11" s="675"/>
      <c r="C11" s="675"/>
      <c r="D11" s="675"/>
      <c r="E11" s="675"/>
      <c r="F11" s="675"/>
      <c r="G11" s="675"/>
      <c r="H11" s="675"/>
      <c r="I11" s="675"/>
    </row>
    <row r="12" spans="1:9" x14ac:dyDescent="0.25">
      <c r="A12" s="675"/>
      <c r="B12" s="675"/>
      <c r="C12" s="675"/>
      <c r="D12" s="675"/>
      <c r="E12" s="675"/>
      <c r="F12" s="675"/>
      <c r="G12" s="675"/>
      <c r="H12" s="675"/>
      <c r="I12" s="675"/>
    </row>
    <row r="13" spans="1:9" x14ac:dyDescent="0.25">
      <c r="A13" s="675"/>
      <c r="B13" s="675"/>
      <c r="C13" s="675"/>
      <c r="D13" s="675"/>
      <c r="E13" s="675"/>
      <c r="F13" s="675"/>
      <c r="G13" s="675"/>
      <c r="H13" s="675"/>
      <c r="I13" s="675"/>
    </row>
    <row r="14" spans="1:9" x14ac:dyDescent="0.25">
      <c r="A14" s="675"/>
      <c r="B14" s="675"/>
      <c r="C14" s="675"/>
      <c r="D14" s="675"/>
      <c r="E14" s="675"/>
      <c r="F14" s="675"/>
      <c r="G14" s="675"/>
      <c r="H14" s="675"/>
      <c r="I14" s="675"/>
    </row>
    <row r="15" spans="1:9" ht="19.5" customHeight="1" x14ac:dyDescent="0.3">
      <c r="A15" s="285"/>
    </row>
    <row r="16" spans="1:9" ht="19.5" customHeight="1" x14ac:dyDescent="0.3">
      <c r="A16" s="708" t="s">
        <v>31</v>
      </c>
      <c r="B16" s="709"/>
      <c r="C16" s="709"/>
      <c r="D16" s="709"/>
      <c r="E16" s="709"/>
      <c r="F16" s="709"/>
      <c r="G16" s="709"/>
      <c r="H16" s="710"/>
    </row>
    <row r="17" spans="1:14" ht="20.25" customHeight="1" x14ac:dyDescent="0.25">
      <c r="A17" s="711" t="s">
        <v>47</v>
      </c>
      <c r="B17" s="711"/>
      <c r="C17" s="711"/>
      <c r="D17" s="711"/>
      <c r="E17" s="711"/>
      <c r="F17" s="711"/>
      <c r="G17" s="711"/>
      <c r="H17" s="711"/>
    </row>
    <row r="18" spans="1:14" ht="26.25" customHeight="1" x14ac:dyDescent="0.4">
      <c r="A18" s="287" t="s">
        <v>33</v>
      </c>
      <c r="B18" s="707" t="s">
        <v>5</v>
      </c>
      <c r="C18" s="707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712" t="s">
        <v>9</v>
      </c>
      <c r="C20" s="712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712" t="s">
        <v>11</v>
      </c>
      <c r="C21" s="712"/>
      <c r="D21" s="712"/>
      <c r="E21" s="712"/>
      <c r="F21" s="712"/>
      <c r="G21" s="712"/>
      <c r="H21" s="712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>
        <v>43194</v>
      </c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706" t="s">
        <v>132</v>
      </c>
      <c r="C26" s="707"/>
    </row>
    <row r="27" spans="1:14" ht="26.25" customHeight="1" x14ac:dyDescent="0.4">
      <c r="A27" s="296" t="s">
        <v>48</v>
      </c>
      <c r="B27" s="713" t="s">
        <v>137</v>
      </c>
      <c r="C27" s="714"/>
    </row>
    <row r="28" spans="1:14" ht="27" customHeight="1" x14ac:dyDescent="0.4">
      <c r="A28" s="296" t="s">
        <v>6</v>
      </c>
      <c r="B28" s="297">
        <v>99</v>
      </c>
    </row>
    <row r="29" spans="1:14" s="14" customFormat="1" ht="27" customHeight="1" x14ac:dyDescent="0.4">
      <c r="A29" s="296" t="s">
        <v>49</v>
      </c>
      <c r="B29" s="298">
        <v>0</v>
      </c>
      <c r="C29" s="682" t="s">
        <v>50</v>
      </c>
      <c r="D29" s="683"/>
      <c r="E29" s="683"/>
      <c r="F29" s="683"/>
      <c r="G29" s="684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685" t="s">
        <v>53</v>
      </c>
      <c r="D31" s="686"/>
      <c r="E31" s="686"/>
      <c r="F31" s="686"/>
      <c r="G31" s="686"/>
      <c r="H31" s="687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685" t="s">
        <v>55</v>
      </c>
      <c r="D32" s="686"/>
      <c r="E32" s="686"/>
      <c r="F32" s="686"/>
      <c r="G32" s="686"/>
      <c r="H32" s="687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50</v>
      </c>
      <c r="C36" s="286"/>
      <c r="D36" s="688" t="s">
        <v>59</v>
      </c>
      <c r="E36" s="715"/>
      <c r="F36" s="688" t="s">
        <v>60</v>
      </c>
      <c r="G36" s="689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5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</v>
      </c>
      <c r="C38" s="318">
        <v>1</v>
      </c>
      <c r="D38" s="319">
        <v>70702485</v>
      </c>
      <c r="E38" s="320">
        <f>IF(ISBLANK(D38),"-",$D$48/$D$45*D38)</f>
        <v>71345306.208942577</v>
      </c>
      <c r="F38" s="319">
        <v>72260356</v>
      </c>
      <c r="G38" s="321">
        <f>IF(ISBLANK(F38),"-",$D$48/$F$45*F38)</f>
        <v>71982503.536349684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71369898</v>
      </c>
      <c r="E39" s="325">
        <f>IF(ISBLANK(D39),"-",$D$48/$D$45*D39)</f>
        <v>72018787.27333273</v>
      </c>
      <c r="F39" s="324">
        <v>72835560</v>
      </c>
      <c r="G39" s="326">
        <f>IF(ISBLANK(F39),"-",$D$48/$F$45*F39)</f>
        <v>72555495.786265001</v>
      </c>
      <c r="I39" s="690">
        <f>ABS((F43/D43*D42)-F42)/D42</f>
        <v>1.0305900914003067E-2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70967472</v>
      </c>
      <c r="E40" s="325">
        <f>IF(ISBLANK(D40),"-",$D$48/$D$45*D40)</f>
        <v>71612702.449066088</v>
      </c>
      <c r="F40" s="324">
        <v>72906258</v>
      </c>
      <c r="G40" s="326">
        <f>IF(ISBLANK(F40),"-",$D$48/$F$45*F40)</f>
        <v>72625921.941306546</v>
      </c>
      <c r="I40" s="690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71013285</v>
      </c>
      <c r="E42" s="335">
        <f>AVERAGE(E38:E41)</f>
        <v>71658931.977113798</v>
      </c>
      <c r="F42" s="334">
        <f>AVERAGE(F38:F41)</f>
        <v>72667391.333333328</v>
      </c>
      <c r="G42" s="336">
        <f>AVERAGE(G38:G41)</f>
        <v>72387973.7546404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30.03</v>
      </c>
      <c r="E43" s="327"/>
      <c r="F43" s="339">
        <v>30.42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30.03</v>
      </c>
      <c r="E44" s="342"/>
      <c r="F44" s="341">
        <f>F43*$B$34</f>
        <v>30.42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29.729700000000001</v>
      </c>
      <c r="E45" s="345"/>
      <c r="F45" s="344">
        <f>F44*$B$30/100</f>
        <v>30.115800000000004</v>
      </c>
      <c r="H45" s="337"/>
    </row>
    <row r="46" spans="1:14" ht="19.5" customHeight="1" x14ac:dyDescent="0.3">
      <c r="A46" s="676" t="s">
        <v>78</v>
      </c>
      <c r="B46" s="677"/>
      <c r="C46" s="340" t="s">
        <v>79</v>
      </c>
      <c r="D46" s="346">
        <f>D45/$B$45</f>
        <v>0.29729700000000003</v>
      </c>
      <c r="E46" s="347"/>
      <c r="F46" s="348">
        <f>F45/$B$45</f>
        <v>0.30115800000000004</v>
      </c>
      <c r="H46" s="337"/>
    </row>
    <row r="47" spans="1:14" ht="27" customHeight="1" x14ac:dyDescent="0.4">
      <c r="A47" s="678"/>
      <c r="B47" s="679"/>
      <c r="C47" s="349" t="s">
        <v>80</v>
      </c>
      <c r="D47" s="350">
        <v>0.3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30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30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72023452.865877107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7.0149338547846234E-3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film-coated tablet contains: Lamivudine USP 150 mg, Nevirapine USP 200 mg and Zidovudine USP 300 mg.</v>
      </c>
    </row>
    <row r="56" spans="1:12" ht="26.25" customHeight="1" x14ac:dyDescent="0.4">
      <c r="A56" s="364" t="s">
        <v>87</v>
      </c>
      <c r="B56" s="365">
        <v>300</v>
      </c>
      <c r="C56" s="286" t="str">
        <f>B20</f>
        <v xml:space="preserve">Lamivudine 150mg + Zidovudine 300mg + Nevirapine 200mg </v>
      </c>
      <c r="H56" s="366"/>
    </row>
    <row r="57" spans="1:12" ht="18.75" x14ac:dyDescent="0.3">
      <c r="A57" s="363" t="s">
        <v>88</v>
      </c>
      <c r="B57" s="434">
        <f>Uniformity!C46</f>
        <v>1132.6759999999999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5</v>
      </c>
      <c r="C60" s="693" t="s">
        <v>94</v>
      </c>
      <c r="D60" s="696">
        <v>1135.52</v>
      </c>
      <c r="E60" s="369">
        <v>1</v>
      </c>
      <c r="F60" s="370">
        <v>70443693</v>
      </c>
      <c r="G60" s="435">
        <f>IF(ISBLANK(F60),"-",(F60/$D$50*$D$47*$B$68)*($B$57/$D$60))</f>
        <v>292.68491740540105</v>
      </c>
      <c r="H60" s="453">
        <f t="shared" ref="H60:H71" si="0">IF(ISBLANK(F60),"-",(G60/$B$56)*100)</f>
        <v>97.561639135133689</v>
      </c>
      <c r="L60" s="299"/>
    </row>
    <row r="61" spans="1:12" s="14" customFormat="1" ht="26.25" customHeight="1" x14ac:dyDescent="0.4">
      <c r="A61" s="311" t="s">
        <v>95</v>
      </c>
      <c r="B61" s="312">
        <v>50</v>
      </c>
      <c r="C61" s="694"/>
      <c r="D61" s="697"/>
      <c r="E61" s="371">
        <v>2</v>
      </c>
      <c r="F61" s="324">
        <v>70447165</v>
      </c>
      <c r="G61" s="436">
        <f>IF(ISBLANK(F61),"-",(F61/$D$50*$D$47*$B$68)*($B$57/$D$60))</f>
        <v>292.69934314019662</v>
      </c>
      <c r="H61" s="454">
        <f t="shared" si="0"/>
        <v>97.566447713398873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694"/>
      <c r="D62" s="697"/>
      <c r="E62" s="371">
        <v>3</v>
      </c>
      <c r="F62" s="372">
        <v>70365668</v>
      </c>
      <c r="G62" s="436">
        <f>IF(ISBLANK(F62),"-",(F62/$D$50*$D$47*$B$68)*($B$57/$D$60))</f>
        <v>292.36073308586867</v>
      </c>
      <c r="H62" s="454">
        <f t="shared" si="0"/>
        <v>97.453577695289567</v>
      </c>
      <c r="L62" s="299"/>
    </row>
    <row r="63" spans="1:12" ht="27" customHeight="1" x14ac:dyDescent="0.4">
      <c r="A63" s="311" t="s">
        <v>97</v>
      </c>
      <c r="B63" s="312">
        <v>1</v>
      </c>
      <c r="C63" s="703"/>
      <c r="D63" s="698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693" t="s">
        <v>99</v>
      </c>
      <c r="D64" s="696">
        <v>1135.0999999999999</v>
      </c>
      <c r="E64" s="369">
        <v>1</v>
      </c>
      <c r="F64" s="370">
        <v>69966364</v>
      </c>
      <c r="G64" s="435">
        <f>IF(ISBLANK(F64),"-",(F64/$D$50*$D$47*$B$68)*($B$57/$D$64))</f>
        <v>290.80923681598904</v>
      </c>
      <c r="H64" s="453">
        <f t="shared" si="0"/>
        <v>96.936412271996346</v>
      </c>
    </row>
    <row r="65" spans="1:8" ht="26.25" customHeight="1" x14ac:dyDescent="0.4">
      <c r="A65" s="311" t="s">
        <v>100</v>
      </c>
      <c r="B65" s="312">
        <v>1</v>
      </c>
      <c r="C65" s="694"/>
      <c r="D65" s="697"/>
      <c r="E65" s="371">
        <v>2</v>
      </c>
      <c r="F65" s="324">
        <v>70108132</v>
      </c>
      <c r="G65" s="436">
        <f>IF(ISBLANK(F65),"-",(F65/$D$50*$D$47*$B$68)*($B$57/$D$64))</f>
        <v>291.39848344148083</v>
      </c>
      <c r="H65" s="454">
        <f t="shared" si="0"/>
        <v>97.13282781382695</v>
      </c>
    </row>
    <row r="66" spans="1:8" ht="26.25" customHeight="1" x14ac:dyDescent="0.4">
      <c r="A66" s="311" t="s">
        <v>101</v>
      </c>
      <c r="B66" s="312">
        <v>1</v>
      </c>
      <c r="C66" s="694"/>
      <c r="D66" s="697"/>
      <c r="E66" s="371">
        <v>3</v>
      </c>
      <c r="F66" s="324">
        <v>70317408</v>
      </c>
      <c r="G66" s="436">
        <f>IF(ISBLANK(F66),"-",(F66/$D$50*$D$47*$B$68)*($B$57/$D$64))</f>
        <v>292.26832132306492</v>
      </c>
      <c r="H66" s="454">
        <f t="shared" si="0"/>
        <v>97.42277377435498</v>
      </c>
    </row>
    <row r="67" spans="1:8" ht="27" customHeight="1" x14ac:dyDescent="0.4">
      <c r="A67" s="311" t="s">
        <v>102</v>
      </c>
      <c r="B67" s="312">
        <v>1</v>
      </c>
      <c r="C67" s="703"/>
      <c r="D67" s="698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1000</v>
      </c>
      <c r="C68" s="693" t="s">
        <v>104</v>
      </c>
      <c r="D68" s="696">
        <v>1138.22</v>
      </c>
      <c r="E68" s="369">
        <v>1</v>
      </c>
      <c r="F68" s="370">
        <v>70238289</v>
      </c>
      <c r="G68" s="435">
        <f>IF(ISBLANK(F68),"-",(F68/$D$50*$D$47*$B$68)*($B$57/$D$68))</f>
        <v>291.13922819998294</v>
      </c>
      <c r="H68" s="454">
        <f t="shared" si="0"/>
        <v>97.046409399994317</v>
      </c>
    </row>
    <row r="69" spans="1:8" ht="27" customHeight="1" x14ac:dyDescent="0.4">
      <c r="A69" s="359" t="s">
        <v>105</v>
      </c>
      <c r="B69" s="376">
        <f>(D47*B68)/B56*B57</f>
        <v>1132.6759999999999</v>
      </c>
      <c r="C69" s="694"/>
      <c r="D69" s="697"/>
      <c r="E69" s="371">
        <v>2</v>
      </c>
      <c r="F69" s="324">
        <v>70288783</v>
      </c>
      <c r="G69" s="436">
        <f>IF(ISBLANK(F69),"-",(F69/$D$50*$D$47*$B$68)*($B$57/$D$68))</f>
        <v>291.34852692291634</v>
      </c>
      <c r="H69" s="454">
        <f t="shared" si="0"/>
        <v>97.116175640972116</v>
      </c>
    </row>
    <row r="70" spans="1:8" ht="26.25" customHeight="1" x14ac:dyDescent="0.4">
      <c r="A70" s="699" t="s">
        <v>78</v>
      </c>
      <c r="B70" s="700"/>
      <c r="C70" s="694"/>
      <c r="D70" s="697"/>
      <c r="E70" s="371">
        <v>3</v>
      </c>
      <c r="F70" s="324">
        <v>70244109</v>
      </c>
      <c r="G70" s="436">
        <f>IF(ISBLANK(F70),"-",(F70/$D$50*$D$47*$B$68)*($B$57/$D$68))</f>
        <v>291.16335222595569</v>
      </c>
      <c r="H70" s="454">
        <f t="shared" si="0"/>
        <v>97.054450741985235</v>
      </c>
    </row>
    <row r="71" spans="1:8" ht="27" customHeight="1" x14ac:dyDescent="0.4">
      <c r="A71" s="701"/>
      <c r="B71" s="702"/>
      <c r="C71" s="695"/>
      <c r="D71" s="698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291.76357139565067</v>
      </c>
      <c r="H72" s="456">
        <f>AVERAGE(H60:H71)</f>
        <v>97.254523798550224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2.5134718624934896E-3</v>
      </c>
      <c r="H73" s="440">
        <f>STDEV(H60:H71)/H72</f>
        <v>2.5134718624934944E-3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680" t="str">
        <f>B26</f>
        <v>ZIDOVUDINE</v>
      </c>
      <c r="D76" s="680"/>
      <c r="E76" s="385" t="s">
        <v>108</v>
      </c>
      <c r="F76" s="385"/>
      <c r="G76" s="472">
        <f>H72</f>
        <v>97.254523798550224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716" t="str">
        <f>B26</f>
        <v>ZIDOVUDINE</v>
      </c>
      <c r="C79" s="716"/>
    </row>
    <row r="80" spans="1:8" ht="26.25" customHeight="1" x14ac:dyDescent="0.4">
      <c r="A80" s="296" t="s">
        <v>48</v>
      </c>
      <c r="B80" s="716" t="str">
        <f>B27</f>
        <v>Z1-1</v>
      </c>
      <c r="C80" s="716"/>
    </row>
    <row r="81" spans="1:12" ht="27" customHeight="1" x14ac:dyDescent="0.4">
      <c r="A81" s="296" t="s">
        <v>6</v>
      </c>
      <c r="B81" s="388">
        <f>B28</f>
        <v>99</v>
      </c>
    </row>
    <row r="82" spans="1:12" s="14" customFormat="1" ht="27" customHeight="1" x14ac:dyDescent="0.4">
      <c r="A82" s="296" t="s">
        <v>49</v>
      </c>
      <c r="B82" s="298">
        <v>0</v>
      </c>
      <c r="C82" s="682" t="s">
        <v>50</v>
      </c>
      <c r="D82" s="683"/>
      <c r="E82" s="683"/>
      <c r="F82" s="683"/>
      <c r="G82" s="684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685" t="s">
        <v>111</v>
      </c>
      <c r="D84" s="686"/>
      <c r="E84" s="686"/>
      <c r="F84" s="686"/>
      <c r="G84" s="686"/>
      <c r="H84" s="687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685" t="s">
        <v>112</v>
      </c>
      <c r="D85" s="686"/>
      <c r="E85" s="686"/>
      <c r="F85" s="686"/>
      <c r="G85" s="686"/>
      <c r="H85" s="687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50</v>
      </c>
      <c r="D89" s="389" t="s">
        <v>59</v>
      </c>
      <c r="E89" s="390"/>
      <c r="F89" s="688" t="s">
        <v>60</v>
      </c>
      <c r="G89" s="689"/>
    </row>
    <row r="90" spans="1:12" ht="27" customHeight="1" x14ac:dyDescent="0.4">
      <c r="A90" s="311" t="s">
        <v>61</v>
      </c>
      <c r="B90" s="312">
        <v>5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10</v>
      </c>
      <c r="C91" s="393">
        <v>1</v>
      </c>
      <c r="D91" s="319">
        <v>70702485</v>
      </c>
      <c r="E91" s="320">
        <f>IF(ISBLANK(D91),"-",$D$101/$D$98*D91)</f>
        <v>79272562.454380617</v>
      </c>
      <c r="F91" s="319">
        <v>72260356</v>
      </c>
      <c r="G91" s="321">
        <f>IF(ISBLANK(F91),"-",$D$101/$F$98*F91)</f>
        <v>79980559.484832972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71369898</v>
      </c>
      <c r="E92" s="325">
        <f>IF(ISBLANK(D92),"-",$D$101/$D$98*D92)</f>
        <v>80020874.748147458</v>
      </c>
      <c r="F92" s="324">
        <v>72835560</v>
      </c>
      <c r="G92" s="326">
        <f>IF(ISBLANK(F92),"-",$D$101/$F$98*F92)</f>
        <v>80617217.540294439</v>
      </c>
      <c r="I92" s="690">
        <f>ABS((F96/D96*D95)-F95)/D95</f>
        <v>1.0305900914003067E-2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70967472</v>
      </c>
      <c r="E93" s="325">
        <f>IF(ISBLANK(D93),"-",$D$101/$D$98*D93)</f>
        <v>79569669.387851179</v>
      </c>
      <c r="F93" s="324">
        <v>72906258</v>
      </c>
      <c r="G93" s="326">
        <f>IF(ISBLANK(F93),"-",$D$101/$F$98*F93)</f>
        <v>80695468.823673934</v>
      </c>
      <c r="I93" s="690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71013285</v>
      </c>
      <c r="E95" s="335">
        <f>AVERAGE(E91:E94)</f>
        <v>79621035.530126408</v>
      </c>
      <c r="F95" s="398">
        <f>AVERAGE(F91:F94)</f>
        <v>72667391.333333328</v>
      </c>
      <c r="G95" s="399">
        <f>AVERAGE(G91:G94)</f>
        <v>80431081.949600443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30.03</v>
      </c>
      <c r="E96" s="327"/>
      <c r="F96" s="339">
        <v>30.42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30.03</v>
      </c>
      <c r="E97" s="342"/>
      <c r="F97" s="341">
        <f>F96*$B$87</f>
        <v>30.42</v>
      </c>
    </row>
    <row r="98" spans="1:10" ht="19.5" customHeight="1" x14ac:dyDescent="0.3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29.729700000000001</v>
      </c>
      <c r="E98" s="345"/>
      <c r="F98" s="344">
        <f>F97*$B$83/100</f>
        <v>30.115800000000004</v>
      </c>
    </row>
    <row r="99" spans="1:10" ht="19.5" customHeight="1" x14ac:dyDescent="0.3">
      <c r="A99" s="676" t="s">
        <v>78</v>
      </c>
      <c r="B99" s="691"/>
      <c r="C99" s="402" t="s">
        <v>116</v>
      </c>
      <c r="D99" s="406">
        <f>D98/$B$98</f>
        <v>0.29729700000000003</v>
      </c>
      <c r="E99" s="345"/>
      <c r="F99" s="348">
        <f>F98/$B$98</f>
        <v>0.30115800000000004</v>
      </c>
      <c r="G99" s="407"/>
      <c r="H99" s="337"/>
    </row>
    <row r="100" spans="1:10" ht="19.5" customHeight="1" x14ac:dyDescent="0.3">
      <c r="A100" s="678"/>
      <c r="B100" s="692"/>
      <c r="C100" s="402" t="s">
        <v>80</v>
      </c>
      <c r="D100" s="408">
        <f>$B$56/$B$116</f>
        <v>0.33333333333333331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33.333333333333329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33.333333333333329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80026058.73986344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7.0149338547847336E-3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>
        <v>73901836</v>
      </c>
      <c r="E108" s="437">
        <f t="shared" ref="E108:E113" si="1">IF(ISBLANK(D108),"-",D108/$D$103*$D$100*$B$116)</f>
        <v>277.04164304865566</v>
      </c>
      <c r="F108" s="464">
        <f t="shared" ref="F108:F113" si="2">IF(ISBLANK(D108), "-", (E108/$B$56)*100)</f>
        <v>92.347214349551891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>
        <v>74779780</v>
      </c>
      <c r="E109" s="438">
        <f t="shared" si="1"/>
        <v>280.33286098625479</v>
      </c>
      <c r="F109" s="465">
        <f t="shared" si="2"/>
        <v>93.444286995418253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74474499</v>
      </c>
      <c r="E110" s="438">
        <f t="shared" si="1"/>
        <v>279.18843001661639</v>
      </c>
      <c r="F110" s="465">
        <f t="shared" si="2"/>
        <v>93.062810005538793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74702461</v>
      </c>
      <c r="E111" s="438">
        <f t="shared" si="1"/>
        <v>280.04300915092449</v>
      </c>
      <c r="F111" s="465">
        <f t="shared" si="2"/>
        <v>93.347669716974835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74606873</v>
      </c>
      <c r="E112" s="438">
        <f t="shared" si="1"/>
        <v>279.68467087397374</v>
      </c>
      <c r="F112" s="465">
        <f t="shared" si="2"/>
        <v>93.228223624657915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74682692</v>
      </c>
      <c r="E113" s="439">
        <f t="shared" si="1"/>
        <v>279.96889954096264</v>
      </c>
      <c r="F113" s="466">
        <f t="shared" si="2"/>
        <v>93.322966513654222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279.37658560289793</v>
      </c>
      <c r="F115" s="468">
        <f>AVERAGE(F108:F113)</f>
        <v>93.125528534299306</v>
      </c>
    </row>
    <row r="116" spans="1:10" ht="27" customHeight="1" x14ac:dyDescent="0.4">
      <c r="A116" s="311" t="s">
        <v>103</v>
      </c>
      <c r="B116" s="343">
        <f>(B115/B114)*(B113/B112)*(B111/B110)*(B109/B108)*B107</f>
        <v>900</v>
      </c>
      <c r="C116" s="421"/>
      <c r="D116" s="445" t="s">
        <v>84</v>
      </c>
      <c r="E116" s="443">
        <f>STDEV(E108:E113)/E115</f>
        <v>4.3225420443243241E-3</v>
      </c>
      <c r="F116" s="422">
        <f>STDEV(F108:F113)/F115</f>
        <v>4.3225420443243059E-3</v>
      </c>
      <c r="I116" s="285"/>
    </row>
    <row r="117" spans="1:10" ht="27" customHeight="1" x14ac:dyDescent="0.4">
      <c r="A117" s="676" t="s">
        <v>78</v>
      </c>
      <c r="B117" s="677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678"/>
      <c r="B118" s="679"/>
      <c r="C118" s="285"/>
      <c r="D118" s="447"/>
      <c r="E118" s="704" t="s">
        <v>123</v>
      </c>
      <c r="F118" s="705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277.04164304865566</v>
      </c>
      <c r="F119" s="469">
        <f>MIN(F108:F113)</f>
        <v>92.347214349551891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280.33286098625479</v>
      </c>
      <c r="F120" s="470">
        <f>MAX(F108:F113)</f>
        <v>93.444286995418253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680" t="str">
        <f>B26</f>
        <v>ZIDOVUDINE</v>
      </c>
      <c r="D124" s="680"/>
      <c r="E124" s="385" t="s">
        <v>127</v>
      </c>
      <c r="F124" s="385"/>
      <c r="G124" s="471">
        <f>F115</f>
        <v>93.125528534299306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92.347214349551891</v>
      </c>
      <c r="E125" s="396" t="s">
        <v>130</v>
      </c>
      <c r="F125" s="471">
        <f>MAX(F108:F113)</f>
        <v>93.444286995418253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681" t="s">
        <v>26</v>
      </c>
      <c r="C127" s="681"/>
      <c r="E127" s="391" t="s">
        <v>27</v>
      </c>
      <c r="F127" s="426"/>
      <c r="G127" s="681" t="s">
        <v>28</v>
      </c>
      <c r="H127" s="681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8" zoomScale="49" zoomScaleNormal="40" zoomScalePageLayoutView="49" workbookViewId="0">
      <selection activeCell="C128" sqref="C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4" t="s">
        <v>45</v>
      </c>
      <c r="B1" s="674"/>
      <c r="C1" s="674"/>
      <c r="D1" s="674"/>
      <c r="E1" s="674"/>
      <c r="F1" s="674"/>
      <c r="G1" s="674"/>
      <c r="H1" s="674"/>
      <c r="I1" s="674"/>
    </row>
    <row r="2" spans="1:9" ht="18.75" customHeight="1" x14ac:dyDescent="0.25">
      <c r="A2" s="674"/>
      <c r="B2" s="674"/>
      <c r="C2" s="674"/>
      <c r="D2" s="674"/>
      <c r="E2" s="674"/>
      <c r="F2" s="674"/>
      <c r="G2" s="674"/>
      <c r="H2" s="674"/>
      <c r="I2" s="674"/>
    </row>
    <row r="3" spans="1:9" ht="18.75" customHeight="1" x14ac:dyDescent="0.25">
      <c r="A3" s="674"/>
      <c r="B3" s="674"/>
      <c r="C3" s="674"/>
      <c r="D3" s="674"/>
      <c r="E3" s="674"/>
      <c r="F3" s="674"/>
      <c r="G3" s="674"/>
      <c r="H3" s="674"/>
      <c r="I3" s="674"/>
    </row>
    <row r="4" spans="1:9" ht="18.75" customHeight="1" x14ac:dyDescent="0.25">
      <c r="A4" s="674"/>
      <c r="B4" s="674"/>
      <c r="C4" s="674"/>
      <c r="D4" s="674"/>
      <c r="E4" s="674"/>
      <c r="F4" s="674"/>
      <c r="G4" s="674"/>
      <c r="H4" s="674"/>
      <c r="I4" s="674"/>
    </row>
    <row r="5" spans="1:9" ht="18.75" customHeight="1" x14ac:dyDescent="0.25">
      <c r="A5" s="674"/>
      <c r="B5" s="674"/>
      <c r="C5" s="674"/>
      <c r="D5" s="674"/>
      <c r="E5" s="674"/>
      <c r="F5" s="674"/>
      <c r="G5" s="674"/>
      <c r="H5" s="674"/>
      <c r="I5" s="674"/>
    </row>
    <row r="6" spans="1:9" ht="18.75" customHeight="1" x14ac:dyDescent="0.25">
      <c r="A6" s="674"/>
      <c r="B6" s="674"/>
      <c r="C6" s="674"/>
      <c r="D6" s="674"/>
      <c r="E6" s="674"/>
      <c r="F6" s="674"/>
      <c r="G6" s="674"/>
      <c r="H6" s="674"/>
      <c r="I6" s="674"/>
    </row>
    <row r="7" spans="1:9" ht="18.75" customHeight="1" x14ac:dyDescent="0.25">
      <c r="A7" s="674"/>
      <c r="B7" s="674"/>
      <c r="C7" s="674"/>
      <c r="D7" s="674"/>
      <c r="E7" s="674"/>
      <c r="F7" s="674"/>
      <c r="G7" s="674"/>
      <c r="H7" s="674"/>
      <c r="I7" s="674"/>
    </row>
    <row r="8" spans="1:9" x14ac:dyDescent="0.25">
      <c r="A8" s="675" t="s">
        <v>46</v>
      </c>
      <c r="B8" s="675"/>
      <c r="C8" s="675"/>
      <c r="D8" s="675"/>
      <c r="E8" s="675"/>
      <c r="F8" s="675"/>
      <c r="G8" s="675"/>
      <c r="H8" s="675"/>
      <c r="I8" s="675"/>
    </row>
    <row r="9" spans="1:9" x14ac:dyDescent="0.25">
      <c r="A9" s="675"/>
      <c r="B9" s="675"/>
      <c r="C9" s="675"/>
      <c r="D9" s="675"/>
      <c r="E9" s="675"/>
      <c r="F9" s="675"/>
      <c r="G9" s="675"/>
      <c r="H9" s="675"/>
      <c r="I9" s="675"/>
    </row>
    <row r="10" spans="1:9" x14ac:dyDescent="0.25">
      <c r="A10" s="675"/>
      <c r="B10" s="675"/>
      <c r="C10" s="675"/>
      <c r="D10" s="675"/>
      <c r="E10" s="675"/>
      <c r="F10" s="675"/>
      <c r="G10" s="675"/>
      <c r="H10" s="675"/>
      <c r="I10" s="675"/>
    </row>
    <row r="11" spans="1:9" x14ac:dyDescent="0.25">
      <c r="A11" s="675"/>
      <c r="B11" s="675"/>
      <c r="C11" s="675"/>
      <c r="D11" s="675"/>
      <c r="E11" s="675"/>
      <c r="F11" s="675"/>
      <c r="G11" s="675"/>
      <c r="H11" s="675"/>
      <c r="I11" s="675"/>
    </row>
    <row r="12" spans="1:9" x14ac:dyDescent="0.25">
      <c r="A12" s="675"/>
      <c r="B12" s="675"/>
      <c r="C12" s="675"/>
      <c r="D12" s="675"/>
      <c r="E12" s="675"/>
      <c r="F12" s="675"/>
      <c r="G12" s="675"/>
      <c r="H12" s="675"/>
      <c r="I12" s="675"/>
    </row>
    <row r="13" spans="1:9" x14ac:dyDescent="0.25">
      <c r="A13" s="675"/>
      <c r="B13" s="675"/>
      <c r="C13" s="675"/>
      <c r="D13" s="675"/>
      <c r="E13" s="675"/>
      <c r="F13" s="675"/>
      <c r="G13" s="675"/>
      <c r="H13" s="675"/>
      <c r="I13" s="675"/>
    </row>
    <row r="14" spans="1:9" x14ac:dyDescent="0.25">
      <c r="A14" s="675"/>
      <c r="B14" s="675"/>
      <c r="C14" s="675"/>
      <c r="D14" s="675"/>
      <c r="E14" s="675"/>
      <c r="F14" s="675"/>
      <c r="G14" s="675"/>
      <c r="H14" s="675"/>
      <c r="I14" s="675"/>
    </row>
    <row r="15" spans="1:9" ht="19.5" customHeight="1" x14ac:dyDescent="0.3">
      <c r="A15" s="473"/>
    </row>
    <row r="16" spans="1:9" ht="19.5" customHeight="1" x14ac:dyDescent="0.3">
      <c r="A16" s="708" t="s">
        <v>31</v>
      </c>
      <c r="B16" s="709"/>
      <c r="C16" s="709"/>
      <c r="D16" s="709"/>
      <c r="E16" s="709"/>
      <c r="F16" s="709"/>
      <c r="G16" s="709"/>
      <c r="H16" s="710"/>
    </row>
    <row r="17" spans="1:14" ht="20.25" customHeight="1" x14ac:dyDescent="0.25">
      <c r="A17" s="711" t="s">
        <v>47</v>
      </c>
      <c r="B17" s="711"/>
      <c r="C17" s="711"/>
      <c r="D17" s="711"/>
      <c r="E17" s="711"/>
      <c r="F17" s="711"/>
      <c r="G17" s="711"/>
      <c r="H17" s="711"/>
    </row>
    <row r="18" spans="1:14" ht="26.25" customHeight="1" x14ac:dyDescent="0.4">
      <c r="A18" s="475" t="s">
        <v>33</v>
      </c>
      <c r="B18" s="707" t="s">
        <v>5</v>
      </c>
      <c r="C18" s="707"/>
      <c r="D18" s="621"/>
      <c r="E18" s="476"/>
      <c r="F18" s="477"/>
      <c r="G18" s="477"/>
      <c r="H18" s="477"/>
    </row>
    <row r="19" spans="1:14" ht="26.25" customHeight="1" x14ac:dyDescent="0.4">
      <c r="A19" s="475" t="s">
        <v>34</v>
      </c>
      <c r="B19" s="478" t="s">
        <v>7</v>
      </c>
      <c r="C19" s="630">
        <v>1</v>
      </c>
      <c r="D19" s="477"/>
      <c r="E19" s="477"/>
      <c r="F19" s="477"/>
      <c r="G19" s="477"/>
      <c r="H19" s="477"/>
    </row>
    <row r="20" spans="1:14" ht="26.25" customHeight="1" x14ac:dyDescent="0.4">
      <c r="A20" s="475" t="s">
        <v>35</v>
      </c>
      <c r="B20" s="712" t="s">
        <v>9</v>
      </c>
      <c r="C20" s="712"/>
      <c r="D20" s="477"/>
      <c r="E20" s="477"/>
      <c r="F20" s="477"/>
      <c r="G20" s="477"/>
      <c r="H20" s="477"/>
    </row>
    <row r="21" spans="1:14" ht="26.25" customHeight="1" x14ac:dyDescent="0.4">
      <c r="A21" s="475" t="s">
        <v>36</v>
      </c>
      <c r="B21" s="712" t="s">
        <v>11</v>
      </c>
      <c r="C21" s="712"/>
      <c r="D21" s="712"/>
      <c r="E21" s="712"/>
      <c r="F21" s="712"/>
      <c r="G21" s="712"/>
      <c r="H21" s="712"/>
      <c r="I21" s="479"/>
    </row>
    <row r="22" spans="1:14" ht="26.25" customHeight="1" x14ac:dyDescent="0.4">
      <c r="A22" s="475" t="s">
        <v>37</v>
      </c>
      <c r="B22" s="480" t="s">
        <v>12</v>
      </c>
      <c r="C22" s="477"/>
      <c r="D22" s="477"/>
      <c r="E22" s="477"/>
      <c r="F22" s="477"/>
      <c r="G22" s="477"/>
      <c r="H22" s="477"/>
    </row>
    <row r="23" spans="1:14" ht="26.25" customHeight="1" x14ac:dyDescent="0.4">
      <c r="A23" s="475" t="s">
        <v>38</v>
      </c>
      <c r="B23" s="480">
        <v>43194</v>
      </c>
      <c r="C23" s="477"/>
      <c r="D23" s="477"/>
      <c r="E23" s="477"/>
      <c r="F23" s="477"/>
      <c r="G23" s="477"/>
      <c r="H23" s="477"/>
    </row>
    <row r="24" spans="1:14" ht="18.75" x14ac:dyDescent="0.3">
      <c r="A24" s="475"/>
      <c r="B24" s="481"/>
    </row>
    <row r="25" spans="1:14" ht="18.75" x14ac:dyDescent="0.3">
      <c r="A25" s="482" t="s">
        <v>1</v>
      </c>
      <c r="B25" s="481"/>
    </row>
    <row r="26" spans="1:14" ht="26.25" customHeight="1" x14ac:dyDescent="0.4">
      <c r="A26" s="483" t="s">
        <v>4</v>
      </c>
      <c r="B26" s="706" t="s">
        <v>131</v>
      </c>
      <c r="C26" s="707"/>
    </row>
    <row r="27" spans="1:14" ht="26.25" customHeight="1" x14ac:dyDescent="0.4">
      <c r="A27" s="484" t="s">
        <v>48</v>
      </c>
      <c r="B27" s="713" t="s">
        <v>138</v>
      </c>
      <c r="C27" s="714"/>
    </row>
    <row r="28" spans="1:14" ht="27" customHeight="1" x14ac:dyDescent="0.4">
      <c r="A28" s="484" t="s">
        <v>6</v>
      </c>
      <c r="B28" s="485">
        <v>99.7</v>
      </c>
    </row>
    <row r="29" spans="1:14" s="14" customFormat="1" ht="27" customHeight="1" x14ac:dyDescent="0.4">
      <c r="A29" s="484" t="s">
        <v>49</v>
      </c>
      <c r="B29" s="486">
        <v>0</v>
      </c>
      <c r="C29" s="682" t="s">
        <v>50</v>
      </c>
      <c r="D29" s="683"/>
      <c r="E29" s="683"/>
      <c r="F29" s="683"/>
      <c r="G29" s="684"/>
      <c r="I29" s="487"/>
      <c r="J29" s="487"/>
      <c r="K29" s="487"/>
      <c r="L29" s="487"/>
    </row>
    <row r="30" spans="1:14" s="14" customFormat="1" ht="19.5" customHeight="1" x14ac:dyDescent="0.3">
      <c r="A30" s="484" t="s">
        <v>51</v>
      </c>
      <c r="B30" s="488">
        <f>B28-B29</f>
        <v>99.7</v>
      </c>
      <c r="C30" s="489"/>
      <c r="D30" s="489"/>
      <c r="E30" s="489"/>
      <c r="F30" s="489"/>
      <c r="G30" s="490"/>
      <c r="I30" s="487"/>
      <c r="J30" s="487"/>
      <c r="K30" s="487"/>
      <c r="L30" s="487"/>
    </row>
    <row r="31" spans="1:14" s="14" customFormat="1" ht="27" customHeight="1" x14ac:dyDescent="0.4">
      <c r="A31" s="484" t="s">
        <v>52</v>
      </c>
      <c r="B31" s="491">
        <v>1</v>
      </c>
      <c r="C31" s="685" t="s">
        <v>53</v>
      </c>
      <c r="D31" s="686"/>
      <c r="E31" s="686"/>
      <c r="F31" s="686"/>
      <c r="G31" s="686"/>
      <c r="H31" s="687"/>
      <c r="I31" s="487"/>
      <c r="J31" s="487"/>
      <c r="K31" s="487"/>
      <c r="L31" s="487"/>
    </row>
    <row r="32" spans="1:14" s="14" customFormat="1" ht="27" customHeight="1" x14ac:dyDescent="0.4">
      <c r="A32" s="484" t="s">
        <v>54</v>
      </c>
      <c r="B32" s="491">
        <v>1</v>
      </c>
      <c r="C32" s="685" t="s">
        <v>55</v>
      </c>
      <c r="D32" s="686"/>
      <c r="E32" s="686"/>
      <c r="F32" s="686"/>
      <c r="G32" s="686"/>
      <c r="H32" s="687"/>
      <c r="I32" s="487"/>
      <c r="J32" s="487"/>
      <c r="K32" s="487"/>
      <c r="L32" s="492"/>
      <c r="M32" s="492"/>
      <c r="N32" s="493"/>
    </row>
    <row r="33" spans="1:14" s="14" customFormat="1" ht="17.25" customHeight="1" x14ac:dyDescent="0.3">
      <c r="A33" s="484"/>
      <c r="B33" s="494"/>
      <c r="C33" s="495"/>
      <c r="D33" s="495"/>
      <c r="E33" s="495"/>
      <c r="F33" s="495"/>
      <c r="G33" s="495"/>
      <c r="H33" s="495"/>
      <c r="I33" s="487"/>
      <c r="J33" s="487"/>
      <c r="K33" s="487"/>
      <c r="L33" s="492"/>
      <c r="M33" s="492"/>
      <c r="N33" s="493"/>
    </row>
    <row r="34" spans="1:14" s="14" customFormat="1" ht="18.75" x14ac:dyDescent="0.3">
      <c r="A34" s="484" t="s">
        <v>56</v>
      </c>
      <c r="B34" s="496">
        <f>B31/B32</f>
        <v>1</v>
      </c>
      <c r="C34" s="474" t="s">
        <v>57</v>
      </c>
      <c r="D34" s="474"/>
      <c r="E34" s="474"/>
      <c r="F34" s="474"/>
      <c r="G34" s="474"/>
      <c r="I34" s="487"/>
      <c r="J34" s="487"/>
      <c r="K34" s="487"/>
      <c r="L34" s="492"/>
      <c r="M34" s="492"/>
      <c r="N34" s="493"/>
    </row>
    <row r="35" spans="1:14" s="14" customFormat="1" ht="19.5" customHeight="1" x14ac:dyDescent="0.3">
      <c r="A35" s="484"/>
      <c r="B35" s="488"/>
      <c r="G35" s="474"/>
      <c r="I35" s="487"/>
      <c r="J35" s="487"/>
      <c r="K35" s="487"/>
      <c r="L35" s="492"/>
      <c r="M35" s="492"/>
      <c r="N35" s="493"/>
    </row>
    <row r="36" spans="1:14" s="14" customFormat="1" ht="27" customHeight="1" x14ac:dyDescent="0.4">
      <c r="A36" s="497" t="s">
        <v>58</v>
      </c>
      <c r="B36" s="498">
        <v>50</v>
      </c>
      <c r="C36" s="474"/>
      <c r="D36" s="688" t="s">
        <v>59</v>
      </c>
      <c r="E36" s="715"/>
      <c r="F36" s="688" t="s">
        <v>60</v>
      </c>
      <c r="G36" s="689"/>
      <c r="J36" s="487"/>
      <c r="K36" s="487"/>
      <c r="L36" s="492"/>
      <c r="M36" s="492"/>
      <c r="N36" s="493"/>
    </row>
    <row r="37" spans="1:14" s="14" customFormat="1" ht="27" customHeight="1" x14ac:dyDescent="0.4">
      <c r="A37" s="499" t="s">
        <v>61</v>
      </c>
      <c r="B37" s="500">
        <v>5</v>
      </c>
      <c r="C37" s="501" t="s">
        <v>62</v>
      </c>
      <c r="D37" s="502" t="s">
        <v>63</v>
      </c>
      <c r="E37" s="503" t="s">
        <v>64</v>
      </c>
      <c r="F37" s="502" t="s">
        <v>63</v>
      </c>
      <c r="G37" s="504" t="s">
        <v>64</v>
      </c>
      <c r="I37" s="505" t="s">
        <v>65</v>
      </c>
      <c r="J37" s="487"/>
      <c r="K37" s="487"/>
      <c r="L37" s="492"/>
      <c r="M37" s="492"/>
      <c r="N37" s="493"/>
    </row>
    <row r="38" spans="1:14" s="14" customFormat="1" ht="26.25" customHeight="1" x14ac:dyDescent="0.4">
      <c r="A38" s="499" t="s">
        <v>66</v>
      </c>
      <c r="B38" s="500">
        <v>10</v>
      </c>
      <c r="C38" s="506">
        <v>1</v>
      </c>
      <c r="D38" s="507">
        <v>35146435</v>
      </c>
      <c r="E38" s="508">
        <f>IF(ISBLANK(D38),"-",$D$48/$D$45*D38)</f>
        <v>34989768.312381312</v>
      </c>
      <c r="F38" s="507">
        <v>36146146</v>
      </c>
      <c r="G38" s="509">
        <f>IF(ISBLANK(F38),"-",$D$48/$F$45*F38)</f>
        <v>35526615.12219166</v>
      </c>
      <c r="I38" s="510"/>
      <c r="J38" s="487"/>
      <c r="K38" s="487"/>
      <c r="L38" s="492"/>
      <c r="M38" s="492"/>
      <c r="N38" s="493"/>
    </row>
    <row r="39" spans="1:14" s="14" customFormat="1" ht="26.25" customHeight="1" x14ac:dyDescent="0.4">
      <c r="A39" s="499" t="s">
        <v>67</v>
      </c>
      <c r="B39" s="500">
        <v>1</v>
      </c>
      <c r="C39" s="511">
        <v>2</v>
      </c>
      <c r="D39" s="512">
        <v>35315253</v>
      </c>
      <c r="E39" s="513">
        <f>IF(ISBLANK(D39),"-",$D$48/$D$45*D39)</f>
        <v>35157833.799164243</v>
      </c>
      <c r="F39" s="512">
        <v>36296249</v>
      </c>
      <c r="G39" s="514">
        <f>IF(ISBLANK(F39),"-",$D$48/$F$45*F39)</f>
        <v>35674145.415177427</v>
      </c>
      <c r="I39" s="690">
        <f>ABS((F43/D43*D42)-F42)/D42</f>
        <v>1.591992537825861E-2</v>
      </c>
      <c r="J39" s="487"/>
      <c r="K39" s="487"/>
      <c r="L39" s="492"/>
      <c r="M39" s="492"/>
      <c r="N39" s="493"/>
    </row>
    <row r="40" spans="1:14" ht="26.25" customHeight="1" x14ac:dyDescent="0.4">
      <c r="A40" s="499" t="s">
        <v>68</v>
      </c>
      <c r="B40" s="500">
        <v>1</v>
      </c>
      <c r="C40" s="511">
        <v>3</v>
      </c>
      <c r="D40" s="512">
        <v>35150255</v>
      </c>
      <c r="E40" s="513">
        <f>IF(ISBLANK(D40),"-",$D$48/$D$45*D40)</f>
        <v>34993571.284573324</v>
      </c>
      <c r="F40" s="512">
        <v>36213617</v>
      </c>
      <c r="G40" s="514">
        <f>IF(ISBLANK(F40),"-",$D$48/$F$45*F40)</f>
        <v>35592929.695504934</v>
      </c>
      <c r="I40" s="690"/>
      <c r="L40" s="492"/>
      <c r="M40" s="492"/>
      <c r="N40" s="515"/>
    </row>
    <row r="41" spans="1:14" ht="27" customHeight="1" x14ac:dyDescent="0.4">
      <c r="A41" s="499" t="s">
        <v>69</v>
      </c>
      <c r="B41" s="500">
        <v>1</v>
      </c>
      <c r="C41" s="516">
        <v>4</v>
      </c>
      <c r="D41" s="517"/>
      <c r="E41" s="518" t="str">
        <f>IF(ISBLANK(D41),"-",$D$48/$D$45*D41)</f>
        <v>-</v>
      </c>
      <c r="F41" s="517"/>
      <c r="G41" s="519" t="str">
        <f>IF(ISBLANK(F41),"-",$D$48/$F$45*F41)</f>
        <v>-</v>
      </c>
      <c r="I41" s="520"/>
      <c r="L41" s="492"/>
      <c r="M41" s="492"/>
      <c r="N41" s="515"/>
    </row>
    <row r="42" spans="1:14" ht="27" customHeight="1" x14ac:dyDescent="0.4">
      <c r="A42" s="499" t="s">
        <v>70</v>
      </c>
      <c r="B42" s="500">
        <v>1</v>
      </c>
      <c r="C42" s="521" t="s">
        <v>71</v>
      </c>
      <c r="D42" s="522">
        <f>AVERAGE(D38:D41)</f>
        <v>35203981</v>
      </c>
      <c r="E42" s="523">
        <f>AVERAGE(E38:E41)</f>
        <v>35047057.798706293</v>
      </c>
      <c r="F42" s="522">
        <f>AVERAGE(F38:F41)</f>
        <v>36218670.666666664</v>
      </c>
      <c r="G42" s="524">
        <f>AVERAGE(G38:G41)</f>
        <v>35597896.744291343</v>
      </c>
      <c r="H42" s="525"/>
    </row>
    <row r="43" spans="1:14" ht="26.25" customHeight="1" x14ac:dyDescent="0.4">
      <c r="A43" s="499" t="s">
        <v>72</v>
      </c>
      <c r="B43" s="500">
        <v>1</v>
      </c>
      <c r="C43" s="526" t="s">
        <v>73</v>
      </c>
      <c r="D43" s="527">
        <v>20.149999999999999</v>
      </c>
      <c r="E43" s="515"/>
      <c r="F43" s="527">
        <v>20.41</v>
      </c>
      <c r="H43" s="525"/>
    </row>
    <row r="44" spans="1:14" ht="26.25" customHeight="1" x14ac:dyDescent="0.4">
      <c r="A44" s="499" t="s">
        <v>74</v>
      </c>
      <c r="B44" s="500">
        <v>1</v>
      </c>
      <c r="C44" s="528" t="s">
        <v>75</v>
      </c>
      <c r="D44" s="529">
        <f>D43*$B$34</f>
        <v>20.149999999999999</v>
      </c>
      <c r="E44" s="530"/>
      <c r="F44" s="529">
        <f>F43*$B$34</f>
        <v>20.41</v>
      </c>
      <c r="H44" s="525"/>
    </row>
    <row r="45" spans="1:14" ht="19.5" customHeight="1" x14ac:dyDescent="0.3">
      <c r="A45" s="499" t="s">
        <v>76</v>
      </c>
      <c r="B45" s="531">
        <f>(B44/B43)*(B42/B41)*(B40/B39)*(B38/B37)*B36</f>
        <v>100</v>
      </c>
      <c r="C45" s="528" t="s">
        <v>77</v>
      </c>
      <c r="D45" s="532">
        <f>D44*$B$30/100</f>
        <v>20.089549999999999</v>
      </c>
      <c r="E45" s="533"/>
      <c r="F45" s="532">
        <f>F44*$B$30/100</f>
        <v>20.348770000000002</v>
      </c>
      <c r="H45" s="525"/>
    </row>
    <row r="46" spans="1:14" ht="19.5" customHeight="1" x14ac:dyDescent="0.3">
      <c r="A46" s="676" t="s">
        <v>78</v>
      </c>
      <c r="B46" s="677"/>
      <c r="C46" s="528" t="s">
        <v>79</v>
      </c>
      <c r="D46" s="534">
        <f>D45/$B$45</f>
        <v>0.2008955</v>
      </c>
      <c r="E46" s="535"/>
      <c r="F46" s="536">
        <f>F45/$B$45</f>
        <v>0.20348770000000002</v>
      </c>
      <c r="H46" s="525"/>
    </row>
    <row r="47" spans="1:14" ht="27" customHeight="1" x14ac:dyDescent="0.4">
      <c r="A47" s="678"/>
      <c r="B47" s="679"/>
      <c r="C47" s="537" t="s">
        <v>80</v>
      </c>
      <c r="D47" s="538">
        <v>0.2</v>
      </c>
      <c r="E47" s="539"/>
      <c r="F47" s="535"/>
      <c r="H47" s="525"/>
    </row>
    <row r="48" spans="1:14" ht="18.75" x14ac:dyDescent="0.3">
      <c r="C48" s="540" t="s">
        <v>81</v>
      </c>
      <c r="D48" s="532">
        <f>D47*$B$45</f>
        <v>20</v>
      </c>
      <c r="F48" s="541"/>
      <c r="H48" s="525"/>
    </row>
    <row r="49" spans="1:12" ht="19.5" customHeight="1" x14ac:dyDescent="0.3">
      <c r="C49" s="542" t="s">
        <v>82</v>
      </c>
      <c r="D49" s="543">
        <f>D48/B34</f>
        <v>20</v>
      </c>
      <c r="F49" s="541"/>
      <c r="H49" s="525"/>
    </row>
    <row r="50" spans="1:12" ht="18.75" x14ac:dyDescent="0.3">
      <c r="C50" s="497" t="s">
        <v>83</v>
      </c>
      <c r="D50" s="544">
        <f>AVERAGE(E38:E41,G38:G41)</f>
        <v>35322477.271498822</v>
      </c>
      <c r="F50" s="545"/>
      <c r="H50" s="525"/>
    </row>
    <row r="51" spans="1:12" ht="18.75" x14ac:dyDescent="0.3">
      <c r="C51" s="499" t="s">
        <v>84</v>
      </c>
      <c r="D51" s="546">
        <f>STDEV(E38:E41,G38:G41)/D50</f>
        <v>8.8124547282275607E-3</v>
      </c>
      <c r="F51" s="545"/>
      <c r="H51" s="525"/>
    </row>
    <row r="52" spans="1:12" ht="19.5" customHeight="1" x14ac:dyDescent="0.3">
      <c r="C52" s="547" t="s">
        <v>20</v>
      </c>
      <c r="D52" s="548">
        <f>COUNT(E38:E41,G38:G41)</f>
        <v>6</v>
      </c>
      <c r="F52" s="545"/>
    </row>
    <row r="54" spans="1:12" ht="18.75" x14ac:dyDescent="0.3">
      <c r="A54" s="549" t="s">
        <v>1</v>
      </c>
      <c r="B54" s="550" t="s">
        <v>85</v>
      </c>
    </row>
    <row r="55" spans="1:12" ht="18.75" x14ac:dyDescent="0.3">
      <c r="A55" s="474" t="s">
        <v>86</v>
      </c>
      <c r="B55" s="551" t="str">
        <f>B21</f>
        <v>Each film-coated tablet contains: Lamivudine USP 150 mg, Nevirapine USP 200 mg and Zidovudine USP 300 mg.</v>
      </c>
    </row>
    <row r="56" spans="1:12" ht="26.25" customHeight="1" x14ac:dyDescent="0.4">
      <c r="A56" s="552" t="s">
        <v>87</v>
      </c>
      <c r="B56" s="553">
        <v>200</v>
      </c>
      <c r="C56" s="474" t="str">
        <f>B20</f>
        <v xml:space="preserve">Lamivudine 150mg + Zidovudine 300mg + Nevirapine 200mg </v>
      </c>
      <c r="H56" s="554"/>
    </row>
    <row r="57" spans="1:12" ht="18.75" x14ac:dyDescent="0.3">
      <c r="A57" s="551" t="s">
        <v>88</v>
      </c>
      <c r="B57" s="622">
        <f>Uniformity!C46</f>
        <v>1132.6759999999999</v>
      </c>
      <c r="H57" s="554"/>
    </row>
    <row r="58" spans="1:12" ht="19.5" customHeight="1" x14ac:dyDescent="0.3">
      <c r="H58" s="554"/>
    </row>
    <row r="59" spans="1:12" s="14" customFormat="1" ht="27" customHeight="1" x14ac:dyDescent="0.4">
      <c r="A59" s="497" t="s">
        <v>89</v>
      </c>
      <c r="B59" s="498">
        <v>100</v>
      </c>
      <c r="C59" s="474"/>
      <c r="D59" s="555" t="s">
        <v>90</v>
      </c>
      <c r="E59" s="556" t="s">
        <v>62</v>
      </c>
      <c r="F59" s="556" t="s">
        <v>63</v>
      </c>
      <c r="G59" s="556" t="s">
        <v>91</v>
      </c>
      <c r="H59" s="501" t="s">
        <v>92</v>
      </c>
      <c r="L59" s="487"/>
    </row>
    <row r="60" spans="1:12" s="14" customFormat="1" ht="26.25" customHeight="1" x14ac:dyDescent="0.4">
      <c r="A60" s="499" t="s">
        <v>93</v>
      </c>
      <c r="B60" s="500">
        <v>5</v>
      </c>
      <c r="C60" s="693" t="s">
        <v>94</v>
      </c>
      <c r="D60" s="696">
        <v>1135.52</v>
      </c>
      <c r="E60" s="557">
        <v>1</v>
      </c>
      <c r="F60" s="558">
        <v>34363716</v>
      </c>
      <c r="G60" s="623">
        <f>IF(ISBLANK(F60),"-",(F60/$D$50*$D$47*$B$68)*($B$57/$D$60))</f>
        <v>194.0840620058423</v>
      </c>
      <c r="H60" s="641">
        <f t="shared" ref="H60:H71" si="0">IF(ISBLANK(F60),"-",(G60/$B$56)*100)</f>
        <v>97.042031002921149</v>
      </c>
      <c r="L60" s="487"/>
    </row>
    <row r="61" spans="1:12" s="14" customFormat="1" ht="26.25" customHeight="1" x14ac:dyDescent="0.4">
      <c r="A61" s="499" t="s">
        <v>95</v>
      </c>
      <c r="B61" s="500">
        <v>50</v>
      </c>
      <c r="C61" s="694"/>
      <c r="D61" s="697"/>
      <c r="E61" s="559">
        <v>2</v>
      </c>
      <c r="F61" s="512">
        <v>34285917</v>
      </c>
      <c r="G61" s="624">
        <f>IF(ISBLANK(F61),"-",(F61/$D$50*$D$47*$B$68)*($B$57/$D$60))</f>
        <v>193.64465824811157</v>
      </c>
      <c r="H61" s="642">
        <f t="shared" si="0"/>
        <v>96.822329124055784</v>
      </c>
      <c r="L61" s="487"/>
    </row>
    <row r="62" spans="1:12" s="14" customFormat="1" ht="26.25" customHeight="1" x14ac:dyDescent="0.4">
      <c r="A62" s="499" t="s">
        <v>96</v>
      </c>
      <c r="B62" s="500">
        <v>1</v>
      </c>
      <c r="C62" s="694"/>
      <c r="D62" s="697"/>
      <c r="E62" s="559">
        <v>3</v>
      </c>
      <c r="F62" s="560">
        <v>34303590</v>
      </c>
      <c r="G62" s="624">
        <f>IF(ISBLANK(F62),"-",(F62/$D$50*$D$47*$B$68)*($B$57/$D$60))</f>
        <v>193.74447421760186</v>
      </c>
      <c r="H62" s="642">
        <f t="shared" si="0"/>
        <v>96.872237108800931</v>
      </c>
      <c r="L62" s="487"/>
    </row>
    <row r="63" spans="1:12" ht="27" customHeight="1" x14ac:dyDescent="0.4">
      <c r="A63" s="499" t="s">
        <v>97</v>
      </c>
      <c r="B63" s="500">
        <v>1</v>
      </c>
      <c r="C63" s="703"/>
      <c r="D63" s="698"/>
      <c r="E63" s="561">
        <v>4</v>
      </c>
      <c r="F63" s="562"/>
      <c r="G63" s="624" t="str">
        <f>IF(ISBLANK(F63),"-",(F63/$D$50*$D$47*$B$68)*($B$57/$D$60))</f>
        <v>-</v>
      </c>
      <c r="H63" s="642" t="str">
        <f t="shared" si="0"/>
        <v>-</v>
      </c>
    </row>
    <row r="64" spans="1:12" ht="26.25" customHeight="1" x14ac:dyDescent="0.4">
      <c r="A64" s="499" t="s">
        <v>98</v>
      </c>
      <c r="B64" s="500">
        <v>1</v>
      </c>
      <c r="C64" s="693" t="s">
        <v>99</v>
      </c>
      <c r="D64" s="696">
        <v>1135.0999999999999</v>
      </c>
      <c r="E64" s="557">
        <v>1</v>
      </c>
      <c r="F64" s="558">
        <v>34135185</v>
      </c>
      <c r="G64" s="623">
        <f>IF(ISBLANK(F64),"-",(F64/$D$50*$D$47*$B$68)*($B$57/$D$64))</f>
        <v>192.86466932971825</v>
      </c>
      <c r="H64" s="641">
        <f t="shared" si="0"/>
        <v>96.432334664859127</v>
      </c>
    </row>
    <row r="65" spans="1:8" ht="26.25" customHeight="1" x14ac:dyDescent="0.4">
      <c r="A65" s="499" t="s">
        <v>100</v>
      </c>
      <c r="B65" s="500">
        <v>1</v>
      </c>
      <c r="C65" s="694"/>
      <c r="D65" s="697"/>
      <c r="E65" s="559">
        <v>2</v>
      </c>
      <c r="F65" s="512">
        <v>34221025</v>
      </c>
      <c r="G65" s="624">
        <f>IF(ISBLANK(F65),"-",(F65/$D$50*$D$47*$B$68)*($B$57/$D$64))</f>
        <v>193.34966752777294</v>
      </c>
      <c r="H65" s="642">
        <f t="shared" si="0"/>
        <v>96.674833763886468</v>
      </c>
    </row>
    <row r="66" spans="1:8" ht="26.25" customHeight="1" x14ac:dyDescent="0.4">
      <c r="A66" s="499" t="s">
        <v>101</v>
      </c>
      <c r="B66" s="500">
        <v>1</v>
      </c>
      <c r="C66" s="694"/>
      <c r="D66" s="697"/>
      <c r="E66" s="559">
        <v>3</v>
      </c>
      <c r="F66" s="512">
        <v>34217123</v>
      </c>
      <c r="G66" s="624">
        <f>IF(ISBLANK(F66),"-",(F66/$D$50*$D$47*$B$68)*($B$57/$D$64))</f>
        <v>193.32762112785667</v>
      </c>
      <c r="H66" s="642">
        <f t="shared" si="0"/>
        <v>96.663810563928337</v>
      </c>
    </row>
    <row r="67" spans="1:8" ht="27" customHeight="1" x14ac:dyDescent="0.4">
      <c r="A67" s="499" t="s">
        <v>102</v>
      </c>
      <c r="B67" s="500">
        <v>1</v>
      </c>
      <c r="C67" s="703"/>
      <c r="D67" s="698"/>
      <c r="E67" s="561">
        <v>4</v>
      </c>
      <c r="F67" s="562"/>
      <c r="G67" s="640" t="str">
        <f>IF(ISBLANK(F67),"-",(F67/$D$50*$D$47*$B$68)*($B$57/$D$64))</f>
        <v>-</v>
      </c>
      <c r="H67" s="643" t="str">
        <f t="shared" si="0"/>
        <v>-</v>
      </c>
    </row>
    <row r="68" spans="1:8" ht="26.25" customHeight="1" x14ac:dyDescent="0.4">
      <c r="A68" s="499" t="s">
        <v>103</v>
      </c>
      <c r="B68" s="563">
        <f>(B67/B66)*(B65/B64)*(B63/B62)*(B61/B60)*B59</f>
        <v>1000</v>
      </c>
      <c r="C68" s="693" t="s">
        <v>104</v>
      </c>
      <c r="D68" s="696">
        <v>1138.22</v>
      </c>
      <c r="E68" s="557">
        <v>1</v>
      </c>
      <c r="F68" s="558">
        <v>34362904</v>
      </c>
      <c r="G68" s="623">
        <f>IF(ISBLANK(F68),"-",(F68/$D$50*$D$47*$B$68)*($B$57/$D$68))</f>
        <v>193.61909512527683</v>
      </c>
      <c r="H68" s="642">
        <f t="shared" si="0"/>
        <v>96.809547562638414</v>
      </c>
    </row>
    <row r="69" spans="1:8" ht="27" customHeight="1" x14ac:dyDescent="0.4">
      <c r="A69" s="547" t="s">
        <v>105</v>
      </c>
      <c r="B69" s="564">
        <f>(D47*B68)/B56*B57</f>
        <v>1132.6759999999999</v>
      </c>
      <c r="C69" s="694"/>
      <c r="D69" s="697"/>
      <c r="E69" s="559">
        <v>2</v>
      </c>
      <c r="F69" s="512">
        <v>34395686</v>
      </c>
      <c r="G69" s="624">
        <f>IF(ISBLANK(F69),"-",(F69/$D$50*$D$47*$B$68)*($B$57/$D$68))</f>
        <v>193.80380655642932</v>
      </c>
      <c r="H69" s="642">
        <f t="shared" si="0"/>
        <v>96.901903278214661</v>
      </c>
    </row>
    <row r="70" spans="1:8" ht="26.25" customHeight="1" x14ac:dyDescent="0.4">
      <c r="A70" s="699" t="s">
        <v>78</v>
      </c>
      <c r="B70" s="700"/>
      <c r="C70" s="694"/>
      <c r="D70" s="697"/>
      <c r="E70" s="559">
        <v>3</v>
      </c>
      <c r="F70" s="512">
        <v>34390835</v>
      </c>
      <c r="G70" s="624">
        <f>IF(ISBLANK(F70),"-",(F70/$D$50*$D$47*$B$68)*($B$57/$D$68))</f>
        <v>193.77647341163888</v>
      </c>
      <c r="H70" s="642">
        <f t="shared" si="0"/>
        <v>96.888236705819438</v>
      </c>
    </row>
    <row r="71" spans="1:8" ht="27" customHeight="1" x14ac:dyDescent="0.4">
      <c r="A71" s="701"/>
      <c r="B71" s="702"/>
      <c r="C71" s="695"/>
      <c r="D71" s="698"/>
      <c r="E71" s="561">
        <v>4</v>
      </c>
      <c r="F71" s="562"/>
      <c r="G71" s="640" t="str">
        <f>IF(ISBLANK(F71),"-",(F71/$D$50*$D$47*$B$68)*($B$57/$D$68))</f>
        <v>-</v>
      </c>
      <c r="H71" s="643" t="str">
        <f t="shared" si="0"/>
        <v>-</v>
      </c>
    </row>
    <row r="72" spans="1:8" ht="26.25" customHeight="1" x14ac:dyDescent="0.4">
      <c r="A72" s="565"/>
      <c r="B72" s="565"/>
      <c r="C72" s="565"/>
      <c r="D72" s="565"/>
      <c r="E72" s="565"/>
      <c r="F72" s="567" t="s">
        <v>71</v>
      </c>
      <c r="G72" s="629">
        <f>AVERAGE(G60:G71)</f>
        <v>193.57939195002757</v>
      </c>
      <c r="H72" s="644">
        <f>AVERAGE(H60:H71)</f>
        <v>96.789695975013785</v>
      </c>
    </row>
    <row r="73" spans="1:8" ht="26.25" customHeight="1" x14ac:dyDescent="0.4">
      <c r="C73" s="565"/>
      <c r="D73" s="565"/>
      <c r="E73" s="565"/>
      <c r="F73" s="568" t="s">
        <v>84</v>
      </c>
      <c r="G73" s="628">
        <f>STDEV(G60:G71)/G72</f>
        <v>1.8300248109607866E-3</v>
      </c>
      <c r="H73" s="628">
        <f>STDEV(H60:H71)/H72</f>
        <v>1.8300248109607866E-3</v>
      </c>
    </row>
    <row r="74" spans="1:8" ht="27" customHeight="1" x14ac:dyDescent="0.4">
      <c r="A74" s="565"/>
      <c r="B74" s="565"/>
      <c r="C74" s="566"/>
      <c r="D74" s="566"/>
      <c r="E74" s="569"/>
      <c r="F74" s="570" t="s">
        <v>20</v>
      </c>
      <c r="G74" s="571">
        <f>COUNT(G60:G71)</f>
        <v>9</v>
      </c>
      <c r="H74" s="571">
        <f>COUNT(H60:H71)</f>
        <v>9</v>
      </c>
    </row>
    <row r="76" spans="1:8" ht="26.25" customHeight="1" x14ac:dyDescent="0.4">
      <c r="A76" s="483" t="s">
        <v>106</v>
      </c>
      <c r="B76" s="572" t="s">
        <v>107</v>
      </c>
      <c r="C76" s="680" t="str">
        <f>B26</f>
        <v>NEVIRAPINE</v>
      </c>
      <c r="D76" s="680"/>
      <c r="E76" s="573" t="s">
        <v>108</v>
      </c>
      <c r="F76" s="573"/>
      <c r="G76" s="660">
        <f>H72</f>
        <v>96.789695975013785</v>
      </c>
      <c r="H76" s="575"/>
    </row>
    <row r="77" spans="1:8" ht="18.75" x14ac:dyDescent="0.3">
      <c r="A77" s="482" t="s">
        <v>109</v>
      </c>
      <c r="B77" s="482" t="s">
        <v>110</v>
      </c>
    </row>
    <row r="78" spans="1:8" ht="18.75" x14ac:dyDescent="0.3">
      <c r="A78" s="482"/>
      <c r="B78" s="482"/>
    </row>
    <row r="79" spans="1:8" ht="26.25" customHeight="1" x14ac:dyDescent="0.4">
      <c r="A79" s="483" t="s">
        <v>4</v>
      </c>
      <c r="B79" s="716" t="str">
        <f>B26</f>
        <v>NEVIRAPINE</v>
      </c>
      <c r="C79" s="716"/>
    </row>
    <row r="80" spans="1:8" ht="26.25" customHeight="1" x14ac:dyDescent="0.4">
      <c r="A80" s="484" t="s">
        <v>48</v>
      </c>
      <c r="B80" s="716" t="str">
        <f>B27</f>
        <v>N1-6</v>
      </c>
      <c r="C80" s="716"/>
    </row>
    <row r="81" spans="1:12" ht="27" customHeight="1" x14ac:dyDescent="0.4">
      <c r="A81" s="484" t="s">
        <v>6</v>
      </c>
      <c r="B81" s="576">
        <f>B28</f>
        <v>99.7</v>
      </c>
    </row>
    <row r="82" spans="1:12" s="14" customFormat="1" ht="27" customHeight="1" x14ac:dyDescent="0.4">
      <c r="A82" s="484" t="s">
        <v>49</v>
      </c>
      <c r="B82" s="486">
        <v>0</v>
      </c>
      <c r="C82" s="682" t="s">
        <v>50</v>
      </c>
      <c r="D82" s="683"/>
      <c r="E82" s="683"/>
      <c r="F82" s="683"/>
      <c r="G82" s="684"/>
      <c r="I82" s="487"/>
      <c r="J82" s="487"/>
      <c r="K82" s="487"/>
      <c r="L82" s="487"/>
    </row>
    <row r="83" spans="1:12" s="14" customFormat="1" ht="19.5" customHeight="1" x14ac:dyDescent="0.3">
      <c r="A83" s="484" t="s">
        <v>51</v>
      </c>
      <c r="B83" s="488">
        <f>B81-B82</f>
        <v>99.7</v>
      </c>
      <c r="C83" s="489"/>
      <c r="D83" s="489"/>
      <c r="E83" s="489"/>
      <c r="F83" s="489"/>
      <c r="G83" s="490"/>
      <c r="I83" s="487"/>
      <c r="J83" s="487"/>
      <c r="K83" s="487"/>
      <c r="L83" s="487"/>
    </row>
    <row r="84" spans="1:12" s="14" customFormat="1" ht="27" customHeight="1" x14ac:dyDescent="0.4">
      <c r="A84" s="484" t="s">
        <v>52</v>
      </c>
      <c r="B84" s="491">
        <v>1</v>
      </c>
      <c r="C84" s="685" t="s">
        <v>111</v>
      </c>
      <c r="D84" s="686"/>
      <c r="E84" s="686"/>
      <c r="F84" s="686"/>
      <c r="G84" s="686"/>
      <c r="H84" s="687"/>
      <c r="I84" s="487"/>
      <c r="J84" s="487"/>
      <c r="K84" s="487"/>
      <c r="L84" s="487"/>
    </row>
    <row r="85" spans="1:12" s="14" customFormat="1" ht="27" customHeight="1" x14ac:dyDescent="0.4">
      <c r="A85" s="484" t="s">
        <v>54</v>
      </c>
      <c r="B85" s="491">
        <v>1</v>
      </c>
      <c r="C85" s="685" t="s">
        <v>112</v>
      </c>
      <c r="D85" s="686"/>
      <c r="E85" s="686"/>
      <c r="F85" s="686"/>
      <c r="G85" s="686"/>
      <c r="H85" s="687"/>
      <c r="I85" s="487"/>
      <c r="J85" s="487"/>
      <c r="K85" s="487"/>
      <c r="L85" s="487"/>
    </row>
    <row r="86" spans="1:12" s="14" customFormat="1" ht="18.75" x14ac:dyDescent="0.3">
      <c r="A86" s="484"/>
      <c r="B86" s="494"/>
      <c r="C86" s="495"/>
      <c r="D86" s="495"/>
      <c r="E86" s="495"/>
      <c r="F86" s="495"/>
      <c r="G86" s="495"/>
      <c r="H86" s="495"/>
      <c r="I86" s="487"/>
      <c r="J86" s="487"/>
      <c r="K86" s="487"/>
      <c r="L86" s="487"/>
    </row>
    <row r="87" spans="1:12" s="14" customFormat="1" ht="18.75" x14ac:dyDescent="0.3">
      <c r="A87" s="484" t="s">
        <v>56</v>
      </c>
      <c r="B87" s="496">
        <f>B84/B85</f>
        <v>1</v>
      </c>
      <c r="C87" s="474" t="s">
        <v>57</v>
      </c>
      <c r="D87" s="474"/>
      <c r="E87" s="474"/>
      <c r="F87" s="474"/>
      <c r="G87" s="474"/>
      <c r="I87" s="487"/>
      <c r="J87" s="487"/>
      <c r="K87" s="487"/>
      <c r="L87" s="487"/>
    </row>
    <row r="88" spans="1:12" ht="19.5" customHeight="1" x14ac:dyDescent="0.3">
      <c r="A88" s="482"/>
      <c r="B88" s="482"/>
    </row>
    <row r="89" spans="1:12" ht="27" customHeight="1" x14ac:dyDescent="0.4">
      <c r="A89" s="497" t="s">
        <v>58</v>
      </c>
      <c r="B89" s="498">
        <v>50</v>
      </c>
      <c r="D89" s="577" t="s">
        <v>59</v>
      </c>
      <c r="E89" s="578"/>
      <c r="F89" s="688" t="s">
        <v>60</v>
      </c>
      <c r="G89" s="689"/>
    </row>
    <row r="90" spans="1:12" ht="27" customHeight="1" x14ac:dyDescent="0.4">
      <c r="A90" s="499" t="s">
        <v>61</v>
      </c>
      <c r="B90" s="500">
        <v>5</v>
      </c>
      <c r="C90" s="579" t="s">
        <v>62</v>
      </c>
      <c r="D90" s="502" t="s">
        <v>63</v>
      </c>
      <c r="E90" s="503" t="s">
        <v>64</v>
      </c>
      <c r="F90" s="502" t="s">
        <v>63</v>
      </c>
      <c r="G90" s="580" t="s">
        <v>64</v>
      </c>
      <c r="I90" s="505" t="s">
        <v>65</v>
      </c>
    </row>
    <row r="91" spans="1:12" ht="26.25" customHeight="1" x14ac:dyDescent="0.4">
      <c r="A91" s="499" t="s">
        <v>66</v>
      </c>
      <c r="B91" s="500">
        <v>10</v>
      </c>
      <c r="C91" s="581">
        <v>1</v>
      </c>
      <c r="D91" s="507">
        <v>35146435</v>
      </c>
      <c r="E91" s="508">
        <f>IF(ISBLANK(D91),"-",$D$101/$D$98*D91)</f>
        <v>38877520.347090349</v>
      </c>
      <c r="F91" s="507">
        <v>36146146</v>
      </c>
      <c r="G91" s="509">
        <f>IF(ISBLANK(F91),"-",$D$101/$F$98*F91)</f>
        <v>39474016.802435175</v>
      </c>
      <c r="I91" s="510"/>
    </row>
    <row r="92" spans="1:12" ht="26.25" customHeight="1" x14ac:dyDescent="0.4">
      <c r="A92" s="499" t="s">
        <v>67</v>
      </c>
      <c r="B92" s="500">
        <v>1</v>
      </c>
      <c r="C92" s="566">
        <v>2</v>
      </c>
      <c r="D92" s="512">
        <v>35315253</v>
      </c>
      <c r="E92" s="513">
        <f>IF(ISBLANK(D92),"-",$D$101/$D$98*D92)</f>
        <v>39064259.776849158</v>
      </c>
      <c r="F92" s="512">
        <v>36296249</v>
      </c>
      <c r="G92" s="514">
        <f>IF(ISBLANK(F92),"-",$D$101/$F$98*F92)</f>
        <v>39637939.350197144</v>
      </c>
      <c r="I92" s="690">
        <f>ABS((F96/D96*D95)-F95)/D95</f>
        <v>1.591992537825861E-2</v>
      </c>
    </row>
    <row r="93" spans="1:12" ht="26.25" customHeight="1" x14ac:dyDescent="0.4">
      <c r="A93" s="499" t="s">
        <v>68</v>
      </c>
      <c r="B93" s="500">
        <v>1</v>
      </c>
      <c r="C93" s="566">
        <v>3</v>
      </c>
      <c r="D93" s="512">
        <v>35150255</v>
      </c>
      <c r="E93" s="513">
        <f>IF(ISBLANK(D93),"-",$D$101/$D$98*D93)</f>
        <v>38881745.871748142</v>
      </c>
      <c r="F93" s="512">
        <v>36213617</v>
      </c>
      <c r="G93" s="514">
        <f>IF(ISBLANK(F93),"-",$D$101/$F$98*F93)</f>
        <v>39547699.661672153</v>
      </c>
      <c r="I93" s="690"/>
    </row>
    <row r="94" spans="1:12" ht="27" customHeight="1" x14ac:dyDescent="0.4">
      <c r="A94" s="499" t="s">
        <v>69</v>
      </c>
      <c r="B94" s="500">
        <v>1</v>
      </c>
      <c r="C94" s="582">
        <v>4</v>
      </c>
      <c r="D94" s="517"/>
      <c r="E94" s="518" t="str">
        <f>IF(ISBLANK(D94),"-",$D$101/$D$98*D94)</f>
        <v>-</v>
      </c>
      <c r="F94" s="583"/>
      <c r="G94" s="519" t="str">
        <f>IF(ISBLANK(F94),"-",$D$101/$F$98*F94)</f>
        <v>-</v>
      </c>
      <c r="I94" s="520"/>
    </row>
    <row r="95" spans="1:12" ht="27" customHeight="1" x14ac:dyDescent="0.4">
      <c r="A95" s="499" t="s">
        <v>70</v>
      </c>
      <c r="B95" s="500">
        <v>1</v>
      </c>
      <c r="C95" s="584" t="s">
        <v>71</v>
      </c>
      <c r="D95" s="585">
        <f>AVERAGE(D91:D94)</f>
        <v>35203981</v>
      </c>
      <c r="E95" s="523">
        <f>AVERAGE(E91:E94)</f>
        <v>38941175.331895888</v>
      </c>
      <c r="F95" s="586">
        <f>AVERAGE(F91:F94)</f>
        <v>36218670.666666664</v>
      </c>
      <c r="G95" s="587">
        <f>AVERAGE(G91:G94)</f>
        <v>39553218.604768157</v>
      </c>
    </row>
    <row r="96" spans="1:12" ht="26.25" customHeight="1" x14ac:dyDescent="0.4">
      <c r="A96" s="499" t="s">
        <v>72</v>
      </c>
      <c r="B96" s="485">
        <v>1</v>
      </c>
      <c r="C96" s="588" t="s">
        <v>113</v>
      </c>
      <c r="D96" s="589">
        <v>20.149999999999999</v>
      </c>
      <c r="E96" s="515"/>
      <c r="F96" s="527">
        <v>20.41</v>
      </c>
    </row>
    <row r="97" spans="1:10" ht="26.25" customHeight="1" x14ac:dyDescent="0.4">
      <c r="A97" s="499" t="s">
        <v>74</v>
      </c>
      <c r="B97" s="485">
        <v>1</v>
      </c>
      <c r="C97" s="590" t="s">
        <v>114</v>
      </c>
      <c r="D97" s="591">
        <f>D96*$B$87</f>
        <v>20.149999999999999</v>
      </c>
      <c r="E97" s="530"/>
      <c r="F97" s="529">
        <f>F96*$B$87</f>
        <v>20.41</v>
      </c>
    </row>
    <row r="98" spans="1:10" ht="19.5" customHeight="1" x14ac:dyDescent="0.3">
      <c r="A98" s="499" t="s">
        <v>76</v>
      </c>
      <c r="B98" s="592">
        <f>(B97/B96)*(B95/B94)*(B93/B92)*(B91/B90)*B89</f>
        <v>100</v>
      </c>
      <c r="C98" s="590" t="s">
        <v>115</v>
      </c>
      <c r="D98" s="593">
        <f>D97*$B$83/100</f>
        <v>20.089549999999999</v>
      </c>
      <c r="E98" s="533"/>
      <c r="F98" s="532">
        <f>F97*$B$83/100</f>
        <v>20.348770000000002</v>
      </c>
    </row>
    <row r="99" spans="1:10" ht="19.5" customHeight="1" x14ac:dyDescent="0.3">
      <c r="A99" s="676" t="s">
        <v>78</v>
      </c>
      <c r="B99" s="691"/>
      <c r="C99" s="590" t="s">
        <v>116</v>
      </c>
      <c r="D99" s="594">
        <f>D98/$B$98</f>
        <v>0.2008955</v>
      </c>
      <c r="E99" s="533"/>
      <c r="F99" s="536">
        <f>F98/$B$98</f>
        <v>0.20348770000000002</v>
      </c>
      <c r="G99" s="595"/>
      <c r="H99" s="525"/>
    </row>
    <row r="100" spans="1:10" ht="19.5" customHeight="1" x14ac:dyDescent="0.3">
      <c r="A100" s="678"/>
      <c r="B100" s="692"/>
      <c r="C100" s="590" t="s">
        <v>80</v>
      </c>
      <c r="D100" s="596">
        <f>$B$56/$B$116</f>
        <v>0.22222222222222221</v>
      </c>
      <c r="F100" s="541"/>
      <c r="G100" s="597"/>
      <c r="H100" s="525"/>
    </row>
    <row r="101" spans="1:10" ht="18.75" x14ac:dyDescent="0.3">
      <c r="C101" s="590" t="s">
        <v>81</v>
      </c>
      <c r="D101" s="591">
        <f>D100*$B$98</f>
        <v>22.222222222222221</v>
      </c>
      <c r="F101" s="541"/>
      <c r="G101" s="595"/>
      <c r="H101" s="525"/>
    </row>
    <row r="102" spans="1:10" ht="19.5" customHeight="1" x14ac:dyDescent="0.3">
      <c r="C102" s="598" t="s">
        <v>82</v>
      </c>
      <c r="D102" s="599">
        <f>D101/B34</f>
        <v>22.222222222222221</v>
      </c>
      <c r="F102" s="545"/>
      <c r="G102" s="595"/>
      <c r="H102" s="525"/>
      <c r="J102" s="600"/>
    </row>
    <row r="103" spans="1:10" ht="18.75" x14ac:dyDescent="0.3">
      <c r="C103" s="601" t="s">
        <v>117</v>
      </c>
      <c r="D103" s="602">
        <f>AVERAGE(E91:E94,G91:G94)</f>
        <v>39247196.968332015</v>
      </c>
      <c r="F103" s="545"/>
      <c r="G103" s="603"/>
      <c r="H103" s="525"/>
      <c r="J103" s="604"/>
    </row>
    <row r="104" spans="1:10" ht="18.75" x14ac:dyDescent="0.3">
      <c r="C104" s="568" t="s">
        <v>84</v>
      </c>
      <c r="D104" s="605">
        <f>STDEV(E91:E94,G91:G94)/D103</f>
        <v>8.8124547282275572E-3</v>
      </c>
      <c r="F104" s="545"/>
      <c r="G104" s="595"/>
      <c r="H104" s="525"/>
      <c r="J104" s="604"/>
    </row>
    <row r="105" spans="1:10" ht="19.5" customHeight="1" x14ac:dyDescent="0.3">
      <c r="C105" s="570" t="s">
        <v>20</v>
      </c>
      <c r="D105" s="606">
        <f>COUNT(E91:E94,G91:G94)</f>
        <v>6</v>
      </c>
      <c r="F105" s="545"/>
      <c r="G105" s="595"/>
      <c r="H105" s="525"/>
      <c r="J105" s="604"/>
    </row>
    <row r="106" spans="1:10" ht="19.5" customHeight="1" x14ac:dyDescent="0.3">
      <c r="A106" s="549"/>
      <c r="B106" s="549"/>
      <c r="C106" s="549"/>
      <c r="D106" s="549"/>
      <c r="E106" s="549"/>
    </row>
    <row r="107" spans="1:10" ht="27" customHeight="1" x14ac:dyDescent="0.4">
      <c r="A107" s="497" t="s">
        <v>118</v>
      </c>
      <c r="B107" s="498">
        <v>900</v>
      </c>
      <c r="C107" s="645" t="s">
        <v>119</v>
      </c>
      <c r="D107" s="645" t="s">
        <v>63</v>
      </c>
      <c r="E107" s="645" t="s">
        <v>120</v>
      </c>
      <c r="F107" s="607" t="s">
        <v>121</v>
      </c>
    </row>
    <row r="108" spans="1:10" ht="26.25" customHeight="1" x14ac:dyDescent="0.4">
      <c r="A108" s="499" t="s">
        <v>122</v>
      </c>
      <c r="B108" s="500">
        <v>1</v>
      </c>
      <c r="C108" s="650">
        <v>1</v>
      </c>
      <c r="D108" s="651">
        <v>35917344</v>
      </c>
      <c r="E108" s="625">
        <f t="shared" ref="E108:E113" si="1">IF(ISBLANK(D108),"-",D108/$D$103*$D$100*$B$116)</f>
        <v>183.03138452909732</v>
      </c>
      <c r="F108" s="652">
        <f t="shared" ref="F108:F113" si="2">IF(ISBLANK(D108), "-", (E108/$B$56)*100)</f>
        <v>91.515692264548662</v>
      </c>
    </row>
    <row r="109" spans="1:10" ht="26.25" customHeight="1" x14ac:dyDescent="0.4">
      <c r="A109" s="499" t="s">
        <v>95</v>
      </c>
      <c r="B109" s="500">
        <v>1</v>
      </c>
      <c r="C109" s="646">
        <v>2</v>
      </c>
      <c r="D109" s="648">
        <v>36357581</v>
      </c>
      <c r="E109" s="626">
        <f t="shared" si="1"/>
        <v>185.27479060140979</v>
      </c>
      <c r="F109" s="653">
        <f t="shared" si="2"/>
        <v>92.637395300704895</v>
      </c>
    </row>
    <row r="110" spans="1:10" ht="26.25" customHeight="1" x14ac:dyDescent="0.4">
      <c r="A110" s="499" t="s">
        <v>96</v>
      </c>
      <c r="B110" s="500">
        <v>1</v>
      </c>
      <c r="C110" s="646">
        <v>3</v>
      </c>
      <c r="D110" s="648">
        <v>36220586</v>
      </c>
      <c r="E110" s="626">
        <f t="shared" si="1"/>
        <v>184.57667705148907</v>
      </c>
      <c r="F110" s="653">
        <f t="shared" si="2"/>
        <v>92.288338525744535</v>
      </c>
    </row>
    <row r="111" spans="1:10" ht="26.25" customHeight="1" x14ac:dyDescent="0.4">
      <c r="A111" s="499" t="s">
        <v>97</v>
      </c>
      <c r="B111" s="500">
        <v>1</v>
      </c>
      <c r="C111" s="646">
        <v>4</v>
      </c>
      <c r="D111" s="648">
        <v>36305584</v>
      </c>
      <c r="E111" s="626">
        <f t="shared" si="1"/>
        <v>185.00981881225525</v>
      </c>
      <c r="F111" s="653">
        <f t="shared" si="2"/>
        <v>92.504909406127624</v>
      </c>
    </row>
    <row r="112" spans="1:10" ht="26.25" customHeight="1" x14ac:dyDescent="0.4">
      <c r="A112" s="499" t="s">
        <v>98</v>
      </c>
      <c r="B112" s="500">
        <v>1</v>
      </c>
      <c r="C112" s="646">
        <v>5</v>
      </c>
      <c r="D112" s="648">
        <v>36267071</v>
      </c>
      <c r="E112" s="626">
        <f t="shared" si="1"/>
        <v>184.81356021049535</v>
      </c>
      <c r="F112" s="653">
        <f t="shared" si="2"/>
        <v>92.406780105247677</v>
      </c>
    </row>
    <row r="113" spans="1:10" ht="27" customHeight="1" x14ac:dyDescent="0.4">
      <c r="A113" s="499" t="s">
        <v>100</v>
      </c>
      <c r="B113" s="500">
        <v>1</v>
      </c>
      <c r="C113" s="647">
        <v>6</v>
      </c>
      <c r="D113" s="649">
        <v>36276334</v>
      </c>
      <c r="E113" s="627">
        <f t="shared" si="1"/>
        <v>184.86076358151558</v>
      </c>
      <c r="F113" s="654">
        <f t="shared" si="2"/>
        <v>92.430381790757792</v>
      </c>
    </row>
    <row r="114" spans="1:10" ht="27" customHeight="1" x14ac:dyDescent="0.4">
      <c r="A114" s="499" t="s">
        <v>101</v>
      </c>
      <c r="B114" s="500">
        <v>1</v>
      </c>
      <c r="C114" s="608"/>
      <c r="D114" s="566"/>
      <c r="E114" s="473"/>
      <c r="F114" s="655"/>
    </row>
    <row r="115" spans="1:10" ht="26.25" customHeight="1" x14ac:dyDescent="0.4">
      <c r="A115" s="499" t="s">
        <v>102</v>
      </c>
      <c r="B115" s="500">
        <v>1</v>
      </c>
      <c r="C115" s="608"/>
      <c r="D115" s="632" t="s">
        <v>71</v>
      </c>
      <c r="E115" s="634">
        <f>AVERAGE(E108:E113)</f>
        <v>184.59449913104376</v>
      </c>
      <c r="F115" s="656">
        <f>AVERAGE(F108:F113)</f>
        <v>92.297249565521881</v>
      </c>
    </row>
    <row r="116" spans="1:10" ht="27" customHeight="1" x14ac:dyDescent="0.4">
      <c r="A116" s="499" t="s">
        <v>103</v>
      </c>
      <c r="B116" s="531">
        <f>(B115/B114)*(B113/B112)*(B111/B110)*(B109/B108)*B107</f>
        <v>900</v>
      </c>
      <c r="C116" s="609"/>
      <c r="D116" s="633" t="s">
        <v>84</v>
      </c>
      <c r="E116" s="631">
        <f>STDEV(E108:E113)/E115</f>
        <v>4.3323446657147985E-3</v>
      </c>
      <c r="F116" s="610">
        <f>STDEV(F108:F113)/F115</f>
        <v>4.3323446657147985E-3</v>
      </c>
      <c r="I116" s="473"/>
    </row>
    <row r="117" spans="1:10" ht="27" customHeight="1" x14ac:dyDescent="0.4">
      <c r="A117" s="676" t="s">
        <v>78</v>
      </c>
      <c r="B117" s="677"/>
      <c r="C117" s="611"/>
      <c r="D117" s="570" t="s">
        <v>20</v>
      </c>
      <c r="E117" s="636">
        <f>COUNT(E108:E113)</f>
        <v>6</v>
      </c>
      <c r="F117" s="637">
        <f>COUNT(F108:F113)</f>
        <v>6</v>
      </c>
      <c r="I117" s="473"/>
      <c r="J117" s="604"/>
    </row>
    <row r="118" spans="1:10" ht="26.25" customHeight="1" x14ac:dyDescent="0.3">
      <c r="A118" s="678"/>
      <c r="B118" s="679"/>
      <c r="C118" s="473"/>
      <c r="D118" s="635"/>
      <c r="E118" s="704" t="s">
        <v>123</v>
      </c>
      <c r="F118" s="705"/>
      <c r="G118" s="473"/>
      <c r="H118" s="473"/>
      <c r="I118" s="473"/>
    </row>
    <row r="119" spans="1:10" ht="25.5" customHeight="1" x14ac:dyDescent="0.4">
      <c r="A119" s="620"/>
      <c r="B119" s="495"/>
      <c r="C119" s="473"/>
      <c r="D119" s="633" t="s">
        <v>124</v>
      </c>
      <c r="E119" s="638">
        <f>MIN(E108:E113)</f>
        <v>183.03138452909732</v>
      </c>
      <c r="F119" s="657">
        <f>MIN(F108:F113)</f>
        <v>91.515692264548662</v>
      </c>
      <c r="G119" s="473"/>
      <c r="H119" s="473"/>
      <c r="I119" s="473"/>
    </row>
    <row r="120" spans="1:10" ht="24" customHeight="1" x14ac:dyDescent="0.4">
      <c r="A120" s="620"/>
      <c r="B120" s="495"/>
      <c r="C120" s="473"/>
      <c r="D120" s="542" t="s">
        <v>125</v>
      </c>
      <c r="E120" s="639">
        <f>MAX(E108:E113)</f>
        <v>185.27479060140979</v>
      </c>
      <c r="F120" s="658">
        <f>MAX(F108:F113)</f>
        <v>92.637395300704895</v>
      </c>
      <c r="G120" s="473"/>
      <c r="H120" s="473"/>
      <c r="I120" s="473"/>
    </row>
    <row r="121" spans="1:10" ht="27" customHeight="1" x14ac:dyDescent="0.3">
      <c r="A121" s="620"/>
      <c r="B121" s="495"/>
      <c r="C121" s="473"/>
      <c r="D121" s="473"/>
      <c r="E121" s="473"/>
      <c r="F121" s="566"/>
      <c r="G121" s="473"/>
      <c r="H121" s="473"/>
      <c r="I121" s="473"/>
    </row>
    <row r="122" spans="1:10" ht="25.5" customHeight="1" x14ac:dyDescent="0.3">
      <c r="A122" s="620"/>
      <c r="B122" s="495"/>
      <c r="C122" s="473"/>
      <c r="D122" s="473"/>
      <c r="E122" s="473"/>
      <c r="F122" s="566"/>
      <c r="G122" s="473"/>
      <c r="H122" s="473"/>
      <c r="I122" s="473"/>
    </row>
    <row r="123" spans="1:10" ht="18.75" x14ac:dyDescent="0.3">
      <c r="A123" s="620"/>
      <c r="B123" s="495"/>
      <c r="C123" s="473"/>
      <c r="D123" s="473"/>
      <c r="E123" s="473"/>
      <c r="F123" s="566"/>
      <c r="G123" s="473"/>
      <c r="H123" s="473"/>
      <c r="I123" s="473"/>
    </row>
    <row r="124" spans="1:10" ht="45.75" customHeight="1" x14ac:dyDescent="0.65">
      <c r="A124" s="483" t="s">
        <v>106</v>
      </c>
      <c r="B124" s="572" t="s">
        <v>126</v>
      </c>
      <c r="C124" s="680" t="str">
        <f>B26</f>
        <v>NEVIRAPINE</v>
      </c>
      <c r="D124" s="680"/>
      <c r="E124" s="573" t="s">
        <v>127</v>
      </c>
      <c r="F124" s="573"/>
      <c r="G124" s="659">
        <f>F115</f>
        <v>92.297249565521881</v>
      </c>
      <c r="H124" s="473"/>
      <c r="I124" s="473"/>
    </row>
    <row r="125" spans="1:10" ht="45.75" customHeight="1" x14ac:dyDescent="0.65">
      <c r="A125" s="483"/>
      <c r="B125" s="572" t="s">
        <v>128</v>
      </c>
      <c r="C125" s="484" t="s">
        <v>129</v>
      </c>
      <c r="D125" s="659">
        <f>MIN(F108:F113)</f>
        <v>91.515692264548662</v>
      </c>
      <c r="E125" s="584" t="s">
        <v>130</v>
      </c>
      <c r="F125" s="659">
        <f>MAX(F108:F113)</f>
        <v>92.637395300704895</v>
      </c>
      <c r="G125" s="574"/>
      <c r="H125" s="473"/>
      <c r="I125" s="473"/>
    </row>
    <row r="126" spans="1:10" ht="19.5" customHeight="1" x14ac:dyDescent="0.3">
      <c r="A126" s="612"/>
      <c r="B126" s="612"/>
      <c r="C126" s="613"/>
      <c r="D126" s="613"/>
      <c r="E126" s="613"/>
      <c r="F126" s="613"/>
      <c r="G126" s="613"/>
      <c r="H126" s="613"/>
    </row>
    <row r="127" spans="1:10" ht="18.75" x14ac:dyDescent="0.3">
      <c r="B127" s="681" t="s">
        <v>26</v>
      </c>
      <c r="C127" s="681"/>
      <c r="E127" s="579" t="s">
        <v>27</v>
      </c>
      <c r="F127" s="614"/>
      <c r="G127" s="681" t="s">
        <v>28</v>
      </c>
      <c r="H127" s="681"/>
    </row>
    <row r="128" spans="1:10" ht="69.95" customHeight="1" x14ac:dyDescent="0.3">
      <c r="A128" s="615" t="s">
        <v>29</v>
      </c>
      <c r="B128" s="616"/>
      <c r="C128" s="616"/>
      <c r="E128" s="616"/>
      <c r="F128" s="473"/>
      <c r="G128" s="617"/>
      <c r="H128" s="617"/>
    </row>
    <row r="129" spans="1:9" ht="69.95" customHeight="1" x14ac:dyDescent="0.3">
      <c r="A129" s="615" t="s">
        <v>30</v>
      </c>
      <c r="B129" s="618"/>
      <c r="C129" s="618"/>
      <c r="E129" s="618"/>
      <c r="F129" s="473"/>
      <c r="G129" s="619"/>
      <c r="H129" s="619"/>
    </row>
    <row r="130" spans="1:9" ht="18.75" x14ac:dyDescent="0.3">
      <c r="A130" s="565"/>
      <c r="B130" s="565"/>
      <c r="C130" s="566"/>
      <c r="D130" s="566"/>
      <c r="E130" s="566"/>
      <c r="F130" s="569"/>
      <c r="G130" s="566"/>
      <c r="H130" s="566"/>
      <c r="I130" s="473"/>
    </row>
    <row r="131" spans="1:9" ht="18.75" x14ac:dyDescent="0.3">
      <c r="A131" s="565"/>
      <c r="B131" s="565"/>
      <c r="C131" s="566"/>
      <c r="D131" s="566"/>
      <c r="E131" s="566"/>
      <c r="F131" s="569"/>
      <c r="G131" s="566"/>
      <c r="H131" s="566"/>
      <c r="I131" s="473"/>
    </row>
    <row r="132" spans="1:9" ht="18.75" x14ac:dyDescent="0.3">
      <c r="A132" s="565"/>
      <c r="B132" s="565"/>
      <c r="C132" s="566"/>
      <c r="D132" s="566"/>
      <c r="E132" s="566"/>
      <c r="F132" s="569"/>
      <c r="G132" s="566"/>
      <c r="H132" s="566"/>
      <c r="I132" s="473"/>
    </row>
    <row r="133" spans="1:9" ht="18.75" x14ac:dyDescent="0.3">
      <c r="A133" s="565"/>
      <c r="B133" s="565"/>
      <c r="C133" s="566"/>
      <c r="D133" s="566"/>
      <c r="E133" s="566"/>
      <c r="F133" s="569"/>
      <c r="G133" s="566"/>
      <c r="H133" s="566"/>
      <c r="I133" s="473"/>
    </row>
    <row r="134" spans="1:9" ht="18.75" x14ac:dyDescent="0.3">
      <c r="A134" s="565"/>
      <c r="B134" s="565"/>
      <c r="C134" s="566"/>
      <c r="D134" s="566"/>
      <c r="E134" s="566"/>
      <c r="F134" s="569"/>
      <c r="G134" s="566"/>
      <c r="H134" s="566"/>
      <c r="I134" s="473"/>
    </row>
    <row r="135" spans="1:9" ht="18.75" x14ac:dyDescent="0.3">
      <c r="A135" s="565"/>
      <c r="B135" s="565"/>
      <c r="C135" s="566"/>
      <c r="D135" s="566"/>
      <c r="E135" s="566"/>
      <c r="F135" s="569"/>
      <c r="G135" s="566"/>
      <c r="H135" s="566"/>
      <c r="I135" s="473"/>
    </row>
    <row r="136" spans="1:9" ht="18.75" x14ac:dyDescent="0.3">
      <c r="A136" s="565"/>
      <c r="B136" s="565"/>
      <c r="C136" s="566"/>
      <c r="D136" s="566"/>
      <c r="E136" s="566"/>
      <c r="F136" s="569"/>
      <c r="G136" s="566"/>
      <c r="H136" s="566"/>
      <c r="I136" s="473"/>
    </row>
    <row r="137" spans="1:9" ht="18.75" x14ac:dyDescent="0.3">
      <c r="A137" s="565"/>
      <c r="B137" s="565"/>
      <c r="C137" s="566"/>
      <c r="D137" s="566"/>
      <c r="E137" s="566"/>
      <c r="F137" s="569"/>
      <c r="G137" s="566"/>
      <c r="H137" s="566"/>
      <c r="I137" s="473"/>
    </row>
    <row r="138" spans="1:9" ht="18.75" x14ac:dyDescent="0.3">
      <c r="A138" s="565"/>
      <c r="B138" s="565"/>
      <c r="C138" s="566"/>
      <c r="D138" s="566"/>
      <c r="E138" s="566"/>
      <c r="F138" s="569"/>
      <c r="G138" s="566"/>
      <c r="H138" s="566"/>
      <c r="I138" s="473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Lamivudine SST</vt:lpstr>
      <vt:lpstr>Zidovudine SST</vt:lpstr>
      <vt:lpstr>Nevirapine SST</vt:lpstr>
      <vt:lpstr>Uniformity</vt:lpstr>
      <vt:lpstr>Lamivudine</vt:lpstr>
      <vt:lpstr>Zidovudine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2018-04-04T08:16:57Z</cp:lastPrinted>
  <dcterms:created xsi:type="dcterms:W3CDTF">2005-07-05T10:19:27Z</dcterms:created>
  <dcterms:modified xsi:type="dcterms:W3CDTF">2018-04-04T08:19:00Z</dcterms:modified>
</cp:coreProperties>
</file>