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Reviewed worksheet\"/>
    </mc:Choice>
  </mc:AlternateContent>
  <bookViews>
    <workbookView xWindow="0" yWindow="0" windowWidth="20490" windowHeight="7650" firstSheet="1" activeTab="5"/>
  </bookViews>
  <sheets>
    <sheet name="SST LAMIVUDINE" sheetId="7" r:id="rId1"/>
    <sheet name="SST NEVIRAPINE" sheetId="6" r:id="rId2"/>
    <sheet name="SST ZIDOVUDINE" sheetId="1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62913"/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30" i="1"/>
  <c r="F51" i="1" s="1"/>
  <c r="F45" i="6"/>
  <c r="F46" i="6"/>
  <c r="F47" i="6"/>
  <c r="F48" i="6"/>
  <c r="F49" i="6"/>
  <c r="F50" i="6"/>
  <c r="F30" i="6"/>
  <c r="F51" i="6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C124" i="5"/>
  <c r="B116" i="5"/>
  <c r="D100" i="5" s="1"/>
  <c r="B98" i="5"/>
  <c r="F95" i="5"/>
  <c r="B87" i="5"/>
  <c r="F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D44" i="5" s="1"/>
  <c r="B30" i="5"/>
  <c r="C124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D49" i="4" s="1"/>
  <c r="F42" i="4"/>
  <c r="D42" i="4"/>
  <c r="B34" i="4"/>
  <c r="D44" i="4" s="1"/>
  <c r="B30" i="4"/>
  <c r="C124" i="3"/>
  <c r="B116" i="3"/>
  <c r="D100" i="3" s="1"/>
  <c r="B98" i="3"/>
  <c r="F95" i="3"/>
  <c r="D95" i="3"/>
  <c r="B87" i="3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39" i="2" s="1"/>
  <c r="C45" i="2"/>
  <c r="D35" i="2"/>
  <c r="D30" i="2"/>
  <c r="D26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40" i="2" l="1"/>
  <c r="D36" i="2"/>
  <c r="D24" i="2"/>
  <c r="D28" i="2"/>
  <c r="D32" i="2"/>
  <c r="D37" i="2"/>
  <c r="D43" i="2"/>
  <c r="C50" i="2"/>
  <c r="D27" i="2"/>
  <c r="D31" i="2"/>
  <c r="D41" i="2"/>
  <c r="C49" i="2"/>
  <c r="D25" i="2"/>
  <c r="D29" i="2"/>
  <c r="D33" i="2"/>
  <c r="I92" i="4"/>
  <c r="I39" i="5"/>
  <c r="I39" i="4"/>
  <c r="D101" i="4"/>
  <c r="D102" i="4" s="1"/>
  <c r="I92" i="3"/>
  <c r="D101" i="5"/>
  <c r="D102" i="5" s="1"/>
  <c r="D101" i="3"/>
  <c r="D102" i="3" s="1"/>
  <c r="I39" i="3"/>
  <c r="F44" i="4"/>
  <c r="F45" i="4" s="1"/>
  <c r="F44" i="5"/>
  <c r="D45" i="5"/>
  <c r="E39" i="5" s="1"/>
  <c r="F45" i="5"/>
  <c r="G41" i="5" s="1"/>
  <c r="F98" i="5"/>
  <c r="F99" i="5" s="1"/>
  <c r="D45" i="4"/>
  <c r="E41" i="4" s="1"/>
  <c r="F44" i="3"/>
  <c r="F45" i="3" s="1"/>
  <c r="D45" i="3"/>
  <c r="E38" i="3" s="1"/>
  <c r="D49" i="3"/>
  <c r="D98" i="4"/>
  <c r="E91" i="4" s="1"/>
  <c r="B57" i="5"/>
  <c r="B69" i="5" s="1"/>
  <c r="B57" i="3"/>
  <c r="B69" i="3" s="1"/>
  <c r="D49" i="2"/>
  <c r="B57" i="4"/>
  <c r="B69" i="4" s="1"/>
  <c r="D50" i="2"/>
  <c r="B49" i="2"/>
  <c r="D42" i="2"/>
  <c r="D38" i="2"/>
  <c r="D34" i="2"/>
  <c r="F97" i="3"/>
  <c r="F98" i="3" s="1"/>
  <c r="F99" i="3" s="1"/>
  <c r="D97" i="3"/>
  <c r="D98" i="3" s="1"/>
  <c r="D99" i="3" s="1"/>
  <c r="F98" i="4"/>
  <c r="G92" i="4" s="1"/>
  <c r="G94" i="5"/>
  <c r="E38" i="4"/>
  <c r="E94" i="4"/>
  <c r="D97" i="5"/>
  <c r="D98" i="5" s="1"/>
  <c r="D99" i="5" s="1"/>
  <c r="D49" i="5"/>
  <c r="E40" i="4"/>
  <c r="G91" i="5" l="1"/>
  <c r="E92" i="4"/>
  <c r="G93" i="4"/>
  <c r="G94" i="4"/>
  <c r="E39" i="4"/>
  <c r="E42" i="4" s="1"/>
  <c r="F46" i="4"/>
  <c r="G38" i="4"/>
  <c r="G40" i="4"/>
  <c r="G41" i="4"/>
  <c r="G39" i="4"/>
  <c r="D46" i="4"/>
  <c r="E40" i="5"/>
  <c r="F46" i="5"/>
  <c r="G39" i="5"/>
  <c r="D46" i="5"/>
  <c r="G38" i="5"/>
  <c r="G40" i="5"/>
  <c r="E41" i="5"/>
  <c r="E38" i="5"/>
  <c r="G92" i="5"/>
  <c r="G93" i="5"/>
  <c r="E39" i="3"/>
  <c r="E40" i="3"/>
  <c r="E41" i="3"/>
  <c r="D46" i="3"/>
  <c r="G38" i="3"/>
  <c r="G39" i="3"/>
  <c r="E91" i="3"/>
  <c r="F46" i="3"/>
  <c r="G41" i="3"/>
  <c r="G91" i="3"/>
  <c r="G40" i="3"/>
  <c r="E93" i="3"/>
  <c r="E94" i="5"/>
  <c r="E94" i="3"/>
  <c r="E91" i="5"/>
  <c r="G93" i="3"/>
  <c r="G92" i="3"/>
  <c r="E93" i="5"/>
  <c r="G91" i="4"/>
  <c r="F99" i="4"/>
  <c r="E92" i="5"/>
  <c r="E92" i="3"/>
  <c r="G94" i="3"/>
  <c r="D99" i="4"/>
  <c r="E93" i="4"/>
  <c r="D103" i="4" l="1"/>
  <c r="E112" i="4" s="1"/>
  <c r="F112" i="4" s="1"/>
  <c r="E95" i="4"/>
  <c r="G95" i="4"/>
  <c r="G42" i="3"/>
  <c r="G95" i="5"/>
  <c r="D52" i="4"/>
  <c r="G42" i="4"/>
  <c r="D50" i="4"/>
  <c r="G71" i="4" s="1"/>
  <c r="H71" i="4" s="1"/>
  <c r="D50" i="3"/>
  <c r="G68" i="3" s="1"/>
  <c r="H68" i="3" s="1"/>
  <c r="E42" i="3"/>
  <c r="D50" i="5"/>
  <c r="E42" i="5"/>
  <c r="G42" i="5"/>
  <c r="D52" i="5"/>
  <c r="E95" i="3"/>
  <c r="D52" i="3"/>
  <c r="D103" i="3"/>
  <c r="E111" i="3" s="1"/>
  <c r="F111" i="3" s="1"/>
  <c r="G95" i="3"/>
  <c r="D105" i="3"/>
  <c r="G62" i="3"/>
  <c r="H62" i="3" s="1"/>
  <c r="G70" i="3"/>
  <c r="H70" i="3" s="1"/>
  <c r="G67" i="3"/>
  <c r="H67" i="3" s="1"/>
  <c r="D105" i="4"/>
  <c r="D103" i="5"/>
  <c r="E95" i="5"/>
  <c r="D105" i="5"/>
  <c r="G66" i="3" l="1"/>
  <c r="H66" i="3" s="1"/>
  <c r="D104" i="3"/>
  <c r="D51" i="5"/>
  <c r="D95" i="5"/>
  <c r="I92" i="5" s="1"/>
  <c r="D104" i="4"/>
  <c r="E108" i="4"/>
  <c r="F108" i="4" s="1"/>
  <c r="E110" i="4"/>
  <c r="F110" i="4" s="1"/>
  <c r="E109" i="4"/>
  <c r="F109" i="4" s="1"/>
  <c r="E113" i="4"/>
  <c r="F113" i="4" s="1"/>
  <c r="E111" i="4"/>
  <c r="F111" i="4" s="1"/>
  <c r="D51" i="3"/>
  <c r="E108" i="3"/>
  <c r="F108" i="3" s="1"/>
  <c r="E112" i="3"/>
  <c r="F112" i="3" s="1"/>
  <c r="E113" i="3"/>
  <c r="F113" i="3" s="1"/>
  <c r="E109" i="3"/>
  <c r="F109" i="3" s="1"/>
  <c r="G68" i="5"/>
  <c r="H68" i="5" s="1"/>
  <c r="G65" i="5"/>
  <c r="H65" i="5" s="1"/>
  <c r="G62" i="5"/>
  <c r="H62" i="5" s="1"/>
  <c r="G67" i="5"/>
  <c r="H67" i="5" s="1"/>
  <c r="G64" i="5"/>
  <c r="H64" i="5" s="1"/>
  <c r="G61" i="4"/>
  <c r="H61" i="4" s="1"/>
  <c r="G60" i="4"/>
  <c r="H60" i="4" s="1"/>
  <c r="G70" i="4"/>
  <c r="H70" i="4" s="1"/>
  <c r="G66" i="4"/>
  <c r="H66" i="4" s="1"/>
  <c r="D51" i="4"/>
  <c r="G69" i="4"/>
  <c r="H69" i="4" s="1"/>
  <c r="G63" i="4"/>
  <c r="H63" i="4" s="1"/>
  <c r="G68" i="4"/>
  <c r="H68" i="4" s="1"/>
  <c r="G65" i="4"/>
  <c r="H65" i="4" s="1"/>
  <c r="G64" i="4"/>
  <c r="H64" i="4" s="1"/>
  <c r="G71" i="5"/>
  <c r="H71" i="5" s="1"/>
  <c r="G67" i="4"/>
  <c r="H67" i="4" s="1"/>
  <c r="G62" i="4"/>
  <c r="H62" i="4" s="1"/>
  <c r="G61" i="3"/>
  <c r="H61" i="3" s="1"/>
  <c r="G69" i="3"/>
  <c r="H69" i="3" s="1"/>
  <c r="G65" i="3"/>
  <c r="H65" i="3" s="1"/>
  <c r="G60" i="3"/>
  <c r="G71" i="3"/>
  <c r="H71" i="3" s="1"/>
  <c r="G63" i="3"/>
  <c r="H63" i="3" s="1"/>
  <c r="G64" i="3"/>
  <c r="H64" i="3" s="1"/>
  <c r="G66" i="5"/>
  <c r="H66" i="5" s="1"/>
  <c r="G61" i="5"/>
  <c r="H61" i="5" s="1"/>
  <c r="G70" i="5"/>
  <c r="H70" i="5" s="1"/>
  <c r="G60" i="5"/>
  <c r="H60" i="5" s="1"/>
  <c r="G69" i="5"/>
  <c r="H69" i="5" s="1"/>
  <c r="G63" i="5"/>
  <c r="H63" i="5" s="1"/>
  <c r="E110" i="3"/>
  <c r="F110" i="3" s="1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7" i="4" l="1"/>
  <c r="E120" i="4"/>
  <c r="E115" i="4"/>
  <c r="E116" i="4" s="1"/>
  <c r="E119" i="4"/>
  <c r="E120" i="3"/>
  <c r="G72" i="3"/>
  <c r="G73" i="3" s="1"/>
  <c r="G72" i="5"/>
  <c r="G73" i="5" s="1"/>
  <c r="H60" i="3"/>
  <c r="H74" i="3" s="1"/>
  <c r="G74" i="4"/>
  <c r="G72" i="4"/>
  <c r="G73" i="4" s="1"/>
  <c r="E117" i="3"/>
  <c r="G74" i="3"/>
  <c r="G74" i="5"/>
  <c r="E119" i="3"/>
  <c r="E115" i="3"/>
  <c r="E116" i="3" s="1"/>
  <c r="E120" i="5"/>
  <c r="E117" i="5"/>
  <c r="F108" i="5"/>
  <c r="E115" i="5"/>
  <c r="E116" i="5" s="1"/>
  <c r="E119" i="5"/>
  <c r="H74" i="5"/>
  <c r="H72" i="5"/>
  <c r="H74" i="4"/>
  <c r="H72" i="4"/>
  <c r="F125" i="3"/>
  <c r="F120" i="3"/>
  <c r="F117" i="3"/>
  <c r="D125" i="3"/>
  <c r="F115" i="3"/>
  <c r="F119" i="3"/>
  <c r="F119" i="4"/>
  <c r="F125" i="4"/>
  <c r="F120" i="4"/>
  <c r="F117" i="4"/>
  <c r="D125" i="4"/>
  <c r="F115" i="4"/>
  <c r="H72" i="3" l="1"/>
  <c r="G76" i="3" s="1"/>
  <c r="G124" i="4"/>
  <c r="F116" i="4"/>
  <c r="G76" i="5"/>
  <c r="H73" i="5"/>
  <c r="F125" i="5"/>
  <c r="F120" i="5"/>
  <c r="F117" i="5"/>
  <c r="D125" i="5"/>
  <c r="F115" i="5"/>
  <c r="F119" i="5"/>
  <c r="G76" i="4"/>
  <c r="H73" i="4"/>
  <c r="G124" i="3"/>
  <c r="F116" i="3"/>
  <c r="H73" i="3" l="1"/>
  <c r="G124" i="5"/>
  <c r="F116" i="5"/>
</calcChain>
</file>

<file path=xl/sharedStrings.xml><?xml version="1.0" encoding="utf-8"?>
<sst xmlns="http://schemas.openxmlformats.org/spreadsheetml/2006/main" count="690" uniqueCount="147">
  <si>
    <t>HPLC System Suitability Report</t>
  </si>
  <si>
    <t>Analysis Data</t>
  </si>
  <si>
    <t>Assay</t>
  </si>
  <si>
    <t>Sample(s)</t>
  </si>
  <si>
    <t>Reference Substance:</t>
  </si>
  <si>
    <t xml:space="preserve">LAMIVUDINE/NEVIRAPINE/ZIDOVUDINE 
DISPERSIBLE TABLETS 30 mg/50 mg/60 mg
</t>
  </si>
  <si>
    <t>% age Purity:</t>
  </si>
  <si>
    <t>NDQB201804379</t>
  </si>
  <si>
    <t>Weight (mg):</t>
  </si>
  <si>
    <t xml:space="preserve">Lamivudine 30mg + Zidovudine 60mg + Nevirapine 50mg </t>
  </si>
  <si>
    <t>Standard Conc (mg/mL):</t>
  </si>
  <si>
    <t>Each dispersible tablet contains: Lamivudine USP 30 mg, Nevirapine USP 50 mg and Zidovudine USP 60 mg.</t>
  </si>
  <si>
    <t>2018-04-06 13:55:01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</si>
  <si>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</si>
  <si>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</si>
  <si>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</si>
  <si>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</si>
  <si>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</si>
  <si>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</si>
  <si>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</si>
  <si>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</si>
  <si>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</si>
  <si>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</si>
  <si>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</si>
  <si>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</si>
  <si>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</si>
  <si>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</si>
  <si>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</si>
  <si>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</si>
  <si>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</si>
  <si>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</si>
  <si>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</si>
  <si>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</si>
  <si>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</si>
  <si>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</si>
  <si>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</si>
  <si>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</si>
  <si>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</si>
  <si>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</si>
  <si>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</si>
  <si>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</si>
  <si>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</si>
  <si>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</si>
  <si>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</si>
  <si>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</si>
  <si>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</si>
  <si>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</si>
  <si>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</si>
  <si>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</si>
  <si>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</si>
  <si>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</si>
  <si>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</si>
  <si>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</si>
  <si>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</si>
  <si>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</si>
  <si>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</si>
  <si>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</si>
  <si>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</si>
  <si>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</si>
  <si>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</si>
  <si>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</si>
  <si>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</si>
  <si>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</si>
  <si>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</si>
  <si>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</si>
  <si>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</si>
  <si>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</si>
  <si>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</si>
  <si>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</si>
  <si>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</si>
  <si>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</si>
  <si>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</si>
  <si>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</si>
  <si>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</si>
  <si>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</si>
  <si>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</si>
  <si>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</si>
  <si>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</si>
  <si>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</si>
  <si>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</si>
  <si>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</si>
  <si>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</si>
  <si>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</si>
  <si>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</si>
  <si>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</si>
  <si>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</si>
  <si>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</si>
  <si>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</si>
  <si>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</si>
  <si>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</si>
  <si>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</si>
  <si>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</si>
  <si>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</si>
  <si>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</si>
  <si>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</si>
  <si>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</si>
  <si>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</si>
  <si>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</si>
  <si>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</si>
  <si>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</si>
  <si>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</si>
  <si>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</si>
  <si>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</si>
  <si>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</si>
  <si>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</si>
  <si>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</si>
  <si>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</si>
  <si>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</si>
  <si>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</si>
  <si>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</si>
  <si>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</si>
  <si>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</si>
  <si>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</si>
  <si>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</si>
  <si>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</si>
  <si>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</si>
  <si>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</si>
  <si>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</si>
  <si>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</si>
  <si>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</si>
  <si>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</si>
  <si>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</si>
  <si>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</si>
  <si>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</si>
  <si>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</si>
  <si>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</si>
  <si>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</si>
  <si>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</si>
  <si>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</si>
  <si>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</si>
  <si>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</si>
  <si>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19th April 2018</t>
  </si>
  <si>
    <t>L3-10</t>
  </si>
  <si>
    <t>N1-6</t>
  </si>
  <si>
    <t>Z1-1</t>
  </si>
  <si>
    <t>LAMIVUDINE</t>
  </si>
  <si>
    <t>ZIDOVUDINE</t>
  </si>
  <si>
    <t>NEVIRAPINE</t>
  </si>
  <si>
    <t>24th April 2018</t>
  </si>
  <si>
    <t>RESOLUTION</t>
  </si>
  <si>
    <r>
      <t>The Resolution between Nevirapine and Zidovudine peaks is</t>
    </r>
    <r>
      <rPr>
        <b/>
        <sz val="12"/>
        <color rgb="FF000000"/>
        <rFont val="Book Antiqua"/>
        <family val="1"/>
      </rPr>
      <t xml:space="preserve"> not less than 5.0</t>
    </r>
  </si>
  <si>
    <t>PETER</t>
  </si>
  <si>
    <t>NGUMO</t>
  </si>
  <si>
    <r>
      <t>The Resolution between Nevirapine and Zidovudine peaks is</t>
    </r>
    <r>
      <rPr>
        <b/>
        <sz val="12"/>
        <color rgb="FF000000"/>
        <rFont val="Book Antiqua"/>
        <family val="1"/>
      </rPr>
      <t xml:space="preserve"> not less than 3.0</t>
    </r>
  </si>
  <si>
    <t>PAUL</t>
  </si>
  <si>
    <t>NJARIA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</si>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</sst>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  <numFmt numFmtId="176" formatCode="0.0"/>
  </numFmts>
  <fonts count="3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3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168" fontId="27" fillId="3" borderId="0" xfId="0" applyNumberFormat="1" applyFont="1" applyFill="1" applyAlignment="1" applyProtection="1">
      <alignment horizontal="center"/>
      <protection locked="0"/>
    </xf>
    <xf numFmtId="0" fontId="29" fillId="2" borderId="0" xfId="0" applyFont="1" applyFill="1"/>
    <xf numFmtId="2" fontId="25" fillId="2" borderId="0" xfId="0" applyNumberFormat="1" applyFont="1" applyFill="1" applyAlignment="1">
      <alignment horizontal="center"/>
    </xf>
    <xf numFmtId="2" fontId="26" fillId="2" borderId="0" xfId="0" applyNumberFormat="1" applyFont="1" applyFill="1" applyAlignment="1">
      <alignment horizontal="center"/>
    </xf>
    <xf numFmtId="0" fontId="26" fillId="2" borderId="7" xfId="0" applyFont="1" applyFill="1" applyBorder="1"/>
    <xf numFmtId="2" fontId="7" fillId="3" borderId="3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176" fontId="7" fillId="3" borderId="3" xfId="0" applyNumberFormat="1" applyFont="1" applyFill="1" applyBorder="1" applyAlignment="1" applyProtection="1">
      <alignment horizontal="center"/>
      <protection locked="0"/>
    </xf>
    <xf numFmtId="176" fontId="7" fillId="3" borderId="5" xfId="0" applyNumberFormat="1" applyFont="1" applyFill="1" applyBorder="1" applyAlignment="1" applyProtection="1">
      <alignment horizontal="center"/>
      <protection locked="0"/>
    </xf>
    <xf numFmtId="2" fontId="7" fillId="3" borderId="35" xfId="0" applyNumberFormat="1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>
      <alignment horizontal="center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2" fontId="7" fillId="3" borderId="63" xfId="0" applyNumberFormat="1" applyFont="1" applyFill="1" applyBorder="1" applyAlignment="1" applyProtection="1">
      <alignment horizontal="center"/>
      <protection locked="0"/>
    </xf>
    <xf numFmtId="2" fontId="5" fillId="4" borderId="35" xfId="0" applyNumberFormat="1" applyFont="1" applyFill="1" applyBorder="1" applyAlignment="1">
      <alignment horizontal="center"/>
    </xf>
    <xf numFmtId="2" fontId="2" fillId="2" borderId="59" xfId="0" applyNumberFormat="1" applyFont="1" applyFill="1" applyBorder="1" applyAlignment="1">
      <alignment horizontal="center"/>
    </xf>
    <xf numFmtId="2" fontId="25" fillId="2" borderId="60" xfId="0" applyNumberFormat="1" applyFont="1" applyFill="1" applyBorder="1" applyAlignment="1">
      <alignment horizontal="center"/>
    </xf>
    <xf numFmtId="0" fontId="25" fillId="2" borderId="57" xfId="0" applyFont="1" applyFill="1" applyBorder="1" applyAlignment="1">
      <alignment horizontal="center"/>
    </xf>
    <xf numFmtId="2" fontId="2" fillId="2" borderId="58" xfId="0" applyNumberFormat="1" applyFont="1" applyFill="1" applyBorder="1" applyAlignment="1">
      <alignment horizontal="center"/>
    </xf>
    <xf numFmtId="2" fontId="2" fillId="2" borderId="60" xfId="0" applyNumberFormat="1" applyFont="1" applyFill="1" applyBorder="1" applyAlignment="1">
      <alignment horizontal="center"/>
    </xf>
    <xf numFmtId="2" fontId="7" fillId="3" borderId="26" xfId="0" applyNumberFormat="1" applyFont="1" applyFill="1" applyBorder="1" applyAlignment="1" applyProtection="1">
      <alignment horizontal="center"/>
      <protection locked="0"/>
    </xf>
    <xf numFmtId="2" fontId="5" fillId="4" borderId="2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28" fillId="3" borderId="0" xfId="0" applyFont="1" applyFill="1" applyAlignment="1" applyProtection="1">
      <alignment horizontal="left" wrapText="1"/>
      <protection locked="0"/>
    </xf>
  </cellXfs>
  <cellStyles count="1">
    <cellStyle name="Normal" xfId="0" builtinId="0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3" workbookViewId="0">
      <selection activeCell="B51" sqref="B51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7" t="s">
        <v>0</v>
      </c>
      <c r="B15" s="687"/>
      <c r="C15" s="687"/>
      <c r="D15" s="687"/>
      <c r="E15" s="687"/>
    </row>
    <row r="16" spans="1:6" ht="16.5" customHeight="1" x14ac:dyDescent="0.3">
      <c r="A16" s="89" t="s">
        <v>1</v>
      </c>
      <c r="B16" s="58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71"/>
    </row>
    <row r="18" spans="1:5" ht="16.5" customHeight="1" x14ac:dyDescent="0.3">
      <c r="A18" s="74" t="s">
        <v>4</v>
      </c>
      <c r="B18" s="660" t="s">
        <v>135</v>
      </c>
      <c r="C18" s="71"/>
      <c r="D18" s="71"/>
      <c r="E18" s="71"/>
    </row>
    <row r="19" spans="1:5" ht="16.5" customHeight="1" x14ac:dyDescent="0.3">
      <c r="A19" s="74" t="s">
        <v>6</v>
      </c>
      <c r="B19" s="12">
        <v>99.39</v>
      </c>
      <c r="C19" s="71"/>
      <c r="D19" s="71"/>
      <c r="E19" s="71"/>
    </row>
    <row r="20" spans="1:5" ht="16.5" customHeight="1" x14ac:dyDescent="0.3">
      <c r="A20" s="8" t="s">
        <v>8</v>
      </c>
      <c r="B20" s="12">
        <v>15.26</v>
      </c>
      <c r="C20" s="71"/>
      <c r="D20" s="71"/>
      <c r="E20" s="71"/>
    </row>
    <row r="21" spans="1:5" ht="16.5" customHeight="1" x14ac:dyDescent="0.3">
      <c r="A21" s="8" t="s">
        <v>10</v>
      </c>
      <c r="B21" s="13">
        <v>0.15260000000000001</v>
      </c>
      <c r="C21" s="71"/>
      <c r="D21" s="71"/>
      <c r="E21" s="71"/>
    </row>
    <row r="22" spans="1:5" ht="15.75" customHeight="1" x14ac:dyDescent="0.25">
      <c r="A22" s="71"/>
      <c r="B22" s="71" t="s">
        <v>12</v>
      </c>
      <c r="C22" s="71"/>
      <c r="D22" s="71"/>
      <c r="E22" s="71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667" t="s">
        <v>17</v>
      </c>
    </row>
    <row r="24" spans="1:5" ht="16.5" customHeight="1" x14ac:dyDescent="0.3">
      <c r="A24" s="17">
        <v>1</v>
      </c>
      <c r="B24" s="18">
        <v>42519389</v>
      </c>
      <c r="C24" s="18">
        <v>6039.5</v>
      </c>
      <c r="D24" s="666">
        <v>1.1000000000000001</v>
      </c>
      <c r="E24" s="669">
        <v>4.0999999999999996</v>
      </c>
    </row>
    <row r="25" spans="1:5" ht="16.5" customHeight="1" x14ac:dyDescent="0.3">
      <c r="A25" s="17">
        <v>2</v>
      </c>
      <c r="B25" s="18">
        <v>42669092</v>
      </c>
      <c r="C25" s="672">
        <v>6015</v>
      </c>
      <c r="D25" s="666">
        <v>1.1000000000000001</v>
      </c>
      <c r="E25" s="670">
        <v>4.0999999999999996</v>
      </c>
    </row>
    <row r="26" spans="1:5" ht="16.5" customHeight="1" x14ac:dyDescent="0.3">
      <c r="A26" s="17">
        <v>3</v>
      </c>
      <c r="B26" s="18">
        <v>42626488</v>
      </c>
      <c r="C26" s="18">
        <v>5950.8</v>
      </c>
      <c r="D26" s="666">
        <v>1.1000000000000001</v>
      </c>
      <c r="E26" s="670">
        <v>4.0999999999999996</v>
      </c>
    </row>
    <row r="27" spans="1:5" ht="16.5" customHeight="1" x14ac:dyDescent="0.3">
      <c r="A27" s="17">
        <v>4</v>
      </c>
      <c r="B27" s="18">
        <v>42656521</v>
      </c>
      <c r="C27" s="18">
        <v>5879.3</v>
      </c>
      <c r="D27" s="666">
        <v>1.1000000000000001</v>
      </c>
      <c r="E27" s="670">
        <v>4.0999999999999996</v>
      </c>
    </row>
    <row r="28" spans="1:5" ht="16.5" customHeight="1" x14ac:dyDescent="0.3">
      <c r="A28" s="17">
        <v>5</v>
      </c>
      <c r="B28" s="18">
        <v>42547125</v>
      </c>
      <c r="C28" s="18">
        <v>5856.4</v>
      </c>
      <c r="D28" s="666">
        <v>1.1000000000000001</v>
      </c>
      <c r="E28" s="670">
        <v>4.0999999999999996</v>
      </c>
    </row>
    <row r="29" spans="1:5" ht="16.5" customHeight="1" x14ac:dyDescent="0.3">
      <c r="A29" s="17">
        <v>6</v>
      </c>
      <c r="B29" s="21">
        <v>42593163</v>
      </c>
      <c r="C29" s="673">
        <v>5820</v>
      </c>
      <c r="D29" s="666">
        <v>1.1000000000000001</v>
      </c>
      <c r="E29" s="671">
        <v>4.0999999999999996</v>
      </c>
    </row>
    <row r="30" spans="1:5" ht="16.5" customHeight="1" x14ac:dyDescent="0.3">
      <c r="A30" s="23" t="s">
        <v>18</v>
      </c>
      <c r="B30" s="24">
        <f>AVERAGE(B24:B29)</f>
        <v>42601963</v>
      </c>
      <c r="C30" s="25">
        <f>AVERAGE(C24:C29)</f>
        <v>5926.833333333333</v>
      </c>
      <c r="D30" s="26">
        <f>AVERAGE(D24:D29)</f>
        <v>1.0999999999999999</v>
      </c>
      <c r="E30" s="668">
        <f>AVERAGE(E24:E29)</f>
        <v>4.1000000000000005</v>
      </c>
    </row>
    <row r="31" spans="1:5" ht="16.5" customHeight="1" x14ac:dyDescent="0.3">
      <c r="A31" s="27" t="s">
        <v>19</v>
      </c>
      <c r="B31" s="28">
        <f>(STDEV(B24:B29)/B30)</f>
        <v>1.4078953422503502E-3</v>
      </c>
      <c r="C31" s="29"/>
      <c r="D31" s="29"/>
      <c r="E31" s="30"/>
    </row>
    <row r="32" spans="1:5" s="594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5" s="594" customFormat="1" ht="15.75" customHeight="1" x14ac:dyDescent="0.25">
      <c r="A33" s="71"/>
      <c r="B33" s="71"/>
      <c r="C33" s="71"/>
      <c r="D33" s="71"/>
      <c r="E33" s="71"/>
    </row>
    <row r="34" spans="1:5" s="594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4"/>
      <c r="B35" s="40" t="s">
        <v>23</v>
      </c>
      <c r="C35" s="39"/>
      <c r="D35" s="39"/>
      <c r="E35" s="39"/>
    </row>
    <row r="36" spans="1:5" ht="16.5" customHeight="1" x14ac:dyDescent="0.3">
      <c r="A36" s="74"/>
      <c r="B36" s="40" t="s">
        <v>24</v>
      </c>
      <c r="C36" s="39"/>
      <c r="D36" s="39"/>
      <c r="E36" s="39"/>
    </row>
    <row r="37" spans="1:5" ht="15.75" customHeight="1" x14ac:dyDescent="0.25">
      <c r="A37" s="71"/>
      <c r="B37" s="71"/>
      <c r="C37" s="71"/>
      <c r="D37" s="71"/>
      <c r="E37" s="71"/>
    </row>
    <row r="38" spans="1:5" ht="16.5" customHeight="1" x14ac:dyDescent="0.3">
      <c r="A38" s="89" t="s">
        <v>1</v>
      </c>
      <c r="B38" s="58" t="s">
        <v>25</v>
      </c>
    </row>
    <row r="39" spans="1:5" ht="16.5" customHeight="1" x14ac:dyDescent="0.3">
      <c r="A39" s="74" t="s">
        <v>4</v>
      </c>
      <c r="B39" s="8" t="s">
        <v>135</v>
      </c>
      <c r="C39" s="71"/>
      <c r="D39" s="71"/>
      <c r="E39" s="71"/>
    </row>
    <row r="40" spans="1:5" ht="16.5" customHeight="1" x14ac:dyDescent="0.3">
      <c r="A40" s="74" t="s">
        <v>6</v>
      </c>
      <c r="B40" s="12">
        <v>99.39</v>
      </c>
      <c r="C40" s="71"/>
      <c r="D40" s="71"/>
      <c r="E40" s="71"/>
    </row>
    <row r="41" spans="1:5" ht="16.5" customHeight="1" x14ac:dyDescent="0.3">
      <c r="A41" s="8" t="s">
        <v>8</v>
      </c>
      <c r="B41" s="12">
        <v>15.26</v>
      </c>
      <c r="C41" s="71"/>
      <c r="D41" s="71"/>
      <c r="E41" s="71"/>
    </row>
    <row r="42" spans="1:5" ht="16.5" customHeight="1" x14ac:dyDescent="0.3">
      <c r="A42" s="8" t="s">
        <v>10</v>
      </c>
      <c r="B42" s="13">
        <v>0.15260000000000001</v>
      </c>
      <c r="C42" s="71"/>
      <c r="D42" s="71"/>
      <c r="E42" s="71"/>
    </row>
    <row r="43" spans="1:5" ht="15.75" customHeight="1" x14ac:dyDescent="0.25">
      <c r="A43" s="71"/>
      <c r="B43" s="71"/>
      <c r="C43" s="71"/>
      <c r="D43" s="71"/>
      <c r="E43" s="71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42519389</v>
      </c>
      <c r="C45" s="18">
        <v>6039.5</v>
      </c>
      <c r="D45" s="19">
        <v>1.1000000000000001</v>
      </c>
      <c r="E45" s="20">
        <v>4.0999999999999996</v>
      </c>
    </row>
    <row r="46" spans="1:5" ht="16.5" customHeight="1" x14ac:dyDescent="0.3">
      <c r="A46" s="17">
        <v>2</v>
      </c>
      <c r="B46" s="18">
        <v>42669092</v>
      </c>
      <c r="C46" s="18">
        <v>6015</v>
      </c>
      <c r="D46" s="19">
        <v>1.1000000000000001</v>
      </c>
      <c r="E46" s="19">
        <v>4.0999999999999996</v>
      </c>
    </row>
    <row r="47" spans="1:5" ht="16.5" customHeight="1" x14ac:dyDescent="0.3">
      <c r="A47" s="17">
        <v>3</v>
      </c>
      <c r="B47" s="18">
        <v>42626488</v>
      </c>
      <c r="C47" s="18">
        <v>5950.8</v>
      </c>
      <c r="D47" s="19">
        <v>1.1000000000000001</v>
      </c>
      <c r="E47" s="19">
        <v>4.0999999999999996</v>
      </c>
    </row>
    <row r="48" spans="1:5" ht="16.5" customHeight="1" x14ac:dyDescent="0.3">
      <c r="A48" s="17">
        <v>4</v>
      </c>
      <c r="B48" s="18">
        <v>42656521</v>
      </c>
      <c r="C48" s="18">
        <v>5879.3</v>
      </c>
      <c r="D48" s="19">
        <v>1.1000000000000001</v>
      </c>
      <c r="E48" s="19">
        <v>4.0999999999999996</v>
      </c>
    </row>
    <row r="49" spans="1:7" ht="16.5" customHeight="1" x14ac:dyDescent="0.3">
      <c r="A49" s="17">
        <v>5</v>
      </c>
      <c r="B49" s="18">
        <v>42547125</v>
      </c>
      <c r="C49" s="18">
        <v>5856.4</v>
      </c>
      <c r="D49" s="19">
        <v>1.1000000000000001</v>
      </c>
      <c r="E49" s="19">
        <v>4.0999999999999996</v>
      </c>
    </row>
    <row r="50" spans="1:7" ht="16.5" customHeight="1" x14ac:dyDescent="0.3">
      <c r="A50" s="17">
        <v>6</v>
      </c>
      <c r="B50" s="21">
        <v>42593163</v>
      </c>
      <c r="C50" s="21">
        <v>5820</v>
      </c>
      <c r="D50" s="22">
        <v>1.1000000000000001</v>
      </c>
      <c r="E50" s="22">
        <v>4.0999999999999996</v>
      </c>
    </row>
    <row r="51" spans="1:7" ht="16.5" customHeight="1" x14ac:dyDescent="0.3">
      <c r="A51" s="23" t="s">
        <v>18</v>
      </c>
      <c r="B51" s="24">
        <f>AVERAGE(B45:B50)</f>
        <v>42601963</v>
      </c>
      <c r="C51" s="25">
        <f>AVERAGE(C45:C50)</f>
        <v>5926.833333333333</v>
      </c>
      <c r="D51" s="26">
        <f>AVERAGE(D45:D50)</f>
        <v>1.0999999999999999</v>
      </c>
      <c r="E51" s="26">
        <f>AVERAGE(E45:E50)</f>
        <v>4.1000000000000005</v>
      </c>
    </row>
    <row r="52" spans="1:7" ht="16.5" customHeight="1" x14ac:dyDescent="0.3">
      <c r="A52" s="27" t="s">
        <v>19</v>
      </c>
      <c r="B52" s="28">
        <f>(STDEV(B45:B50)/B51)</f>
        <v>1.4078953422503502E-3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4" customFormat="1" ht="15.75" customHeight="1" x14ac:dyDescent="0.25">
      <c r="A54" s="71"/>
      <c r="B54" s="71"/>
      <c r="C54" s="71"/>
      <c r="D54" s="71"/>
      <c r="E54" s="71"/>
    </row>
    <row r="55" spans="1:7" s="594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524"/>
      <c r="D58" s="42"/>
      <c r="F58" s="43"/>
      <c r="G58" s="43"/>
    </row>
    <row r="59" spans="1:7" ht="15" customHeight="1" x14ac:dyDescent="0.3">
      <c r="B59" s="688" t="s">
        <v>26</v>
      </c>
      <c r="C59" s="68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48" t="s">
        <v>141</v>
      </c>
      <c r="C60" s="665" t="s">
        <v>142</v>
      </c>
      <c r="E60" s="48"/>
      <c r="G60" s="48"/>
    </row>
    <row r="61" spans="1:7" ht="15" customHeight="1" x14ac:dyDescent="0.3">
      <c r="A61" s="46" t="s">
        <v>30</v>
      </c>
      <c r="B61" s="50" t="s">
        <v>144</v>
      </c>
      <c r="C61" s="50" t="s">
        <v>145</v>
      </c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6" workbookViewId="0">
      <selection activeCell="C60" sqref="C60"/>
    </sheetView>
  </sheetViews>
  <sheetFormatPr defaultRowHeight="13.5" x14ac:dyDescent="0.25"/>
  <cols>
    <col min="1" max="1" width="27.5703125" style="594" customWidth="1"/>
    <col min="2" max="2" width="20.42578125" style="594" customWidth="1"/>
    <col min="3" max="3" width="31.85546875" style="594" customWidth="1"/>
    <col min="4" max="4" width="25.85546875" style="594" customWidth="1"/>
    <col min="5" max="5" width="25.7109375" style="594" customWidth="1"/>
    <col min="6" max="6" width="23.140625" style="594" customWidth="1"/>
    <col min="7" max="7" width="28.42578125" style="594" customWidth="1"/>
    <col min="8" max="8" width="21.5703125" style="594" customWidth="1"/>
    <col min="9" max="9" width="9.140625" style="594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687" t="s">
        <v>0</v>
      </c>
      <c r="B15" s="687"/>
      <c r="C15" s="687"/>
      <c r="D15" s="687"/>
      <c r="E15" s="687"/>
    </row>
    <row r="16" spans="1:6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1"/>
    </row>
    <row r="18" spans="1:6" ht="16.5" customHeight="1" x14ac:dyDescent="0.3">
      <c r="A18" s="74" t="s">
        <v>4</v>
      </c>
      <c r="B18" s="660" t="s">
        <v>137</v>
      </c>
      <c r="C18" s="71"/>
      <c r="D18" s="71"/>
      <c r="E18" s="71"/>
    </row>
    <row r="19" spans="1:6" ht="16.5" customHeight="1" x14ac:dyDescent="0.3">
      <c r="A19" s="74" t="s">
        <v>6</v>
      </c>
      <c r="B19" s="12">
        <v>99.7</v>
      </c>
      <c r="C19" s="71"/>
      <c r="D19" s="71"/>
      <c r="E19" s="71"/>
    </row>
    <row r="20" spans="1:6" ht="16.5" customHeight="1" x14ac:dyDescent="0.3">
      <c r="A20" s="8" t="s">
        <v>8</v>
      </c>
      <c r="B20" s="12">
        <v>20</v>
      </c>
      <c r="C20" s="71"/>
      <c r="D20" s="71"/>
      <c r="E20" s="71"/>
    </row>
    <row r="21" spans="1:6" ht="16.5" customHeight="1" x14ac:dyDescent="0.3">
      <c r="A21" s="8" t="s">
        <v>10</v>
      </c>
      <c r="B21" s="13">
        <v>0.2</v>
      </c>
      <c r="C21" s="71"/>
      <c r="D21" s="71"/>
      <c r="E21" s="71"/>
    </row>
    <row r="22" spans="1:6" ht="15.75" customHeight="1" x14ac:dyDescent="0.25">
      <c r="A22" s="71"/>
      <c r="B22" s="71" t="s">
        <v>12</v>
      </c>
      <c r="C22" s="71"/>
      <c r="D22" s="71"/>
      <c r="E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675" t="s">
        <v>17</v>
      </c>
      <c r="F23" s="682" t="s">
        <v>139</v>
      </c>
    </row>
    <row r="24" spans="1:6" ht="16.5" customHeight="1" x14ac:dyDescent="0.3">
      <c r="A24" s="17">
        <v>1</v>
      </c>
      <c r="B24" s="18">
        <v>35349232</v>
      </c>
      <c r="C24" s="18">
        <v>6285</v>
      </c>
      <c r="D24" s="666">
        <v>1.2</v>
      </c>
      <c r="E24" s="676">
        <v>12.7</v>
      </c>
      <c r="F24" s="683">
        <v>13.98414</v>
      </c>
    </row>
    <row r="25" spans="1:6" ht="16.5" customHeight="1" x14ac:dyDescent="0.3">
      <c r="A25" s="17">
        <v>2</v>
      </c>
      <c r="B25" s="18">
        <v>35460207</v>
      </c>
      <c r="C25" s="18">
        <v>6212.7</v>
      </c>
      <c r="D25" s="666">
        <v>1.2</v>
      </c>
      <c r="E25" s="677">
        <v>12.7</v>
      </c>
      <c r="F25" s="680">
        <v>13.900869999999999</v>
      </c>
    </row>
    <row r="26" spans="1:6" ht="16.5" customHeight="1" x14ac:dyDescent="0.3">
      <c r="A26" s="17">
        <v>3</v>
      </c>
      <c r="B26" s="18">
        <v>35468401</v>
      </c>
      <c r="C26" s="18">
        <v>6129.7</v>
      </c>
      <c r="D26" s="666">
        <v>1.1000000000000001</v>
      </c>
      <c r="E26" s="677">
        <v>12.7</v>
      </c>
      <c r="F26" s="680">
        <v>13.81249</v>
      </c>
    </row>
    <row r="27" spans="1:6" ht="16.5" customHeight="1" x14ac:dyDescent="0.3">
      <c r="A27" s="17">
        <v>4</v>
      </c>
      <c r="B27" s="18">
        <v>35510472</v>
      </c>
      <c r="C27" s="18">
        <v>6089.4</v>
      </c>
      <c r="D27" s="666">
        <v>1.2</v>
      </c>
      <c r="E27" s="677">
        <v>12.7</v>
      </c>
      <c r="F27" s="680">
        <v>13.763640000000001</v>
      </c>
    </row>
    <row r="28" spans="1:6" ht="16.5" customHeight="1" x14ac:dyDescent="0.3">
      <c r="A28" s="17">
        <v>5</v>
      </c>
      <c r="B28" s="18">
        <v>35405520</v>
      </c>
      <c r="C28" s="18">
        <v>6043.7</v>
      </c>
      <c r="D28" s="666">
        <v>1.1000000000000001</v>
      </c>
      <c r="E28" s="677">
        <v>12.7</v>
      </c>
      <c r="F28" s="680">
        <v>13.73929</v>
      </c>
    </row>
    <row r="29" spans="1:6" ht="16.5" customHeight="1" x14ac:dyDescent="0.3">
      <c r="A29" s="17">
        <v>6</v>
      </c>
      <c r="B29" s="21">
        <v>35480312</v>
      </c>
      <c r="C29" s="21">
        <v>6017.5</v>
      </c>
      <c r="D29" s="674">
        <v>1.2</v>
      </c>
      <c r="E29" s="678">
        <v>12.7</v>
      </c>
      <c r="F29" s="684">
        <v>13.667579999999999</v>
      </c>
    </row>
    <row r="30" spans="1:6" ht="16.5" customHeight="1" x14ac:dyDescent="0.3">
      <c r="A30" s="23" t="s">
        <v>18</v>
      </c>
      <c r="B30" s="24">
        <f>AVERAGE(B24:B29)</f>
        <v>35445690.666666664</v>
      </c>
      <c r="C30" s="25">
        <f>AVERAGE(C24:C29)</f>
        <v>6129.666666666667</v>
      </c>
      <c r="D30" s="26">
        <f>AVERAGE(D24:D29)</f>
        <v>1.1666666666666667</v>
      </c>
      <c r="E30" s="679">
        <f>AVERAGE(E24:E29)</f>
        <v>12.700000000000001</v>
      </c>
      <c r="F30" s="681">
        <f>AVERAGE(F24:F29)</f>
        <v>13.811335000000001</v>
      </c>
    </row>
    <row r="31" spans="1:6" ht="16.5" customHeight="1" x14ac:dyDescent="0.3">
      <c r="A31" s="27" t="s">
        <v>19</v>
      </c>
      <c r="B31" s="28">
        <f>(STDEV(B24:B29)/B30)</f>
        <v>1.6469579080803699E-3</v>
      </c>
      <c r="C31" s="29"/>
      <c r="D31" s="29"/>
      <c r="E31" s="30"/>
    </row>
    <row r="32" spans="1:6" s="594" customFormat="1" ht="16.5" customHeight="1" x14ac:dyDescent="0.3">
      <c r="A32" s="31" t="s">
        <v>20</v>
      </c>
      <c r="B32" s="32">
        <f>COUNT(B24:B29)</f>
        <v>6</v>
      </c>
      <c r="C32" s="33"/>
      <c r="D32" s="72"/>
      <c r="E32" s="35"/>
    </row>
    <row r="33" spans="1:6" s="594" customFormat="1" ht="15.75" customHeight="1" x14ac:dyDescent="0.25">
      <c r="A33" s="71"/>
      <c r="B33" s="71"/>
      <c r="C33" s="71"/>
      <c r="D33" s="71"/>
      <c r="E33" s="71"/>
    </row>
    <row r="34" spans="1:6" s="594" customFormat="1" ht="16.5" customHeight="1" x14ac:dyDescent="0.3">
      <c r="A34" s="74" t="s">
        <v>21</v>
      </c>
      <c r="B34" s="40" t="s">
        <v>22</v>
      </c>
      <c r="C34" s="39"/>
      <c r="D34" s="39"/>
      <c r="E34" s="39"/>
    </row>
    <row r="35" spans="1:6" ht="16.5" customHeight="1" x14ac:dyDescent="0.3">
      <c r="A35" s="74"/>
      <c r="B35" s="40" t="s">
        <v>23</v>
      </c>
      <c r="C35" s="39"/>
      <c r="D35" s="39"/>
      <c r="E35" s="39"/>
    </row>
    <row r="36" spans="1:6" ht="16.5" customHeight="1" x14ac:dyDescent="0.3">
      <c r="A36" s="74"/>
      <c r="B36" s="40" t="s">
        <v>24</v>
      </c>
      <c r="C36" s="39"/>
      <c r="D36" s="39"/>
      <c r="E36" s="39"/>
    </row>
    <row r="37" spans="1:6" ht="15.75" customHeight="1" x14ac:dyDescent="0.3">
      <c r="A37" s="71"/>
      <c r="B37" s="662" t="s">
        <v>140</v>
      </c>
      <c r="C37" s="71"/>
      <c r="D37" s="71"/>
      <c r="E37" s="71"/>
    </row>
    <row r="38" spans="1:6" ht="16.5" customHeight="1" x14ac:dyDescent="0.3">
      <c r="A38" s="89" t="s">
        <v>1</v>
      </c>
      <c r="B38" s="58" t="s">
        <v>25</v>
      </c>
    </row>
    <row r="39" spans="1:6" ht="16.5" customHeight="1" x14ac:dyDescent="0.3">
      <c r="A39" s="74" t="s">
        <v>4</v>
      </c>
      <c r="B39" s="8" t="s">
        <v>137</v>
      </c>
      <c r="C39" s="71"/>
      <c r="D39" s="71"/>
      <c r="E39" s="71"/>
    </row>
    <row r="40" spans="1:6" ht="16.5" customHeight="1" x14ac:dyDescent="0.3">
      <c r="A40" s="74" t="s">
        <v>6</v>
      </c>
      <c r="B40" s="12">
        <v>99.7</v>
      </c>
      <c r="C40" s="71"/>
      <c r="D40" s="71"/>
      <c r="E40" s="71"/>
    </row>
    <row r="41" spans="1:6" ht="16.5" customHeight="1" x14ac:dyDescent="0.3">
      <c r="A41" s="8" t="s">
        <v>8</v>
      </c>
      <c r="B41" s="12">
        <v>20</v>
      </c>
      <c r="C41" s="71"/>
      <c r="D41" s="71"/>
      <c r="E41" s="71"/>
    </row>
    <row r="42" spans="1:6" ht="16.5" customHeight="1" x14ac:dyDescent="0.3">
      <c r="A42" s="8" t="s">
        <v>10</v>
      </c>
      <c r="B42" s="13">
        <v>0.2</v>
      </c>
      <c r="C42" s="71"/>
      <c r="D42" s="71"/>
      <c r="E42" s="71"/>
    </row>
    <row r="43" spans="1:6" ht="15.75" customHeight="1" x14ac:dyDescent="0.25">
      <c r="A43" s="71"/>
      <c r="B43" s="71"/>
      <c r="C43" s="71"/>
      <c r="D43" s="71"/>
      <c r="E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660" t="s">
        <v>139</v>
      </c>
    </row>
    <row r="45" spans="1:6" ht="16.5" customHeight="1" x14ac:dyDescent="0.3">
      <c r="A45" s="17">
        <v>1</v>
      </c>
      <c r="B45" s="18">
        <v>35349232</v>
      </c>
      <c r="C45" s="18">
        <v>6285</v>
      </c>
      <c r="D45" s="19">
        <v>1.2</v>
      </c>
      <c r="E45" s="20">
        <v>12.7</v>
      </c>
      <c r="F45" s="664">
        <f t="shared" ref="F45:F51" si="0">F24</f>
        <v>13.98414</v>
      </c>
    </row>
    <row r="46" spans="1:6" ht="16.5" customHeight="1" x14ac:dyDescent="0.3">
      <c r="A46" s="17">
        <v>2</v>
      </c>
      <c r="B46" s="18">
        <v>35460207</v>
      </c>
      <c r="C46" s="18">
        <v>6212.7</v>
      </c>
      <c r="D46" s="19">
        <v>1.2</v>
      </c>
      <c r="E46" s="19">
        <v>12.7</v>
      </c>
      <c r="F46" s="664">
        <f t="shared" si="0"/>
        <v>13.900869999999999</v>
      </c>
    </row>
    <row r="47" spans="1:6" ht="16.5" customHeight="1" x14ac:dyDescent="0.3">
      <c r="A47" s="17">
        <v>3</v>
      </c>
      <c r="B47" s="18">
        <v>35468401</v>
      </c>
      <c r="C47" s="18">
        <v>6129.7</v>
      </c>
      <c r="D47" s="19">
        <v>1.1000000000000001</v>
      </c>
      <c r="E47" s="19">
        <v>12.7</v>
      </c>
      <c r="F47" s="664">
        <f t="shared" si="0"/>
        <v>13.81249</v>
      </c>
    </row>
    <row r="48" spans="1:6" ht="16.5" customHeight="1" x14ac:dyDescent="0.3">
      <c r="A48" s="17">
        <v>4</v>
      </c>
      <c r="B48" s="18">
        <v>35510472</v>
      </c>
      <c r="C48" s="18">
        <v>6089.4</v>
      </c>
      <c r="D48" s="19">
        <v>1.2</v>
      </c>
      <c r="E48" s="19">
        <v>12.7</v>
      </c>
      <c r="F48" s="664">
        <f t="shared" si="0"/>
        <v>13.763640000000001</v>
      </c>
    </row>
    <row r="49" spans="1:7" ht="16.5" customHeight="1" x14ac:dyDescent="0.3">
      <c r="A49" s="17">
        <v>5</v>
      </c>
      <c r="B49" s="18">
        <v>35405520</v>
      </c>
      <c r="C49" s="18">
        <v>6043.7</v>
      </c>
      <c r="D49" s="19">
        <v>1.1000000000000001</v>
      </c>
      <c r="E49" s="19">
        <v>12.7</v>
      </c>
      <c r="F49" s="664">
        <f t="shared" si="0"/>
        <v>13.73929</v>
      </c>
    </row>
    <row r="50" spans="1:7" ht="16.5" customHeight="1" x14ac:dyDescent="0.3">
      <c r="A50" s="17">
        <v>6</v>
      </c>
      <c r="B50" s="21">
        <v>35480312</v>
      </c>
      <c r="C50" s="21">
        <v>6017.5</v>
      </c>
      <c r="D50" s="22">
        <v>1.2</v>
      </c>
      <c r="E50" s="22">
        <v>12.7</v>
      </c>
      <c r="F50" s="664">
        <f t="shared" si="0"/>
        <v>13.667579999999999</v>
      </c>
    </row>
    <row r="51" spans="1:7" ht="16.5" customHeight="1" x14ac:dyDescent="0.3">
      <c r="A51" s="23" t="s">
        <v>18</v>
      </c>
      <c r="B51" s="24">
        <f>AVERAGE(B45:B50)</f>
        <v>35445690.666666664</v>
      </c>
      <c r="C51" s="25">
        <f>AVERAGE(C45:C50)</f>
        <v>6129.666666666667</v>
      </c>
      <c r="D51" s="26">
        <f>AVERAGE(D45:D50)</f>
        <v>1.1666666666666667</v>
      </c>
      <c r="E51" s="26">
        <f>AVERAGE(E45:E50)</f>
        <v>12.700000000000001</v>
      </c>
      <c r="F51" s="663">
        <f t="shared" si="0"/>
        <v>13.811335000000001</v>
      </c>
    </row>
    <row r="52" spans="1:7" ht="16.5" customHeight="1" x14ac:dyDescent="0.3">
      <c r="A52" s="27" t="s">
        <v>19</v>
      </c>
      <c r="B52" s="28">
        <f>(STDEV(B45:B50)/B51)</f>
        <v>1.6469579080803699E-3</v>
      </c>
      <c r="C52" s="29"/>
      <c r="D52" s="29"/>
      <c r="E52" s="30"/>
    </row>
    <row r="53" spans="1:7" s="594" customFormat="1" ht="16.5" customHeight="1" x14ac:dyDescent="0.3">
      <c r="A53" s="31" t="s">
        <v>20</v>
      </c>
      <c r="B53" s="32">
        <f>COUNT(B45:B50)</f>
        <v>6</v>
      </c>
      <c r="C53" s="33"/>
      <c r="D53" s="72"/>
      <c r="E53" s="35"/>
    </row>
    <row r="54" spans="1:7" s="594" customFormat="1" ht="15.75" customHeight="1" x14ac:dyDescent="0.25">
      <c r="A54" s="71"/>
      <c r="B54" s="71"/>
      <c r="C54" s="71"/>
      <c r="D54" s="71"/>
      <c r="E54" s="71"/>
    </row>
    <row r="55" spans="1:7" s="594" customFormat="1" ht="16.5" customHeight="1" x14ac:dyDescent="0.3">
      <c r="A55" s="74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4"/>
      <c r="B56" s="40" t="s">
        <v>23</v>
      </c>
      <c r="C56" s="39"/>
      <c r="D56" s="39"/>
      <c r="E56" s="39"/>
    </row>
    <row r="57" spans="1:7" ht="16.5" customHeight="1" x14ac:dyDescent="0.3">
      <c r="A57" s="74"/>
      <c r="B57" s="40" t="s">
        <v>24</v>
      </c>
      <c r="C57" s="39"/>
      <c r="D57" s="39"/>
      <c r="E57" s="39"/>
    </row>
    <row r="58" spans="1:7" ht="14.25" customHeight="1" thickBot="1" x14ac:dyDescent="0.35">
      <c r="A58" s="41"/>
      <c r="B58" s="662" t="s">
        <v>140</v>
      </c>
      <c r="D58" s="42"/>
      <c r="F58" s="43"/>
      <c r="G58" s="43"/>
    </row>
    <row r="59" spans="1:7" ht="15" customHeight="1" x14ac:dyDescent="0.3">
      <c r="B59" s="688" t="s">
        <v>26</v>
      </c>
      <c r="C59" s="68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665" t="s">
        <v>141</v>
      </c>
      <c r="C60" s="665" t="s">
        <v>142</v>
      </c>
      <c r="E60" s="48"/>
      <c r="G60" s="48"/>
    </row>
    <row r="61" spans="1:7" ht="15" customHeight="1" x14ac:dyDescent="0.3">
      <c r="A61" s="46" t="s">
        <v>30</v>
      </c>
      <c r="B61" s="50" t="s">
        <v>144</v>
      </c>
      <c r="C61" s="50" t="s">
        <v>145</v>
      </c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B45" workbookViewId="0">
      <selection activeCell="D61" sqref="D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687" t="s">
        <v>0</v>
      </c>
      <c r="B15" s="687"/>
      <c r="C15" s="687"/>
      <c r="D15" s="687"/>
      <c r="E15" s="687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660" t="s">
        <v>136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31.41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0.31409999999999999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5" t="s">
        <v>17</v>
      </c>
      <c r="F23" s="682" t="s">
        <v>139</v>
      </c>
    </row>
    <row r="24" spans="1:6" ht="16.5" customHeight="1" x14ac:dyDescent="0.3">
      <c r="A24" s="17">
        <v>1</v>
      </c>
      <c r="B24" s="18">
        <v>74950017</v>
      </c>
      <c r="C24" s="672">
        <v>6867</v>
      </c>
      <c r="D24" s="19">
        <v>1.1000000000000001</v>
      </c>
      <c r="E24" s="685">
        <v>6.1</v>
      </c>
      <c r="F24" s="683">
        <v>8.1267899999999997</v>
      </c>
    </row>
    <row r="25" spans="1:6" ht="16.5" customHeight="1" x14ac:dyDescent="0.3">
      <c r="A25" s="17">
        <v>2</v>
      </c>
      <c r="B25" s="18">
        <v>75258875</v>
      </c>
      <c r="C25" s="672">
        <v>6782.8</v>
      </c>
      <c r="D25" s="19">
        <v>1.1000000000000001</v>
      </c>
      <c r="E25" s="666">
        <v>6.1</v>
      </c>
      <c r="F25" s="680">
        <v>8.0982599999999998</v>
      </c>
    </row>
    <row r="26" spans="1:6" ht="16.5" customHeight="1" x14ac:dyDescent="0.3">
      <c r="A26" s="17">
        <v>3</v>
      </c>
      <c r="B26" s="18">
        <v>75219372</v>
      </c>
      <c r="C26" s="672">
        <v>6727.3</v>
      </c>
      <c r="D26" s="19">
        <v>1.1000000000000001</v>
      </c>
      <c r="E26" s="666">
        <v>6.1</v>
      </c>
      <c r="F26" s="680">
        <v>8.0608299999999993</v>
      </c>
    </row>
    <row r="27" spans="1:6" ht="16.5" customHeight="1" x14ac:dyDescent="0.3">
      <c r="A27" s="17">
        <v>4</v>
      </c>
      <c r="B27" s="18">
        <v>75233846</v>
      </c>
      <c r="C27" s="672">
        <v>6652.4</v>
      </c>
      <c r="D27" s="19">
        <v>1.1000000000000001</v>
      </c>
      <c r="E27" s="666">
        <v>6.1</v>
      </c>
      <c r="F27" s="680">
        <v>8.0372599999999998</v>
      </c>
    </row>
    <row r="28" spans="1:6" ht="16.5" customHeight="1" x14ac:dyDescent="0.3">
      <c r="A28" s="17">
        <v>5</v>
      </c>
      <c r="B28" s="18">
        <v>75046114</v>
      </c>
      <c r="C28" s="672">
        <v>6625.9</v>
      </c>
      <c r="D28" s="19">
        <v>1.1000000000000001</v>
      </c>
      <c r="E28" s="666">
        <v>6.1</v>
      </c>
      <c r="F28" s="680">
        <v>7.9985600000000003</v>
      </c>
    </row>
    <row r="29" spans="1:6" ht="16.5" customHeight="1" x14ac:dyDescent="0.3">
      <c r="A29" s="17">
        <v>6</v>
      </c>
      <c r="B29" s="21">
        <v>75136431</v>
      </c>
      <c r="C29" s="673">
        <v>6611</v>
      </c>
      <c r="D29" s="22">
        <v>1.1000000000000001</v>
      </c>
      <c r="E29" s="674">
        <v>6.1</v>
      </c>
      <c r="F29" s="684">
        <v>7.9980700000000002</v>
      </c>
    </row>
    <row r="30" spans="1:6" ht="16.5" customHeight="1" x14ac:dyDescent="0.3">
      <c r="A30" s="23" t="s">
        <v>18</v>
      </c>
      <c r="B30" s="24">
        <f>AVERAGE(B24:B29)</f>
        <v>75140775.833333328</v>
      </c>
      <c r="C30" s="25">
        <f>AVERAGE(C24:C29)</f>
        <v>6711.0666666666666</v>
      </c>
      <c r="D30" s="26">
        <f>AVERAGE(D24:D29)</f>
        <v>1.0999999999999999</v>
      </c>
      <c r="E30" s="686">
        <f>AVERAGE(E24:E29)</f>
        <v>6.1000000000000005</v>
      </c>
      <c r="F30" s="681">
        <f>AVERAGE(F24:F29)</f>
        <v>8.0532949999999985</v>
      </c>
    </row>
    <row r="31" spans="1:6" ht="16.5" customHeight="1" x14ac:dyDescent="0.3">
      <c r="A31" s="27" t="s">
        <v>19</v>
      </c>
      <c r="B31" s="28">
        <f>(STDEV(B24:B29)/B30)</f>
        <v>1.6207312446221483E-3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3">
      <c r="A37" s="10"/>
      <c r="B37" s="662" t="s">
        <v>143</v>
      </c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136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</v>
      </c>
      <c r="C40" s="10"/>
      <c r="D40" s="10"/>
      <c r="E40" s="10"/>
    </row>
    <row r="41" spans="1:6" ht="16.5" customHeight="1" x14ac:dyDescent="0.3">
      <c r="A41" s="7" t="s">
        <v>8</v>
      </c>
      <c r="B41" s="12">
        <v>31.41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0.31409999999999999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  <c r="F44" s="660" t="str">
        <f t="shared" ref="F44:F51" si="0">F23</f>
        <v>RESOLUTION</v>
      </c>
    </row>
    <row r="45" spans="1:6" ht="16.5" customHeight="1" x14ac:dyDescent="0.3">
      <c r="A45" s="17">
        <v>1</v>
      </c>
      <c r="B45" s="18">
        <v>74950017</v>
      </c>
      <c r="C45" s="672">
        <v>6867</v>
      </c>
      <c r="D45" s="19">
        <v>1.1000000000000001</v>
      </c>
      <c r="E45" s="20">
        <v>6.1</v>
      </c>
      <c r="F45" s="602">
        <f t="shared" si="0"/>
        <v>8.1267899999999997</v>
      </c>
    </row>
    <row r="46" spans="1:6" ht="16.5" customHeight="1" x14ac:dyDescent="0.3">
      <c r="A46" s="17">
        <v>2</v>
      </c>
      <c r="B46" s="18">
        <v>75258875</v>
      </c>
      <c r="C46" s="672">
        <v>6782.8</v>
      </c>
      <c r="D46" s="19">
        <v>1.1000000000000001</v>
      </c>
      <c r="E46" s="19">
        <v>6.1</v>
      </c>
      <c r="F46" s="602">
        <f t="shared" si="0"/>
        <v>8.0982599999999998</v>
      </c>
    </row>
    <row r="47" spans="1:6" ht="16.5" customHeight="1" x14ac:dyDescent="0.3">
      <c r="A47" s="17">
        <v>3</v>
      </c>
      <c r="B47" s="18">
        <v>75219372</v>
      </c>
      <c r="C47" s="672">
        <v>6727.3</v>
      </c>
      <c r="D47" s="19">
        <v>1.1000000000000001</v>
      </c>
      <c r="E47" s="19">
        <v>6.1</v>
      </c>
      <c r="F47" s="602">
        <f t="shared" si="0"/>
        <v>8.0608299999999993</v>
      </c>
    </row>
    <row r="48" spans="1:6" ht="16.5" customHeight="1" x14ac:dyDescent="0.3">
      <c r="A48" s="17">
        <v>4</v>
      </c>
      <c r="B48" s="18">
        <v>75233846</v>
      </c>
      <c r="C48" s="672">
        <v>6652.4</v>
      </c>
      <c r="D48" s="19">
        <v>1.1000000000000001</v>
      </c>
      <c r="E48" s="19">
        <v>6.1</v>
      </c>
      <c r="F48" s="602">
        <f t="shared" si="0"/>
        <v>8.0372599999999998</v>
      </c>
    </row>
    <row r="49" spans="1:7" ht="16.5" customHeight="1" x14ac:dyDescent="0.3">
      <c r="A49" s="17">
        <v>5</v>
      </c>
      <c r="B49" s="18">
        <v>75046114</v>
      </c>
      <c r="C49" s="672">
        <v>6625.9</v>
      </c>
      <c r="D49" s="19">
        <v>1.1000000000000001</v>
      </c>
      <c r="E49" s="19">
        <v>6.1</v>
      </c>
      <c r="F49" s="602">
        <f t="shared" si="0"/>
        <v>7.9985600000000003</v>
      </c>
    </row>
    <row r="50" spans="1:7" ht="16.5" customHeight="1" x14ac:dyDescent="0.3">
      <c r="A50" s="17">
        <v>6</v>
      </c>
      <c r="B50" s="21">
        <v>75136431</v>
      </c>
      <c r="C50" s="673">
        <v>6611</v>
      </c>
      <c r="D50" s="22">
        <v>1.1000000000000001</v>
      </c>
      <c r="E50" s="22">
        <v>6.1</v>
      </c>
      <c r="F50" s="602">
        <f t="shared" si="0"/>
        <v>7.9980700000000002</v>
      </c>
    </row>
    <row r="51" spans="1:7" ht="16.5" customHeight="1" x14ac:dyDescent="0.3">
      <c r="A51" s="23" t="s">
        <v>18</v>
      </c>
      <c r="B51" s="24">
        <f>AVERAGE(B45:B50)</f>
        <v>75140775.833333328</v>
      </c>
      <c r="C51" s="25">
        <f>AVERAGE(C45:C50)</f>
        <v>6711.0666666666666</v>
      </c>
      <c r="D51" s="26">
        <f>AVERAGE(D45:D50)</f>
        <v>1.0999999999999999</v>
      </c>
      <c r="E51" s="26">
        <f>AVERAGE(E45:E50)</f>
        <v>6.1000000000000005</v>
      </c>
      <c r="F51" s="663">
        <f t="shared" si="0"/>
        <v>8.0532949999999985</v>
      </c>
    </row>
    <row r="52" spans="1:7" ht="16.5" customHeight="1" x14ac:dyDescent="0.3">
      <c r="A52" s="27" t="s">
        <v>19</v>
      </c>
      <c r="B52" s="28">
        <f>(STDEV(B45:B50)/B51)</f>
        <v>1.6207312446221483E-3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3">
      <c r="A58" s="41"/>
      <c r="B58" s="662" t="s">
        <v>143</v>
      </c>
      <c r="D58" s="42"/>
      <c r="F58" s="43"/>
      <c r="G58" s="43"/>
    </row>
    <row r="59" spans="1:7" ht="15" customHeight="1" x14ac:dyDescent="0.3">
      <c r="B59" s="688" t="s">
        <v>26</v>
      </c>
      <c r="C59" s="688"/>
      <c r="E59" s="44" t="s">
        <v>27</v>
      </c>
      <c r="F59" s="45"/>
      <c r="G59" s="44" t="s">
        <v>28</v>
      </c>
    </row>
    <row r="60" spans="1:7" ht="15" customHeight="1" x14ac:dyDescent="0.3">
      <c r="A60" s="46" t="s">
        <v>29</v>
      </c>
      <c r="B60" s="665" t="s">
        <v>141</v>
      </c>
      <c r="C60" s="665" t="s">
        <v>142</v>
      </c>
      <c r="E60" s="47"/>
      <c r="F60" s="2"/>
      <c r="G60" s="48"/>
    </row>
    <row r="61" spans="1:7" ht="15" customHeight="1" x14ac:dyDescent="0.3">
      <c r="A61" s="46" t="s">
        <v>30</v>
      </c>
      <c r="B61" s="50" t="s">
        <v>144</v>
      </c>
      <c r="C61" s="50" t="s">
        <v>145</v>
      </c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3" workbookViewId="0">
      <selection activeCell="C24" sqref="C2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92" t="s">
        <v>31</v>
      </c>
      <c r="B11" s="693"/>
      <c r="C11" s="693"/>
      <c r="D11" s="693"/>
      <c r="E11" s="693"/>
      <c r="F11" s="694"/>
      <c r="G11" s="90"/>
    </row>
    <row r="12" spans="1:7" ht="16.5" customHeight="1" x14ac:dyDescent="0.3">
      <c r="A12" s="691" t="s">
        <v>32</v>
      </c>
      <c r="B12" s="691"/>
      <c r="C12" s="691"/>
      <c r="D12" s="691"/>
      <c r="E12" s="691"/>
      <c r="F12" s="691"/>
      <c r="G12" s="89"/>
    </row>
    <row r="14" spans="1:7" ht="16.5" customHeight="1" x14ac:dyDescent="0.3">
      <c r="A14" s="696" t="s">
        <v>33</v>
      </c>
      <c r="B14" s="696"/>
      <c r="C14" s="59" t="s">
        <v>5</v>
      </c>
    </row>
    <row r="15" spans="1:7" ht="16.5" customHeight="1" x14ac:dyDescent="0.3">
      <c r="A15" s="696" t="s">
        <v>34</v>
      </c>
      <c r="B15" s="696"/>
      <c r="C15" s="59" t="s">
        <v>7</v>
      </c>
    </row>
    <row r="16" spans="1:7" ht="16.5" customHeight="1" x14ac:dyDescent="0.3">
      <c r="A16" s="696" t="s">
        <v>35</v>
      </c>
      <c r="B16" s="696"/>
      <c r="C16" s="59" t="s">
        <v>9</v>
      </c>
    </row>
    <row r="17" spans="1:5" ht="16.5" customHeight="1" x14ac:dyDescent="0.3">
      <c r="A17" s="696" t="s">
        <v>36</v>
      </c>
      <c r="B17" s="696"/>
      <c r="C17" s="59" t="s">
        <v>11</v>
      </c>
    </row>
    <row r="18" spans="1:5" ht="16.5" customHeight="1" x14ac:dyDescent="0.3">
      <c r="A18" s="696" t="s">
        <v>37</v>
      </c>
      <c r="B18" s="696"/>
      <c r="C18" s="96" t="s">
        <v>12</v>
      </c>
    </row>
    <row r="19" spans="1:5" ht="16.5" customHeight="1" x14ac:dyDescent="0.3">
      <c r="A19" s="696" t="s">
        <v>38</v>
      </c>
      <c r="B19" s="696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691" t="s">
        <v>1</v>
      </c>
      <c r="B21" s="691"/>
      <c r="C21" s="58" t="s">
        <v>39</v>
      </c>
      <c r="D21" s="65"/>
    </row>
    <row r="22" spans="1:5" ht="15.75" customHeight="1" x14ac:dyDescent="0.3">
      <c r="A22" s="695"/>
      <c r="B22" s="695"/>
      <c r="C22" s="56"/>
      <c r="D22" s="695"/>
      <c r="E22" s="695"/>
    </row>
    <row r="23" spans="1:5" ht="33.75" customHeight="1" x14ac:dyDescent="0.3">
      <c r="C23" s="85" t="s">
        <v>40</v>
      </c>
      <c r="D23" s="84" t="s">
        <v>41</v>
      </c>
      <c r="E23" s="51"/>
    </row>
    <row r="24" spans="1:5" ht="15.75" customHeight="1" x14ac:dyDescent="0.3">
      <c r="C24" s="94">
        <v>347.65</v>
      </c>
      <c r="D24" s="86">
        <f t="shared" ref="D24:D43" si="0">(C24-$C$46)/$C$46</f>
        <v>-8.6700381105276839E-3</v>
      </c>
      <c r="E24" s="52"/>
    </row>
    <row r="25" spans="1:5" ht="15.75" customHeight="1" x14ac:dyDescent="0.3">
      <c r="C25" s="94">
        <v>352.56</v>
      </c>
      <c r="D25" s="87">
        <f t="shared" si="0"/>
        <v>5.3309114447069889E-3</v>
      </c>
      <c r="E25" s="52"/>
    </row>
    <row r="26" spans="1:5" ht="15.75" customHeight="1" x14ac:dyDescent="0.3">
      <c r="C26" s="94">
        <v>354.34</v>
      </c>
      <c r="D26" s="87">
        <f t="shared" si="0"/>
        <v>1.0406612098132083E-2</v>
      </c>
      <c r="E26" s="52"/>
    </row>
    <row r="27" spans="1:5" ht="15.75" customHeight="1" x14ac:dyDescent="0.3">
      <c r="C27" s="94">
        <v>343.96</v>
      </c>
      <c r="D27" s="87">
        <f t="shared" si="0"/>
        <v>-1.919213665611132E-2</v>
      </c>
      <c r="E27" s="52"/>
    </row>
    <row r="28" spans="1:5" ht="15.75" customHeight="1" x14ac:dyDescent="0.3">
      <c r="C28" s="94">
        <v>350.59</v>
      </c>
      <c r="D28" s="87">
        <f t="shared" si="0"/>
        <v>-2.8657748071308153E-4</v>
      </c>
      <c r="E28" s="52"/>
    </row>
    <row r="29" spans="1:5" ht="15.75" customHeight="1" x14ac:dyDescent="0.3">
      <c r="C29" s="94">
        <v>349.28</v>
      </c>
      <c r="D29" s="87">
        <f t="shared" si="0"/>
        <v>-4.0220650402563321E-3</v>
      </c>
      <c r="E29" s="52"/>
    </row>
    <row r="30" spans="1:5" ht="15.75" customHeight="1" x14ac:dyDescent="0.3">
      <c r="C30" s="94">
        <v>352.18</v>
      </c>
      <c r="D30" s="87">
        <f t="shared" si="0"/>
        <v>4.2473349007173594E-3</v>
      </c>
      <c r="E30" s="52"/>
    </row>
    <row r="31" spans="1:5" ht="15.75" customHeight="1" x14ac:dyDescent="0.3">
      <c r="C31" s="94">
        <v>352.48</v>
      </c>
      <c r="D31" s="87">
        <f t="shared" si="0"/>
        <v>5.1027900670250047E-3</v>
      </c>
      <c r="E31" s="52"/>
    </row>
    <row r="32" spans="1:5" ht="15.75" customHeight="1" x14ac:dyDescent="0.3">
      <c r="C32" s="94">
        <v>349.79</v>
      </c>
      <c r="D32" s="87">
        <f t="shared" si="0"/>
        <v>-2.5677912575332537E-3</v>
      </c>
      <c r="E32" s="52"/>
    </row>
    <row r="33" spans="1:7" ht="15.75" customHeight="1" x14ac:dyDescent="0.3">
      <c r="C33" s="94">
        <v>347.28</v>
      </c>
      <c r="D33" s="87">
        <f t="shared" si="0"/>
        <v>-9.7250994823070858E-3</v>
      </c>
      <c r="E33" s="52"/>
    </row>
    <row r="34" spans="1:7" ht="15.75" customHeight="1" x14ac:dyDescent="0.3">
      <c r="C34" s="94">
        <v>350.98</v>
      </c>
      <c r="D34" s="87">
        <f t="shared" si="0"/>
        <v>8.2551423548693872E-4</v>
      </c>
      <c r="E34" s="52"/>
    </row>
    <row r="35" spans="1:7" ht="15.75" customHeight="1" x14ac:dyDescent="0.3">
      <c r="C35" s="94">
        <v>349.79</v>
      </c>
      <c r="D35" s="87">
        <f t="shared" si="0"/>
        <v>-2.5677912575332537E-3</v>
      </c>
      <c r="E35" s="52"/>
    </row>
    <row r="36" spans="1:7" ht="15.75" customHeight="1" x14ac:dyDescent="0.3">
      <c r="C36" s="94">
        <v>353.27</v>
      </c>
      <c r="D36" s="87">
        <f t="shared" si="0"/>
        <v>7.3554886716349485E-3</v>
      </c>
      <c r="E36" s="52"/>
    </row>
    <row r="37" spans="1:7" ht="15.75" customHeight="1" x14ac:dyDescent="0.3">
      <c r="C37" s="94">
        <v>351.67</v>
      </c>
      <c r="D37" s="87">
        <f t="shared" si="0"/>
        <v>2.7930611179944427E-3</v>
      </c>
      <c r="E37" s="52"/>
    </row>
    <row r="38" spans="1:7" ht="15.75" customHeight="1" x14ac:dyDescent="0.3">
      <c r="C38" s="94">
        <v>354.03</v>
      </c>
      <c r="D38" s="87">
        <f t="shared" si="0"/>
        <v>9.5226417596142102E-3</v>
      </c>
      <c r="E38" s="52"/>
    </row>
    <row r="39" spans="1:7" ht="15.75" customHeight="1" x14ac:dyDescent="0.3">
      <c r="C39" s="94">
        <v>353.14</v>
      </c>
      <c r="D39" s="87">
        <f t="shared" si="0"/>
        <v>6.984791432901663E-3</v>
      </c>
      <c r="E39" s="52"/>
    </row>
    <row r="40" spans="1:7" ht="15.75" customHeight="1" x14ac:dyDescent="0.3">
      <c r="C40" s="94">
        <v>350.67</v>
      </c>
      <c r="D40" s="87">
        <f t="shared" si="0"/>
        <v>-5.8456103030934652E-5</v>
      </c>
      <c r="E40" s="52"/>
    </row>
    <row r="41" spans="1:7" ht="15.75" customHeight="1" x14ac:dyDescent="0.3">
      <c r="C41" s="94">
        <v>349.01</v>
      </c>
      <c r="D41" s="87">
        <f t="shared" si="0"/>
        <v>-4.7919746899331324E-3</v>
      </c>
      <c r="E41" s="52"/>
    </row>
    <row r="42" spans="1:7" ht="15.75" customHeight="1" x14ac:dyDescent="0.3">
      <c r="C42" s="94">
        <v>351.19</v>
      </c>
      <c r="D42" s="87">
        <f t="shared" si="0"/>
        <v>1.4243328519022095E-3</v>
      </c>
      <c r="E42" s="52"/>
    </row>
    <row r="43" spans="1:7" ht="16.5" customHeight="1" x14ac:dyDescent="0.3">
      <c r="C43" s="95">
        <v>349.95</v>
      </c>
      <c r="D43" s="88">
        <f t="shared" si="0"/>
        <v>-2.111548502169284E-3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42</v>
      </c>
      <c r="C45" s="82">
        <f>SUM(C24:C44)</f>
        <v>7013.8099999999995</v>
      </c>
      <c r="D45" s="77"/>
      <c r="E45" s="53"/>
    </row>
    <row r="46" spans="1:7" ht="17.25" customHeight="1" x14ac:dyDescent="0.3">
      <c r="B46" s="81" t="s">
        <v>43</v>
      </c>
      <c r="C46" s="83">
        <f>AVERAGE(C24:C44)</f>
        <v>350.69049999999999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43</v>
      </c>
      <c r="C48" s="84" t="s">
        <v>44</v>
      </c>
      <c r="D48" s="79"/>
      <c r="G48" s="57"/>
    </row>
    <row r="49" spans="1:6" ht="17.25" customHeight="1" x14ac:dyDescent="0.3">
      <c r="B49" s="689">
        <f>C46</f>
        <v>350.69049999999999</v>
      </c>
      <c r="C49" s="92">
        <f>-IF(C46&lt;=80,10%,IF(C46&lt;250,7.5%,5%))</f>
        <v>-0.05</v>
      </c>
      <c r="D49" s="80">
        <f>IF(C46&lt;=80,C46*0.9,IF(C46&lt;250,C46*0.925,C46*0.95))</f>
        <v>333.15597499999996</v>
      </c>
    </row>
    <row r="50" spans="1:6" ht="17.25" customHeight="1" x14ac:dyDescent="0.3">
      <c r="B50" s="690"/>
      <c r="C50" s="93">
        <f>IF(C46&lt;=80, 10%, IF(C46&lt;250, 7.5%, 5%))</f>
        <v>0.05</v>
      </c>
      <c r="D50" s="80">
        <f>IF(C46&lt;=80, C46*1.1, IF(C46&lt;250, C46*1.075, C46*1.05))</f>
        <v>368.22502500000002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26</v>
      </c>
      <c r="C52" s="66"/>
      <c r="D52" s="67" t="s">
        <v>27</v>
      </c>
      <c r="E52" s="68"/>
      <c r="F52" s="67" t="s">
        <v>28</v>
      </c>
    </row>
    <row r="53" spans="1:6" ht="34.5" customHeight="1" x14ac:dyDescent="0.3">
      <c r="A53" s="69" t="s">
        <v>29</v>
      </c>
      <c r="B53" s="70"/>
      <c r="C53" s="71"/>
      <c r="D53" s="70"/>
      <c r="E53" s="60"/>
      <c r="F53" s="72"/>
    </row>
    <row r="54" spans="1:6" ht="34.5" customHeight="1" x14ac:dyDescent="0.3">
      <c r="A54" s="69" t="s">
        <v>30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84" zoomScale="46" zoomScaleNormal="40" zoomScalePageLayoutView="46" workbookViewId="0">
      <selection activeCell="C31" sqref="C31:H31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68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25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25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25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25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25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25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25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25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25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25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25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25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">
      <c r="A15" s="97"/>
    </row>
    <row r="16" spans="1:9" ht="19.5" customHeight="1" x14ac:dyDescent="0.3">
      <c r="A16" s="730" t="s">
        <v>31</v>
      </c>
      <c r="B16" s="731"/>
      <c r="C16" s="731"/>
      <c r="D16" s="731"/>
      <c r="E16" s="731"/>
      <c r="F16" s="731"/>
      <c r="G16" s="731"/>
      <c r="H16" s="732"/>
    </row>
    <row r="17" spans="1:14" ht="20.25" customHeight="1" x14ac:dyDescent="0.25">
      <c r="A17" s="733" t="s">
        <v>47</v>
      </c>
      <c r="B17" s="733"/>
      <c r="C17" s="733"/>
      <c r="D17" s="733"/>
      <c r="E17" s="733"/>
      <c r="F17" s="733"/>
      <c r="G17" s="733"/>
      <c r="H17" s="733"/>
    </row>
    <row r="18" spans="1:14" ht="26.25" customHeight="1" x14ac:dyDescent="0.4">
      <c r="A18" s="99" t="s">
        <v>33</v>
      </c>
      <c r="B18" s="729" t="s">
        <v>5</v>
      </c>
      <c r="C18" s="729"/>
      <c r="D18" s="245"/>
      <c r="E18" s="100"/>
      <c r="F18" s="101"/>
      <c r="G18" s="101"/>
      <c r="H18" s="101"/>
    </row>
    <row r="19" spans="1:14" ht="26.25" customHeight="1" x14ac:dyDescent="0.4">
      <c r="A19" s="99" t="s">
        <v>34</v>
      </c>
      <c r="B19" s="102" t="s">
        <v>7</v>
      </c>
      <c r="C19" s="254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35</v>
      </c>
      <c r="B20" s="734" t="s">
        <v>9</v>
      </c>
      <c r="C20" s="734"/>
      <c r="D20" s="101"/>
      <c r="E20" s="101"/>
      <c r="F20" s="101"/>
      <c r="G20" s="101"/>
      <c r="H20" s="101"/>
    </row>
    <row r="21" spans="1:14" ht="26.25" customHeight="1" x14ac:dyDescent="0.4">
      <c r="A21" s="99" t="s">
        <v>36</v>
      </c>
      <c r="B21" s="734" t="s">
        <v>11</v>
      </c>
      <c r="C21" s="734"/>
      <c r="D21" s="734"/>
      <c r="E21" s="734"/>
      <c r="F21" s="734"/>
      <c r="G21" s="734"/>
      <c r="H21" s="734"/>
      <c r="I21" s="103"/>
    </row>
    <row r="22" spans="1:14" ht="26.25" customHeight="1" x14ac:dyDescent="0.4">
      <c r="A22" s="99" t="s">
        <v>37</v>
      </c>
      <c r="B22" s="104" t="s">
        <v>131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38</v>
      </c>
      <c r="B23" s="661" t="s">
        <v>138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729" t="s">
        <v>146</v>
      </c>
      <c r="C26" s="729"/>
    </row>
    <row r="27" spans="1:14" ht="26.25" customHeight="1" x14ac:dyDescent="0.4">
      <c r="A27" s="108" t="s">
        <v>48</v>
      </c>
      <c r="B27" s="735" t="s">
        <v>132</v>
      </c>
      <c r="C27" s="735"/>
    </row>
    <row r="28" spans="1:14" ht="27" customHeight="1" x14ac:dyDescent="0.4">
      <c r="A28" s="108" t="s">
        <v>6</v>
      </c>
      <c r="B28" s="109">
        <v>99.39</v>
      </c>
    </row>
    <row r="29" spans="1:14" s="14" customFormat="1" ht="27" customHeight="1" x14ac:dyDescent="0.4">
      <c r="A29" s="108" t="s">
        <v>49</v>
      </c>
      <c r="B29" s="110">
        <v>0</v>
      </c>
      <c r="C29" s="705" t="s">
        <v>50</v>
      </c>
      <c r="D29" s="706"/>
      <c r="E29" s="706"/>
      <c r="F29" s="706"/>
      <c r="G29" s="707"/>
      <c r="I29" s="111"/>
      <c r="J29" s="111"/>
      <c r="K29" s="111"/>
      <c r="L29" s="111"/>
    </row>
    <row r="30" spans="1:14" s="14" customFormat="1" ht="19.5" customHeight="1" x14ac:dyDescent="0.3">
      <c r="A30" s="108" t="s">
        <v>51</v>
      </c>
      <c r="B30" s="112">
        <f>B28-B29</f>
        <v>99.39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52</v>
      </c>
      <c r="B31" s="115">
        <v>1</v>
      </c>
      <c r="C31" s="708" t="s">
        <v>53</v>
      </c>
      <c r="D31" s="709"/>
      <c r="E31" s="709"/>
      <c r="F31" s="709"/>
      <c r="G31" s="709"/>
      <c r="H31" s="710"/>
      <c r="I31" s="111"/>
      <c r="J31" s="111"/>
      <c r="K31" s="111"/>
      <c r="L31" s="111"/>
    </row>
    <row r="32" spans="1:14" s="14" customFormat="1" ht="27" customHeight="1" x14ac:dyDescent="0.4">
      <c r="A32" s="108" t="s">
        <v>54</v>
      </c>
      <c r="B32" s="115">
        <v>1</v>
      </c>
      <c r="C32" s="708" t="s">
        <v>55</v>
      </c>
      <c r="D32" s="709"/>
      <c r="E32" s="709"/>
      <c r="F32" s="709"/>
      <c r="G32" s="709"/>
      <c r="H32" s="710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56</v>
      </c>
      <c r="B34" s="120">
        <f>B31/B32</f>
        <v>1</v>
      </c>
      <c r="C34" s="98" t="s">
        <v>57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58</v>
      </c>
      <c r="B36" s="122">
        <v>50</v>
      </c>
      <c r="C36" s="98"/>
      <c r="D36" s="711" t="s">
        <v>59</v>
      </c>
      <c r="E36" s="736"/>
      <c r="F36" s="711" t="s">
        <v>60</v>
      </c>
      <c r="G36" s="712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61</v>
      </c>
      <c r="B37" s="124">
        <v>5</v>
      </c>
      <c r="C37" s="125" t="s">
        <v>62</v>
      </c>
      <c r="D37" s="126" t="s">
        <v>63</v>
      </c>
      <c r="E37" s="127" t="s">
        <v>64</v>
      </c>
      <c r="F37" s="126" t="s">
        <v>63</v>
      </c>
      <c r="G37" s="128" t="s">
        <v>64</v>
      </c>
      <c r="I37" s="129" t="s">
        <v>65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66</v>
      </c>
      <c r="B38" s="124">
        <v>10</v>
      </c>
      <c r="C38" s="130">
        <v>1</v>
      </c>
      <c r="D38" s="131">
        <v>42715727</v>
      </c>
      <c r="E38" s="132">
        <f>IF(ISBLANK(D38),"-",$D$48/$D$45*D38)</f>
        <v>42245634.477785006</v>
      </c>
      <c r="F38" s="131"/>
      <c r="G38" s="133" t="str">
        <f>IF(ISBLANK(F38),"-",$D$48/$F$45*F38)</f>
        <v>-</v>
      </c>
      <c r="I38" s="134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67</v>
      </c>
      <c r="B39" s="124">
        <v>1</v>
      </c>
      <c r="C39" s="135">
        <v>2</v>
      </c>
      <c r="D39" s="136">
        <v>42955462</v>
      </c>
      <c r="E39" s="137">
        <f>IF(ISBLANK(D39),"-",$D$48/$D$45*D39)</f>
        <v>42482731.160735801</v>
      </c>
      <c r="F39" s="136">
        <v>43832561</v>
      </c>
      <c r="G39" s="138">
        <f>IF(ISBLANK(F39),"-",$D$48/$F$45*F39)</f>
        <v>42351069.758561797</v>
      </c>
      <c r="I39" s="713">
        <f>ABS((F43/D43*D42)-F42)/D42</f>
        <v>9.6025253110497834E-4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68</v>
      </c>
      <c r="B40" s="124">
        <v>1</v>
      </c>
      <c r="C40" s="135">
        <v>3</v>
      </c>
      <c r="D40" s="136">
        <v>42708584</v>
      </c>
      <c r="E40" s="137">
        <f>IF(ISBLANK(D40),"-",$D$48/$D$45*D40)</f>
        <v>42238570.087494403</v>
      </c>
      <c r="F40" s="136">
        <v>43855218</v>
      </c>
      <c r="G40" s="138">
        <f>IF(ISBLANK(F40),"-",$D$48/$F$45*F40)</f>
        <v>42372960.977455437</v>
      </c>
      <c r="I40" s="713"/>
      <c r="L40" s="116"/>
      <c r="M40" s="116"/>
      <c r="N40" s="139"/>
    </row>
    <row r="41" spans="1:14" ht="27" customHeight="1" x14ac:dyDescent="0.4">
      <c r="A41" s="123" t="s">
        <v>69</v>
      </c>
      <c r="B41" s="124">
        <v>1</v>
      </c>
      <c r="C41" s="140">
        <v>4</v>
      </c>
      <c r="D41" s="141"/>
      <c r="E41" s="142" t="str">
        <f>IF(ISBLANK(D41),"-",$D$48/$D$45*D41)</f>
        <v>-</v>
      </c>
      <c r="F41" s="141"/>
      <c r="G41" s="143" t="str">
        <f>IF(ISBLANK(F41),"-",$D$48/$F$45*F41)</f>
        <v>-</v>
      </c>
      <c r="I41" s="144"/>
      <c r="L41" s="116"/>
      <c r="M41" s="116"/>
      <c r="N41" s="139"/>
    </row>
    <row r="42" spans="1:14" ht="27" customHeight="1" x14ac:dyDescent="0.4">
      <c r="A42" s="123" t="s">
        <v>70</v>
      </c>
      <c r="B42" s="124">
        <v>1</v>
      </c>
      <c r="C42" s="145" t="s">
        <v>71</v>
      </c>
      <c r="D42" s="146">
        <f>AVERAGE(D38:D41)</f>
        <v>42793257.666666664</v>
      </c>
      <c r="E42" s="147">
        <f>AVERAGE(E38:E41)</f>
        <v>42322311.908671737</v>
      </c>
      <c r="F42" s="146">
        <f>AVERAGE(F38:F41)</f>
        <v>43843889.5</v>
      </c>
      <c r="G42" s="148">
        <f>AVERAGE(G38:G41)</f>
        <v>42362015.368008614</v>
      </c>
      <c r="H42" s="149"/>
    </row>
    <row r="43" spans="1:14" ht="26.25" customHeight="1" x14ac:dyDescent="0.4">
      <c r="A43" s="123" t="s">
        <v>72</v>
      </c>
      <c r="B43" s="124">
        <v>1</v>
      </c>
      <c r="C43" s="150" t="s">
        <v>73</v>
      </c>
      <c r="D43" s="151">
        <v>15.26</v>
      </c>
      <c r="E43" s="139"/>
      <c r="F43" s="151">
        <v>15.62</v>
      </c>
      <c r="H43" s="149"/>
    </row>
    <row r="44" spans="1:14" ht="26.25" customHeight="1" x14ac:dyDescent="0.4">
      <c r="A44" s="123" t="s">
        <v>74</v>
      </c>
      <c r="B44" s="124">
        <v>1</v>
      </c>
      <c r="C44" s="152" t="s">
        <v>75</v>
      </c>
      <c r="D44" s="153">
        <f>D43*$B$34</f>
        <v>15.26</v>
      </c>
      <c r="E44" s="154"/>
      <c r="F44" s="153">
        <f>F43*$B$34</f>
        <v>15.62</v>
      </c>
      <c r="H44" s="149"/>
    </row>
    <row r="45" spans="1:14" ht="19.5" customHeight="1" x14ac:dyDescent="0.3">
      <c r="A45" s="123" t="s">
        <v>76</v>
      </c>
      <c r="B45" s="155">
        <f>(B44/B43)*(B42/B41)*(B40/B39)*(B38/B37)*B36</f>
        <v>100</v>
      </c>
      <c r="C45" s="152" t="s">
        <v>77</v>
      </c>
      <c r="D45" s="156">
        <f>D44*$B$30/100</f>
        <v>15.166913999999998</v>
      </c>
      <c r="E45" s="157"/>
      <c r="F45" s="156">
        <f>F44*$B$30/100</f>
        <v>15.524718</v>
      </c>
      <c r="H45" s="149"/>
    </row>
    <row r="46" spans="1:14" ht="19.5" customHeight="1" x14ac:dyDescent="0.3">
      <c r="A46" s="699" t="s">
        <v>78</v>
      </c>
      <c r="B46" s="700"/>
      <c r="C46" s="152" t="s">
        <v>79</v>
      </c>
      <c r="D46" s="158">
        <f>D45/$B$45</f>
        <v>0.15166913999999998</v>
      </c>
      <c r="E46" s="159"/>
      <c r="F46" s="160">
        <f>F45/$B$45</f>
        <v>0.15524718000000001</v>
      </c>
      <c r="H46" s="149"/>
    </row>
    <row r="47" spans="1:14" ht="27" customHeight="1" x14ac:dyDescent="0.4">
      <c r="A47" s="701"/>
      <c r="B47" s="702"/>
      <c r="C47" s="161" t="s">
        <v>80</v>
      </c>
      <c r="D47" s="162">
        <v>0.15</v>
      </c>
      <c r="E47" s="163"/>
      <c r="F47" s="159"/>
      <c r="H47" s="149"/>
    </row>
    <row r="48" spans="1:14" ht="18.75" x14ac:dyDescent="0.3">
      <c r="C48" s="164" t="s">
        <v>81</v>
      </c>
      <c r="D48" s="156">
        <f>D47*$B$45</f>
        <v>15</v>
      </c>
      <c r="F48" s="165"/>
      <c r="H48" s="149"/>
    </row>
    <row r="49" spans="1:12" ht="19.5" customHeight="1" x14ac:dyDescent="0.3">
      <c r="C49" s="166" t="s">
        <v>82</v>
      </c>
      <c r="D49" s="167">
        <f>D48/B34</f>
        <v>15</v>
      </c>
      <c r="F49" s="165"/>
      <c r="H49" s="149"/>
    </row>
    <row r="50" spans="1:12" ht="18.75" x14ac:dyDescent="0.3">
      <c r="C50" s="121" t="s">
        <v>83</v>
      </c>
      <c r="D50" s="168">
        <f>AVERAGE(E38:E41,G38:G41)</f>
        <v>42338193.292406484</v>
      </c>
      <c r="F50" s="169"/>
      <c r="H50" s="149"/>
    </row>
    <row r="51" spans="1:12" ht="18.75" x14ac:dyDescent="0.3">
      <c r="C51" s="123" t="s">
        <v>84</v>
      </c>
      <c r="D51" s="170">
        <f>STDEV(E38:E41,G38:G41)/D50</f>
        <v>2.3841993144459749E-3</v>
      </c>
      <c r="F51" s="169"/>
      <c r="H51" s="149"/>
    </row>
    <row r="52" spans="1:12" ht="19.5" customHeight="1" x14ac:dyDescent="0.3">
      <c r="C52" s="171" t="s">
        <v>20</v>
      </c>
      <c r="D52" s="172">
        <f>COUNT(E38:E41,G38:G41)</f>
        <v>5</v>
      </c>
      <c r="F52" s="169"/>
    </row>
    <row r="54" spans="1:12" ht="18.75" x14ac:dyDescent="0.3">
      <c r="A54" s="173" t="s">
        <v>1</v>
      </c>
      <c r="B54" s="174" t="s">
        <v>85</v>
      </c>
    </row>
    <row r="55" spans="1:12" ht="18.75" x14ac:dyDescent="0.3">
      <c r="A55" s="98" t="s">
        <v>86</v>
      </c>
      <c r="B55" s="175" t="str">
        <f>B21</f>
        <v>Each dispersible tablet contains: Lamivudine USP 30 mg, Nevirapine USP 50 mg and Zidovudine USP 60 mg.</v>
      </c>
    </row>
    <row r="56" spans="1:12" ht="26.25" customHeight="1" x14ac:dyDescent="0.4">
      <c r="A56" s="176" t="s">
        <v>87</v>
      </c>
      <c r="B56" s="177">
        <v>30</v>
      </c>
      <c r="C56" s="98" t="str">
        <f>B20</f>
        <v xml:space="preserve">Lamivudine 30mg + Zidovudine 60mg + Nevirapine 50mg </v>
      </c>
      <c r="H56" s="178"/>
    </row>
    <row r="57" spans="1:12" ht="18.75" x14ac:dyDescent="0.3">
      <c r="A57" s="175" t="s">
        <v>88</v>
      </c>
      <c r="B57" s="246">
        <f>Uniformity!C46</f>
        <v>350.69049999999999</v>
      </c>
      <c r="H57" s="178"/>
    </row>
    <row r="58" spans="1:12" ht="19.5" customHeight="1" x14ac:dyDescent="0.3">
      <c r="H58" s="178"/>
    </row>
    <row r="59" spans="1:12" s="14" customFormat="1" ht="27" customHeight="1" x14ac:dyDescent="0.4">
      <c r="A59" s="121" t="s">
        <v>89</v>
      </c>
      <c r="B59" s="122">
        <v>50</v>
      </c>
      <c r="C59" s="98"/>
      <c r="D59" s="179" t="s">
        <v>90</v>
      </c>
      <c r="E59" s="180" t="s">
        <v>62</v>
      </c>
      <c r="F59" s="180" t="s">
        <v>63</v>
      </c>
      <c r="G59" s="180" t="s">
        <v>91</v>
      </c>
      <c r="H59" s="125" t="s">
        <v>92</v>
      </c>
      <c r="L59" s="111"/>
    </row>
    <row r="60" spans="1:12" s="14" customFormat="1" ht="26.25" customHeight="1" x14ac:dyDescent="0.4">
      <c r="A60" s="123" t="s">
        <v>93</v>
      </c>
      <c r="B60" s="124">
        <v>5</v>
      </c>
      <c r="C60" s="716" t="s">
        <v>94</v>
      </c>
      <c r="D60" s="719">
        <v>350.12</v>
      </c>
      <c r="E60" s="181">
        <v>1</v>
      </c>
      <c r="F60" s="182">
        <v>40900538</v>
      </c>
      <c r="G60" s="247">
        <f>IF(ISBLANK(F60),"-",(F60/$D$50*$D$47*$B$68)*($B$57/$D$60))</f>
        <v>29.028529449246008</v>
      </c>
      <c r="H60" s="265">
        <f t="shared" ref="H60:H71" si="0">IF(ISBLANK(F60),"-",(G60/$B$56)*100)</f>
        <v>96.761764830820027</v>
      </c>
      <c r="L60" s="111"/>
    </row>
    <row r="61" spans="1:12" s="14" customFormat="1" ht="26.25" customHeight="1" x14ac:dyDescent="0.4">
      <c r="A61" s="123" t="s">
        <v>95</v>
      </c>
      <c r="B61" s="124">
        <v>20</v>
      </c>
      <c r="C61" s="717"/>
      <c r="D61" s="720"/>
      <c r="E61" s="183">
        <v>2</v>
      </c>
      <c r="F61" s="136">
        <v>40995857</v>
      </c>
      <c r="G61" s="248">
        <f>IF(ISBLANK(F61),"-",(F61/$D$50*$D$47*$B$68)*($B$57/$D$60))</f>
        <v>29.096180647344493</v>
      </c>
      <c r="H61" s="266">
        <f t="shared" si="0"/>
        <v>96.987268824481646</v>
      </c>
      <c r="L61" s="111"/>
    </row>
    <row r="62" spans="1:12" s="14" customFormat="1" ht="26.25" customHeight="1" x14ac:dyDescent="0.4">
      <c r="A62" s="123" t="s">
        <v>96</v>
      </c>
      <c r="B62" s="124">
        <v>1</v>
      </c>
      <c r="C62" s="717"/>
      <c r="D62" s="720"/>
      <c r="E62" s="183">
        <v>3</v>
      </c>
      <c r="F62" s="184">
        <v>41140551</v>
      </c>
      <c r="G62" s="248">
        <f>IF(ISBLANK(F62),"-",(F62/$D$50*$D$47*$B$68)*($B$57/$D$60))</f>
        <v>29.198874994302209</v>
      </c>
      <c r="H62" s="266">
        <f t="shared" si="0"/>
        <v>97.329583314340695</v>
      </c>
      <c r="L62" s="111"/>
    </row>
    <row r="63" spans="1:12" ht="27" customHeight="1" x14ac:dyDescent="0.4">
      <c r="A63" s="123" t="s">
        <v>97</v>
      </c>
      <c r="B63" s="124">
        <v>1</v>
      </c>
      <c r="C63" s="726"/>
      <c r="D63" s="721"/>
      <c r="E63" s="185">
        <v>4</v>
      </c>
      <c r="F63" s="186"/>
      <c r="G63" s="248" t="str">
        <f>IF(ISBLANK(F63),"-",(F63/$D$50*$D$47*$B$68)*($B$57/$D$60))</f>
        <v>-</v>
      </c>
      <c r="H63" s="266" t="str">
        <f t="shared" si="0"/>
        <v>-</v>
      </c>
    </row>
    <row r="64" spans="1:12" ht="26.25" customHeight="1" x14ac:dyDescent="0.4">
      <c r="A64" s="123" t="s">
        <v>98</v>
      </c>
      <c r="B64" s="124">
        <v>1</v>
      </c>
      <c r="C64" s="716" t="s">
        <v>99</v>
      </c>
      <c r="D64" s="719">
        <v>350.75</v>
      </c>
      <c r="E64" s="181">
        <v>1</v>
      </c>
      <c r="F64" s="182">
        <v>40839626</v>
      </c>
      <c r="G64" s="247">
        <f>IF(ISBLANK(F64),"-",(F64/$D$50*$D$47*$B$68)*($B$57/$D$64))</f>
        <v>28.933236116419785</v>
      </c>
      <c r="H64" s="265">
        <f t="shared" si="0"/>
        <v>96.44412038806594</v>
      </c>
    </row>
    <row r="65" spans="1:8" ht="26.25" customHeight="1" x14ac:dyDescent="0.4">
      <c r="A65" s="123" t="s">
        <v>100</v>
      </c>
      <c r="B65" s="124">
        <v>1</v>
      </c>
      <c r="C65" s="717"/>
      <c r="D65" s="720"/>
      <c r="E65" s="183">
        <v>2</v>
      </c>
      <c r="F65" s="136">
        <v>40852757</v>
      </c>
      <c r="G65" s="248">
        <f>IF(ISBLANK(F65),"-",(F65/$D$50*$D$47*$B$68)*($B$57/$D$64))</f>
        <v>28.942538902969417</v>
      </c>
      <c r="H65" s="266">
        <f t="shared" si="0"/>
        <v>96.47512967656472</v>
      </c>
    </row>
    <row r="66" spans="1:8" ht="26.25" customHeight="1" x14ac:dyDescent="0.4">
      <c r="A66" s="123" t="s">
        <v>101</v>
      </c>
      <c r="B66" s="124">
        <v>1</v>
      </c>
      <c r="C66" s="717"/>
      <c r="D66" s="720"/>
      <c r="E66" s="183">
        <v>3</v>
      </c>
      <c r="F66" s="136">
        <v>40923969</v>
      </c>
      <c r="G66" s="248">
        <f>IF(ISBLANK(F66),"-",(F66/$D$50*$D$47*$B$68)*($B$57/$D$64))</f>
        <v>28.992989747213741</v>
      </c>
      <c r="H66" s="266">
        <f t="shared" si="0"/>
        <v>96.643299157379133</v>
      </c>
    </row>
    <row r="67" spans="1:8" ht="27" customHeight="1" x14ac:dyDescent="0.4">
      <c r="A67" s="123" t="s">
        <v>102</v>
      </c>
      <c r="B67" s="124">
        <v>1</v>
      </c>
      <c r="C67" s="726"/>
      <c r="D67" s="721"/>
      <c r="E67" s="185">
        <v>4</v>
      </c>
      <c r="F67" s="186"/>
      <c r="G67" s="264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4">
      <c r="A68" s="123" t="s">
        <v>103</v>
      </c>
      <c r="B68" s="187">
        <f>(B67/B66)*(B65/B64)*(B63/B62)*(B61/B60)*B59</f>
        <v>200</v>
      </c>
      <c r="C68" s="716" t="s">
        <v>104</v>
      </c>
      <c r="D68" s="719">
        <v>351.56</v>
      </c>
      <c r="E68" s="181">
        <v>1</v>
      </c>
      <c r="F68" s="182">
        <v>41925450</v>
      </c>
      <c r="G68" s="247">
        <f>IF(ISBLANK(F68),"-",(F68/$D$50*$D$47*$B$68)*($B$57/$D$68))</f>
        <v>29.63406380203601</v>
      </c>
      <c r="H68" s="266">
        <f t="shared" si="0"/>
        <v>98.780212673453377</v>
      </c>
    </row>
    <row r="69" spans="1:8" ht="27" customHeight="1" x14ac:dyDescent="0.4">
      <c r="A69" s="171" t="s">
        <v>105</v>
      </c>
      <c r="B69" s="188">
        <f>(D47*B68)/B56*B57</f>
        <v>350.69049999999999</v>
      </c>
      <c r="C69" s="717"/>
      <c r="D69" s="720"/>
      <c r="E69" s="183">
        <v>2</v>
      </c>
      <c r="F69" s="136">
        <v>41083959</v>
      </c>
      <c r="G69" s="248">
        <f>IF(ISBLANK(F69),"-",(F69/$D$50*$D$47*$B$68)*($B$57/$D$68))</f>
        <v>29.039274766191692</v>
      </c>
      <c r="H69" s="266">
        <f t="shared" si="0"/>
        <v>96.797582553972305</v>
      </c>
    </row>
    <row r="70" spans="1:8" ht="26.25" customHeight="1" x14ac:dyDescent="0.4">
      <c r="A70" s="722" t="s">
        <v>78</v>
      </c>
      <c r="B70" s="723"/>
      <c r="C70" s="717"/>
      <c r="D70" s="720"/>
      <c r="E70" s="183">
        <v>3</v>
      </c>
      <c r="F70" s="136">
        <v>41441559</v>
      </c>
      <c r="G70" s="248">
        <f>IF(ISBLANK(F70),"-",(F70/$D$50*$D$47*$B$68)*($B$57/$D$68))</f>
        <v>29.292036304007222</v>
      </c>
      <c r="H70" s="266">
        <f t="shared" si="0"/>
        <v>97.640121013357401</v>
      </c>
    </row>
    <row r="71" spans="1:8" ht="27" customHeight="1" x14ac:dyDescent="0.4">
      <c r="A71" s="724"/>
      <c r="B71" s="725"/>
      <c r="C71" s="718"/>
      <c r="D71" s="721"/>
      <c r="E71" s="185">
        <v>4</v>
      </c>
      <c r="F71" s="186"/>
      <c r="G71" s="264" t="str">
        <f>IF(ISBLANK(F71),"-",(F71/$D$50*$D$47*$B$68)*($B$57/$D$68))</f>
        <v>-</v>
      </c>
      <c r="H71" s="267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1" t="s">
        <v>71</v>
      </c>
      <c r="G72" s="253">
        <f>AVERAGE(G60:G71)</f>
        <v>29.128636081081179</v>
      </c>
      <c r="H72" s="268">
        <f>AVERAGE(H60:H71)</f>
        <v>97.095453603603914</v>
      </c>
    </row>
    <row r="73" spans="1:8" ht="26.25" customHeight="1" x14ac:dyDescent="0.4">
      <c r="C73" s="189"/>
      <c r="D73" s="189"/>
      <c r="E73" s="189"/>
      <c r="F73" s="192" t="s">
        <v>84</v>
      </c>
      <c r="G73" s="252">
        <f>STDEV(G60:G71)/G72</f>
        <v>7.6511892963769196E-3</v>
      </c>
      <c r="H73" s="252">
        <f>STDEV(H60:H71)/H72</f>
        <v>7.6511892963769621E-3</v>
      </c>
    </row>
    <row r="74" spans="1:8" ht="27" customHeight="1" x14ac:dyDescent="0.4">
      <c r="A74" s="189"/>
      <c r="B74" s="189"/>
      <c r="C74" s="190"/>
      <c r="D74" s="190"/>
      <c r="E74" s="193"/>
      <c r="F74" s="194" t="s">
        <v>20</v>
      </c>
      <c r="G74" s="195">
        <f>COUNT(G60:G71)</f>
        <v>9</v>
      </c>
      <c r="H74" s="195">
        <f>COUNT(H60:H71)</f>
        <v>9</v>
      </c>
    </row>
    <row r="76" spans="1:8" ht="26.25" customHeight="1" x14ac:dyDescent="0.4">
      <c r="A76" s="107" t="s">
        <v>106</v>
      </c>
      <c r="B76" s="196" t="s">
        <v>107</v>
      </c>
      <c r="C76" s="703" t="str">
        <f>B26</f>
        <v xml:space="preserve">LAMIVUDINE </v>
      </c>
      <c r="D76" s="703"/>
      <c r="E76" s="197" t="s">
        <v>108</v>
      </c>
      <c r="F76" s="197"/>
      <c r="G76" s="284">
        <f>H72</f>
        <v>97.095453603603914</v>
      </c>
      <c r="H76" s="199"/>
    </row>
    <row r="77" spans="1:8" ht="18.75" x14ac:dyDescent="0.3">
      <c r="A77" s="106" t="s">
        <v>109</v>
      </c>
      <c r="B77" s="106" t="s">
        <v>110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737" t="str">
        <f>B26</f>
        <v xml:space="preserve">LAMIVUDINE </v>
      </c>
      <c r="C79" s="737"/>
    </row>
    <row r="80" spans="1:8" ht="26.25" customHeight="1" x14ac:dyDescent="0.4">
      <c r="A80" s="108" t="s">
        <v>48</v>
      </c>
      <c r="B80" s="737" t="str">
        <f>B27</f>
        <v>L3-10</v>
      </c>
      <c r="C80" s="737"/>
    </row>
    <row r="81" spans="1:12" ht="27" customHeight="1" x14ac:dyDescent="0.4">
      <c r="A81" s="108" t="s">
        <v>6</v>
      </c>
      <c r="B81" s="200">
        <f>B28</f>
        <v>99.39</v>
      </c>
    </row>
    <row r="82" spans="1:12" s="14" customFormat="1" ht="27" customHeight="1" x14ac:dyDescent="0.4">
      <c r="A82" s="108" t="s">
        <v>49</v>
      </c>
      <c r="B82" s="110">
        <v>0</v>
      </c>
      <c r="C82" s="705" t="s">
        <v>50</v>
      </c>
      <c r="D82" s="706"/>
      <c r="E82" s="706"/>
      <c r="F82" s="706"/>
      <c r="G82" s="707"/>
      <c r="I82" s="111"/>
      <c r="J82" s="111"/>
      <c r="K82" s="111"/>
      <c r="L82" s="111"/>
    </row>
    <row r="83" spans="1:12" s="14" customFormat="1" ht="19.5" customHeight="1" x14ac:dyDescent="0.3">
      <c r="A83" s="108" t="s">
        <v>51</v>
      </c>
      <c r="B83" s="112">
        <f>B81-B82</f>
        <v>99.39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52</v>
      </c>
      <c r="B84" s="115">
        <v>1</v>
      </c>
      <c r="C84" s="708" t="s">
        <v>111</v>
      </c>
      <c r="D84" s="709"/>
      <c r="E84" s="709"/>
      <c r="F84" s="709"/>
      <c r="G84" s="709"/>
      <c r="H84" s="710"/>
      <c r="I84" s="111"/>
      <c r="J84" s="111"/>
      <c r="K84" s="111"/>
      <c r="L84" s="111"/>
    </row>
    <row r="85" spans="1:12" s="14" customFormat="1" ht="27" customHeight="1" x14ac:dyDescent="0.4">
      <c r="A85" s="108" t="s">
        <v>54</v>
      </c>
      <c r="B85" s="115">
        <v>1</v>
      </c>
      <c r="C85" s="708" t="s">
        <v>112</v>
      </c>
      <c r="D85" s="709"/>
      <c r="E85" s="709"/>
      <c r="F85" s="709"/>
      <c r="G85" s="709"/>
      <c r="H85" s="710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56</v>
      </c>
      <c r="B87" s="120">
        <f>B84/B85</f>
        <v>1</v>
      </c>
      <c r="C87" s="98" t="s">
        <v>57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58</v>
      </c>
      <c r="B89" s="122">
        <v>50</v>
      </c>
      <c r="D89" s="201" t="s">
        <v>59</v>
      </c>
      <c r="E89" s="202"/>
      <c r="F89" s="711" t="s">
        <v>60</v>
      </c>
      <c r="G89" s="712"/>
    </row>
    <row r="90" spans="1:12" ht="27" customHeight="1" x14ac:dyDescent="0.4">
      <c r="A90" s="123" t="s">
        <v>61</v>
      </c>
      <c r="B90" s="124">
        <v>2</v>
      </c>
      <c r="C90" s="203" t="s">
        <v>62</v>
      </c>
      <c r="D90" s="126" t="s">
        <v>63</v>
      </c>
      <c r="E90" s="127" t="s">
        <v>64</v>
      </c>
      <c r="F90" s="126" t="s">
        <v>63</v>
      </c>
      <c r="G90" s="204" t="s">
        <v>64</v>
      </c>
      <c r="I90" s="129" t="s">
        <v>65</v>
      </c>
    </row>
    <row r="91" spans="1:12" ht="26.25" customHeight="1" x14ac:dyDescent="0.4">
      <c r="A91" s="123" t="s">
        <v>66</v>
      </c>
      <c r="B91" s="124">
        <v>20</v>
      </c>
      <c r="C91" s="205">
        <v>1</v>
      </c>
      <c r="D91" s="131">
        <v>8238642</v>
      </c>
      <c r="E91" s="132">
        <f>IF(ISBLANK(D91),"-",$D$101/$D$98*D91)</f>
        <v>9053305.1087386664</v>
      </c>
      <c r="F91" s="131">
        <v>8345541</v>
      </c>
      <c r="G91" s="133">
        <f>IF(ISBLANK(F91),"-",$D$101/$F$98*F91)</f>
        <v>8959412.3384399004</v>
      </c>
      <c r="I91" s="134"/>
    </row>
    <row r="92" spans="1:12" ht="26.25" customHeight="1" x14ac:dyDescent="0.4">
      <c r="A92" s="123" t="s">
        <v>67</v>
      </c>
      <c r="B92" s="124">
        <v>1</v>
      </c>
      <c r="C92" s="190">
        <v>2</v>
      </c>
      <c r="D92" s="136">
        <v>8238916</v>
      </c>
      <c r="E92" s="137">
        <f>IF(ISBLANK(D92),"-",$D$101/$D$98*D92)</f>
        <v>9053606.2027296182</v>
      </c>
      <c r="F92" s="136">
        <v>8324405</v>
      </c>
      <c r="G92" s="138">
        <f>IF(ISBLANK(F92),"-",$D$101/$F$98*F92)</f>
        <v>8936721.6417930014</v>
      </c>
      <c r="I92" s="713">
        <f>ABS((F96/D96*D95)-F95)/D95</f>
        <v>1.1753275879257608E-2</v>
      </c>
    </row>
    <row r="93" spans="1:12" ht="26.25" customHeight="1" x14ac:dyDescent="0.4">
      <c r="A93" s="123" t="s">
        <v>68</v>
      </c>
      <c r="B93" s="124">
        <v>1</v>
      </c>
      <c r="C93" s="190">
        <v>3</v>
      </c>
      <c r="D93" s="136">
        <v>8252350</v>
      </c>
      <c r="E93" s="137">
        <f>IF(ISBLANK(D93),"-",$D$101/$D$98*D93)</f>
        <v>9068368.5993516333</v>
      </c>
      <c r="F93" s="136">
        <v>8352710</v>
      </c>
      <c r="G93" s="138">
        <f>IF(ISBLANK(F93),"-",$D$101/$F$98*F93)</f>
        <v>8967108.667180514</v>
      </c>
      <c r="I93" s="713"/>
    </row>
    <row r="94" spans="1:12" ht="27" customHeight="1" x14ac:dyDescent="0.4">
      <c r="A94" s="123" t="s">
        <v>69</v>
      </c>
      <c r="B94" s="124">
        <v>1</v>
      </c>
      <c r="C94" s="206">
        <v>4</v>
      </c>
      <c r="D94" s="141"/>
      <c r="E94" s="142" t="str">
        <f>IF(ISBLANK(D94),"-",$D$101/$D$98*D94)</f>
        <v>-</v>
      </c>
      <c r="F94" s="207"/>
      <c r="G94" s="143" t="str">
        <f>IF(ISBLANK(F94),"-",$D$101/$F$98*F94)</f>
        <v>-</v>
      </c>
      <c r="I94" s="144"/>
    </row>
    <row r="95" spans="1:12" ht="27" customHeight="1" x14ac:dyDescent="0.4">
      <c r="A95" s="123" t="s">
        <v>70</v>
      </c>
      <c r="B95" s="124">
        <v>1</v>
      </c>
      <c r="C95" s="208" t="s">
        <v>71</v>
      </c>
      <c r="D95" s="209">
        <f>AVERAGE(D91:D94)</f>
        <v>8243302.666666667</v>
      </c>
      <c r="E95" s="147">
        <f>AVERAGE(E91:E94)</f>
        <v>9058426.6369399726</v>
      </c>
      <c r="F95" s="210">
        <f>AVERAGE(F91:F94)</f>
        <v>8340885.333333333</v>
      </c>
      <c r="G95" s="211">
        <f>AVERAGE(G91:G94)</f>
        <v>8954414.2158044726</v>
      </c>
    </row>
    <row r="96" spans="1:12" ht="26.25" customHeight="1" x14ac:dyDescent="0.4">
      <c r="A96" s="123" t="s">
        <v>72</v>
      </c>
      <c r="B96" s="109">
        <v>1</v>
      </c>
      <c r="C96" s="212" t="s">
        <v>113</v>
      </c>
      <c r="D96" s="213">
        <v>15.26</v>
      </c>
      <c r="E96" s="139"/>
      <c r="F96" s="151">
        <v>15.62</v>
      </c>
    </row>
    <row r="97" spans="1:10" ht="26.25" customHeight="1" x14ac:dyDescent="0.4">
      <c r="A97" s="123" t="s">
        <v>74</v>
      </c>
      <c r="B97" s="109">
        <v>1</v>
      </c>
      <c r="C97" s="214" t="s">
        <v>114</v>
      </c>
      <c r="D97" s="215">
        <f>D96*$B$87</f>
        <v>15.26</v>
      </c>
      <c r="E97" s="154"/>
      <c r="F97" s="153">
        <f>F96*$B$87</f>
        <v>15.62</v>
      </c>
    </row>
    <row r="98" spans="1:10" ht="19.5" customHeight="1" x14ac:dyDescent="0.3">
      <c r="A98" s="123" t="s">
        <v>76</v>
      </c>
      <c r="B98" s="216">
        <f>(B97/B96)*(B95/B94)*(B93/B92)*(B91/B90)*B89</f>
        <v>500</v>
      </c>
      <c r="C98" s="214" t="s">
        <v>115</v>
      </c>
      <c r="D98" s="217">
        <f>D97*$B$83/100</f>
        <v>15.166913999999998</v>
      </c>
      <c r="E98" s="157"/>
      <c r="F98" s="156">
        <f>F97*$B$83/100</f>
        <v>15.524718</v>
      </c>
    </row>
    <row r="99" spans="1:10" ht="19.5" customHeight="1" x14ac:dyDescent="0.3">
      <c r="A99" s="699" t="s">
        <v>78</v>
      </c>
      <c r="B99" s="714"/>
      <c r="C99" s="214" t="s">
        <v>116</v>
      </c>
      <c r="D99" s="218">
        <f>D98/$B$98</f>
        <v>3.0333827999999997E-2</v>
      </c>
      <c r="E99" s="157"/>
      <c r="F99" s="160">
        <f>F98/$B$98</f>
        <v>3.1049436E-2</v>
      </c>
      <c r="G99" s="219"/>
      <c r="H99" s="149"/>
    </row>
    <row r="100" spans="1:10" ht="19.5" customHeight="1" x14ac:dyDescent="0.3">
      <c r="A100" s="701"/>
      <c r="B100" s="715"/>
      <c r="C100" s="214" t="s">
        <v>80</v>
      </c>
      <c r="D100" s="220">
        <f>$B$56/$B$116</f>
        <v>3.3333333333333333E-2</v>
      </c>
      <c r="F100" s="165"/>
      <c r="G100" s="221"/>
      <c r="H100" s="149"/>
    </row>
    <row r="101" spans="1:10" ht="18.75" x14ac:dyDescent="0.3">
      <c r="C101" s="214" t="s">
        <v>81</v>
      </c>
      <c r="D101" s="215">
        <f>D100*$B$98</f>
        <v>16.666666666666668</v>
      </c>
      <c r="F101" s="165"/>
      <c r="G101" s="219"/>
      <c r="H101" s="149"/>
    </row>
    <row r="102" spans="1:10" ht="19.5" customHeight="1" x14ac:dyDescent="0.3">
      <c r="C102" s="222" t="s">
        <v>82</v>
      </c>
      <c r="D102" s="223">
        <f>D101/B34</f>
        <v>16.666666666666668</v>
      </c>
      <c r="F102" s="169"/>
      <c r="G102" s="219"/>
      <c r="H102" s="149"/>
      <c r="J102" s="224"/>
    </row>
    <row r="103" spans="1:10" ht="18.75" x14ac:dyDescent="0.3">
      <c r="C103" s="225" t="s">
        <v>117</v>
      </c>
      <c r="D103" s="226">
        <f>AVERAGE(E91:E94,G91:G94)</f>
        <v>9006420.4263722207</v>
      </c>
      <c r="F103" s="169"/>
      <c r="G103" s="227"/>
      <c r="H103" s="149"/>
      <c r="J103" s="228"/>
    </row>
    <row r="104" spans="1:10" ht="18.75" x14ac:dyDescent="0.3">
      <c r="C104" s="192" t="s">
        <v>84</v>
      </c>
      <c r="D104" s="229">
        <f>STDEV(E91:E94,G91:G94)/D103</f>
        <v>6.4504361097620375E-3</v>
      </c>
      <c r="F104" s="169"/>
      <c r="G104" s="219"/>
      <c r="H104" s="149"/>
      <c r="J104" s="228"/>
    </row>
    <row r="105" spans="1:10" ht="19.5" customHeight="1" x14ac:dyDescent="0.3">
      <c r="C105" s="194" t="s">
        <v>20</v>
      </c>
      <c r="D105" s="230">
        <f>COUNT(E91:E94,G91:G94)</f>
        <v>6</v>
      </c>
      <c r="F105" s="169"/>
      <c r="G105" s="219"/>
      <c r="H105" s="149"/>
      <c r="J105" s="228"/>
    </row>
    <row r="106" spans="1:10" ht="19.5" customHeight="1" x14ac:dyDescent="0.3">
      <c r="A106" s="173"/>
      <c r="B106" s="173"/>
      <c r="C106" s="173"/>
      <c r="D106" s="173"/>
      <c r="E106" s="173"/>
    </row>
    <row r="107" spans="1:10" ht="27" customHeight="1" x14ac:dyDescent="0.4">
      <c r="A107" s="121" t="s">
        <v>118</v>
      </c>
      <c r="B107" s="122">
        <v>900</v>
      </c>
      <c r="C107" s="269" t="s">
        <v>119</v>
      </c>
      <c r="D107" s="269" t="s">
        <v>63</v>
      </c>
      <c r="E107" s="269" t="s">
        <v>120</v>
      </c>
      <c r="F107" s="231" t="s">
        <v>121</v>
      </c>
    </row>
    <row r="108" spans="1:10" ht="26.25" customHeight="1" x14ac:dyDescent="0.4">
      <c r="A108" s="123" t="s">
        <v>122</v>
      </c>
      <c r="B108" s="124">
        <v>1</v>
      </c>
      <c r="C108" s="274">
        <v>1</v>
      </c>
      <c r="D108" s="275">
        <v>8499220</v>
      </c>
      <c r="E108" s="249">
        <f t="shared" ref="E108:E113" si="1">IF(ISBLANK(D108),"-",D108/$D$103*$D$100*$B$116)</f>
        <v>28.310537142302199</v>
      </c>
      <c r="F108" s="276">
        <f t="shared" ref="F108:F113" si="2">IF(ISBLANK(D108), "-", (E108/$B$56)*100)</f>
        <v>94.36845714100734</v>
      </c>
    </row>
    <row r="109" spans="1:10" ht="26.25" customHeight="1" x14ac:dyDescent="0.4">
      <c r="A109" s="123" t="s">
        <v>95</v>
      </c>
      <c r="B109" s="124">
        <v>1</v>
      </c>
      <c r="C109" s="270">
        <v>2</v>
      </c>
      <c r="D109" s="272">
        <v>8201634</v>
      </c>
      <c r="E109" s="250">
        <f t="shared" si="1"/>
        <v>27.319290944883011</v>
      </c>
      <c r="F109" s="277">
        <f t="shared" si="2"/>
        <v>91.064303149610041</v>
      </c>
    </row>
    <row r="110" spans="1:10" ht="26.25" customHeight="1" x14ac:dyDescent="0.4">
      <c r="A110" s="123" t="s">
        <v>96</v>
      </c>
      <c r="B110" s="124">
        <v>1</v>
      </c>
      <c r="C110" s="270">
        <v>3</v>
      </c>
      <c r="D110" s="272">
        <v>8488629</v>
      </c>
      <c r="E110" s="250">
        <f t="shared" si="1"/>
        <v>28.275258975732317</v>
      </c>
      <c r="F110" s="277">
        <f t="shared" si="2"/>
        <v>94.25086325244105</v>
      </c>
    </row>
    <row r="111" spans="1:10" ht="26.25" customHeight="1" x14ac:dyDescent="0.4">
      <c r="A111" s="123" t="s">
        <v>97</v>
      </c>
      <c r="B111" s="124">
        <v>1</v>
      </c>
      <c r="C111" s="270">
        <v>4</v>
      </c>
      <c r="D111" s="272">
        <v>8518933</v>
      </c>
      <c r="E111" s="250">
        <f t="shared" si="1"/>
        <v>28.376200299472647</v>
      </c>
      <c r="F111" s="277">
        <f t="shared" si="2"/>
        <v>94.587334331575491</v>
      </c>
    </row>
    <row r="112" spans="1:10" ht="26.25" customHeight="1" x14ac:dyDescent="0.4">
      <c r="A112" s="123" t="s">
        <v>98</v>
      </c>
      <c r="B112" s="124">
        <v>1</v>
      </c>
      <c r="C112" s="270">
        <v>5</v>
      </c>
      <c r="D112" s="272">
        <v>8696658</v>
      </c>
      <c r="E112" s="250">
        <f t="shared" si="1"/>
        <v>28.968194648791251</v>
      </c>
      <c r="F112" s="277">
        <f t="shared" si="2"/>
        <v>96.560648829304156</v>
      </c>
    </row>
    <row r="113" spans="1:10" ht="27" customHeight="1" x14ac:dyDescent="0.4">
      <c r="A113" s="123" t="s">
        <v>100</v>
      </c>
      <c r="B113" s="124">
        <v>1</v>
      </c>
      <c r="C113" s="271">
        <v>6</v>
      </c>
      <c r="D113" s="273">
        <v>8486569</v>
      </c>
      <c r="E113" s="251">
        <f t="shared" si="1"/>
        <v>28.26839720412114</v>
      </c>
      <c r="F113" s="278">
        <f t="shared" si="2"/>
        <v>94.227990680403792</v>
      </c>
    </row>
    <row r="114" spans="1:10" ht="27" customHeight="1" x14ac:dyDescent="0.4">
      <c r="A114" s="123" t="s">
        <v>101</v>
      </c>
      <c r="B114" s="124">
        <v>1</v>
      </c>
      <c r="C114" s="232"/>
      <c r="D114" s="190"/>
      <c r="E114" s="97"/>
      <c r="F114" s="279"/>
    </row>
    <row r="115" spans="1:10" ht="26.25" customHeight="1" x14ac:dyDescent="0.4">
      <c r="A115" s="123" t="s">
        <v>102</v>
      </c>
      <c r="B115" s="124">
        <v>1</v>
      </c>
      <c r="C115" s="232"/>
      <c r="D115" s="256" t="s">
        <v>71</v>
      </c>
      <c r="E115" s="258">
        <f>AVERAGE(E108:E113)</f>
        <v>28.252979869217089</v>
      </c>
      <c r="F115" s="280">
        <f>AVERAGE(F108:F113)</f>
        <v>94.176599564056986</v>
      </c>
    </row>
    <row r="116" spans="1:10" ht="27" customHeight="1" x14ac:dyDescent="0.4">
      <c r="A116" s="123" t="s">
        <v>103</v>
      </c>
      <c r="B116" s="155">
        <f>(B115/B114)*(B113/B112)*(B111/B110)*(B109/B108)*B107</f>
        <v>900</v>
      </c>
      <c r="C116" s="233"/>
      <c r="D116" s="257" t="s">
        <v>84</v>
      </c>
      <c r="E116" s="255">
        <f>STDEV(E108:E113)/E115</f>
        <v>1.8745971669757867E-2</v>
      </c>
      <c r="F116" s="234">
        <f>STDEV(F108:F113)/F115</f>
        <v>1.8745971669757822E-2</v>
      </c>
      <c r="I116" s="97"/>
    </row>
    <row r="117" spans="1:10" ht="27" customHeight="1" x14ac:dyDescent="0.4">
      <c r="A117" s="699" t="s">
        <v>78</v>
      </c>
      <c r="B117" s="700"/>
      <c r="C117" s="235"/>
      <c r="D117" s="194" t="s">
        <v>20</v>
      </c>
      <c r="E117" s="260">
        <f>COUNT(E108:E113)</f>
        <v>6</v>
      </c>
      <c r="F117" s="261">
        <f>COUNT(F108:F113)</f>
        <v>6</v>
      </c>
      <c r="I117" s="97"/>
      <c r="J117" s="228"/>
    </row>
    <row r="118" spans="1:10" ht="26.25" customHeight="1" x14ac:dyDescent="0.3">
      <c r="A118" s="701"/>
      <c r="B118" s="702"/>
      <c r="C118" s="97"/>
      <c r="D118" s="259"/>
      <c r="E118" s="727" t="s">
        <v>123</v>
      </c>
      <c r="F118" s="728"/>
      <c r="G118" s="97"/>
      <c r="H118" s="97"/>
      <c r="I118" s="97"/>
    </row>
    <row r="119" spans="1:10" ht="25.5" customHeight="1" x14ac:dyDescent="0.4">
      <c r="A119" s="244"/>
      <c r="B119" s="119"/>
      <c r="C119" s="97"/>
      <c r="D119" s="257" t="s">
        <v>124</v>
      </c>
      <c r="E119" s="262">
        <f>MIN(E108:E113)</f>
        <v>27.319290944883011</v>
      </c>
      <c r="F119" s="281">
        <f>MIN(F108:F113)</f>
        <v>91.064303149610041</v>
      </c>
      <c r="G119" s="97"/>
      <c r="H119" s="97"/>
      <c r="I119" s="97"/>
    </row>
    <row r="120" spans="1:10" ht="24" customHeight="1" x14ac:dyDescent="0.4">
      <c r="A120" s="244"/>
      <c r="B120" s="119"/>
      <c r="C120" s="97"/>
      <c r="D120" s="166" t="s">
        <v>125</v>
      </c>
      <c r="E120" s="263">
        <f>MAX(E108:E113)</f>
        <v>28.968194648791251</v>
      </c>
      <c r="F120" s="282">
        <f>MAX(F108:F113)</f>
        <v>96.560648829304156</v>
      </c>
      <c r="G120" s="97"/>
      <c r="H120" s="97"/>
      <c r="I120" s="97"/>
    </row>
    <row r="121" spans="1:10" ht="27" customHeight="1" x14ac:dyDescent="0.3">
      <c r="A121" s="244"/>
      <c r="B121" s="119"/>
      <c r="C121" s="97"/>
      <c r="D121" s="97"/>
      <c r="E121" s="97"/>
      <c r="F121" s="190"/>
      <c r="G121" s="97"/>
      <c r="H121" s="97"/>
      <c r="I121" s="97"/>
    </row>
    <row r="122" spans="1:10" ht="25.5" customHeight="1" x14ac:dyDescent="0.3">
      <c r="A122" s="244"/>
      <c r="B122" s="119"/>
      <c r="C122" s="97"/>
      <c r="D122" s="97"/>
      <c r="E122" s="97"/>
      <c r="F122" s="190"/>
      <c r="G122" s="97"/>
      <c r="H122" s="97"/>
      <c r="I122" s="97"/>
    </row>
    <row r="123" spans="1:10" ht="18.75" x14ac:dyDescent="0.3">
      <c r="A123" s="244"/>
      <c r="B123" s="119"/>
      <c r="C123" s="97"/>
      <c r="D123" s="97"/>
      <c r="E123" s="97"/>
      <c r="F123" s="190"/>
      <c r="G123" s="97"/>
      <c r="H123" s="97"/>
      <c r="I123" s="97"/>
    </row>
    <row r="124" spans="1:10" ht="45.75" customHeight="1" x14ac:dyDescent="0.65">
      <c r="A124" s="107" t="s">
        <v>106</v>
      </c>
      <c r="B124" s="196" t="s">
        <v>126</v>
      </c>
      <c r="C124" s="703" t="str">
        <f>B26</f>
        <v xml:space="preserve">LAMIVUDINE </v>
      </c>
      <c r="D124" s="703"/>
      <c r="E124" s="197" t="s">
        <v>127</v>
      </c>
      <c r="F124" s="197"/>
      <c r="G124" s="283">
        <f>F115</f>
        <v>94.176599564056986</v>
      </c>
      <c r="H124" s="97"/>
      <c r="I124" s="97"/>
    </row>
    <row r="125" spans="1:10" ht="45.75" customHeight="1" x14ac:dyDescent="0.65">
      <c r="A125" s="107"/>
      <c r="B125" s="196" t="s">
        <v>128</v>
      </c>
      <c r="C125" s="108" t="s">
        <v>129</v>
      </c>
      <c r="D125" s="283">
        <f>MIN(F108:F113)</f>
        <v>91.064303149610041</v>
      </c>
      <c r="E125" s="208" t="s">
        <v>130</v>
      </c>
      <c r="F125" s="283">
        <f>MAX(F108:F113)</f>
        <v>96.560648829304156</v>
      </c>
      <c r="G125" s="198"/>
      <c r="H125" s="97"/>
      <c r="I125" s="97"/>
    </row>
    <row r="126" spans="1:10" ht="19.5" customHeight="1" x14ac:dyDescent="0.3">
      <c r="A126" s="236"/>
      <c r="B126" s="236"/>
      <c r="C126" s="237"/>
      <c r="D126" s="237"/>
      <c r="E126" s="237"/>
      <c r="F126" s="237"/>
      <c r="G126" s="237"/>
      <c r="H126" s="237"/>
    </row>
    <row r="127" spans="1:10" ht="18.75" x14ac:dyDescent="0.3">
      <c r="B127" s="704" t="s">
        <v>26</v>
      </c>
      <c r="C127" s="704"/>
      <c r="E127" s="203" t="s">
        <v>27</v>
      </c>
      <c r="F127" s="238"/>
      <c r="G127" s="704" t="s">
        <v>28</v>
      </c>
      <c r="H127" s="704"/>
    </row>
    <row r="128" spans="1:10" ht="69.95" customHeight="1" x14ac:dyDescent="0.3">
      <c r="A128" s="239" t="s">
        <v>29</v>
      </c>
      <c r="B128" s="240"/>
      <c r="C128" s="240"/>
      <c r="E128" s="240"/>
      <c r="F128" s="97"/>
      <c r="G128" s="241"/>
      <c r="H128" s="241"/>
    </row>
    <row r="129" spans="1:9" ht="69.95" customHeight="1" x14ac:dyDescent="0.3">
      <c r="A129" s="239" t="s">
        <v>30</v>
      </c>
      <c r="B129" s="242"/>
      <c r="C129" s="242"/>
      <c r="E129" s="242"/>
      <c r="F129" s="97"/>
      <c r="G129" s="243"/>
      <c r="H129" s="243"/>
    </row>
    <row r="130" spans="1:9" ht="18.75" x14ac:dyDescent="0.3">
      <c r="A130" s="189"/>
      <c r="B130" s="189"/>
      <c r="C130" s="190"/>
      <c r="D130" s="190"/>
      <c r="E130" s="190"/>
      <c r="F130" s="193"/>
      <c r="G130" s="190"/>
      <c r="H130" s="190"/>
      <c r="I130" s="97"/>
    </row>
    <row r="131" spans="1:9" ht="18.75" x14ac:dyDescent="0.3">
      <c r="A131" s="189"/>
      <c r="B131" s="189"/>
      <c r="C131" s="190"/>
      <c r="D131" s="190"/>
      <c r="E131" s="190"/>
      <c r="F131" s="193"/>
      <c r="G131" s="190"/>
      <c r="H131" s="190"/>
      <c r="I131" s="97"/>
    </row>
    <row r="132" spans="1:9" ht="18.75" x14ac:dyDescent="0.3">
      <c r="A132" s="189"/>
      <c r="B132" s="189"/>
      <c r="C132" s="190"/>
      <c r="D132" s="190"/>
      <c r="E132" s="190"/>
      <c r="F132" s="193"/>
      <c r="G132" s="190"/>
      <c r="H132" s="190"/>
      <c r="I132" s="97"/>
    </row>
    <row r="133" spans="1:9" ht="18.75" x14ac:dyDescent="0.3">
      <c r="A133" s="189"/>
      <c r="B133" s="189"/>
      <c r="C133" s="190"/>
      <c r="D133" s="190"/>
      <c r="E133" s="190"/>
      <c r="F133" s="193"/>
      <c r="G133" s="190"/>
      <c r="H133" s="190"/>
      <c r="I133" s="97"/>
    </row>
    <row r="134" spans="1:9" ht="18.75" x14ac:dyDescent="0.3">
      <c r="A134" s="189"/>
      <c r="B134" s="189"/>
      <c r="C134" s="190"/>
      <c r="D134" s="190"/>
      <c r="E134" s="190"/>
      <c r="F134" s="193"/>
      <c r="G134" s="190"/>
      <c r="H134" s="190"/>
      <c r="I134" s="97"/>
    </row>
    <row r="135" spans="1:9" ht="18.75" x14ac:dyDescent="0.3">
      <c r="A135" s="189"/>
      <c r="B135" s="189"/>
      <c r="C135" s="190"/>
      <c r="D135" s="190"/>
      <c r="E135" s="190"/>
      <c r="F135" s="193"/>
      <c r="G135" s="190"/>
      <c r="H135" s="190"/>
      <c r="I135" s="97"/>
    </row>
    <row r="136" spans="1:9" ht="18.75" x14ac:dyDescent="0.3">
      <c r="A136" s="189"/>
      <c r="B136" s="189"/>
      <c r="C136" s="190"/>
      <c r="D136" s="190"/>
      <c r="E136" s="190"/>
      <c r="F136" s="193"/>
      <c r="G136" s="190"/>
      <c r="H136" s="190"/>
      <c r="I136" s="97"/>
    </row>
    <row r="137" spans="1:9" ht="18.75" x14ac:dyDescent="0.3">
      <c r="A137" s="189"/>
      <c r="B137" s="189"/>
      <c r="C137" s="190"/>
      <c r="D137" s="190"/>
      <c r="E137" s="190"/>
      <c r="F137" s="193"/>
      <c r="G137" s="190"/>
      <c r="H137" s="190"/>
      <c r="I137" s="97"/>
    </row>
    <row r="138" spans="1:9" ht="18.75" x14ac:dyDescent="0.3">
      <c r="A138" s="189"/>
      <c r="B138" s="189"/>
      <c r="C138" s="190"/>
      <c r="D138" s="190"/>
      <c r="E138" s="190"/>
      <c r="F138" s="193"/>
      <c r="G138" s="190"/>
      <c r="H138" s="190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31" zoomScale="46" zoomScaleNormal="40" zoomScalePageLayoutView="46" workbookViewId="0">
      <selection activeCell="H72" sqref="H7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9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25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25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25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25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25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25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25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25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25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25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25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25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">
      <c r="A15" s="285"/>
    </row>
    <row r="16" spans="1:9" ht="19.5" customHeight="1" x14ac:dyDescent="0.3">
      <c r="A16" s="730" t="s">
        <v>31</v>
      </c>
      <c r="B16" s="731"/>
      <c r="C16" s="731"/>
      <c r="D16" s="731"/>
      <c r="E16" s="731"/>
      <c r="F16" s="731"/>
      <c r="G16" s="731"/>
      <c r="H16" s="732"/>
    </row>
    <row r="17" spans="1:14" ht="20.25" customHeight="1" x14ac:dyDescent="0.25">
      <c r="A17" s="733" t="s">
        <v>47</v>
      </c>
      <c r="B17" s="733"/>
      <c r="C17" s="733"/>
      <c r="D17" s="733"/>
      <c r="E17" s="733"/>
      <c r="F17" s="733"/>
      <c r="G17" s="733"/>
      <c r="H17" s="733"/>
    </row>
    <row r="18" spans="1:14" ht="26.25" customHeight="1" x14ac:dyDescent="0.4">
      <c r="A18" s="287" t="s">
        <v>33</v>
      </c>
      <c r="B18" s="729" t="s">
        <v>5</v>
      </c>
      <c r="C18" s="729"/>
      <c r="D18" s="433"/>
      <c r="E18" s="288"/>
      <c r="F18" s="289"/>
      <c r="G18" s="289"/>
      <c r="H18" s="289"/>
    </row>
    <row r="19" spans="1:14" ht="26.25" customHeight="1" x14ac:dyDescent="0.4">
      <c r="A19" s="287" t="s">
        <v>34</v>
      </c>
      <c r="B19" s="290" t="s">
        <v>7</v>
      </c>
      <c r="C19" s="442">
        <v>1</v>
      </c>
      <c r="D19" s="289"/>
      <c r="E19" s="289"/>
      <c r="F19" s="289"/>
      <c r="G19" s="289"/>
      <c r="H19" s="289"/>
    </row>
    <row r="20" spans="1:14" ht="26.25" customHeight="1" x14ac:dyDescent="0.4">
      <c r="A20" s="287" t="s">
        <v>35</v>
      </c>
      <c r="B20" s="734" t="s">
        <v>9</v>
      </c>
      <c r="C20" s="734"/>
      <c r="D20" s="289"/>
      <c r="E20" s="289"/>
      <c r="F20" s="289"/>
      <c r="G20" s="289"/>
      <c r="H20" s="289"/>
    </row>
    <row r="21" spans="1:14" ht="26.25" customHeight="1" x14ac:dyDescent="0.4">
      <c r="A21" s="287" t="s">
        <v>36</v>
      </c>
      <c r="B21" s="734" t="s">
        <v>11</v>
      </c>
      <c r="C21" s="734"/>
      <c r="D21" s="734"/>
      <c r="E21" s="734"/>
      <c r="F21" s="734"/>
      <c r="G21" s="734"/>
      <c r="H21" s="734"/>
      <c r="I21" s="291"/>
    </row>
    <row r="22" spans="1:14" ht="26.25" customHeight="1" x14ac:dyDescent="0.4">
      <c r="A22" s="287" t="s">
        <v>37</v>
      </c>
      <c r="B22" s="292" t="s">
        <v>12</v>
      </c>
      <c r="C22" s="289"/>
      <c r="D22" s="289"/>
      <c r="E22" s="289"/>
      <c r="F22" s="289"/>
      <c r="G22" s="289"/>
      <c r="H22" s="289"/>
    </row>
    <row r="23" spans="1:14" ht="26.25" customHeight="1" x14ac:dyDescent="0.4">
      <c r="A23" s="287" t="s">
        <v>38</v>
      </c>
      <c r="B23" s="661" t="s">
        <v>138</v>
      </c>
      <c r="C23" s="289"/>
      <c r="D23" s="289"/>
      <c r="E23" s="289"/>
      <c r="F23" s="289"/>
      <c r="G23" s="289"/>
      <c r="H23" s="289"/>
    </row>
    <row r="24" spans="1:14" ht="18.75" x14ac:dyDescent="0.3">
      <c r="A24" s="287"/>
      <c r="B24" s="293"/>
    </row>
    <row r="25" spans="1:14" ht="18.75" x14ac:dyDescent="0.3">
      <c r="A25" s="294" t="s">
        <v>1</v>
      </c>
      <c r="B25" s="293"/>
    </row>
    <row r="26" spans="1:14" ht="26.25" customHeight="1" x14ac:dyDescent="0.4">
      <c r="A26" s="295" t="s">
        <v>4</v>
      </c>
      <c r="B26" s="738" t="s">
        <v>137</v>
      </c>
      <c r="C26" s="729"/>
    </row>
    <row r="27" spans="1:14" ht="26.25" customHeight="1" x14ac:dyDescent="0.4">
      <c r="A27" s="296" t="s">
        <v>48</v>
      </c>
      <c r="B27" s="735" t="s">
        <v>133</v>
      </c>
      <c r="C27" s="735"/>
    </row>
    <row r="28" spans="1:14" ht="27" customHeight="1" x14ac:dyDescent="0.4">
      <c r="A28" s="296" t="s">
        <v>6</v>
      </c>
      <c r="B28" s="297">
        <v>99.7</v>
      </c>
    </row>
    <row r="29" spans="1:14" s="14" customFormat="1" ht="27" customHeight="1" x14ac:dyDescent="0.4">
      <c r="A29" s="296" t="s">
        <v>49</v>
      </c>
      <c r="B29" s="298">
        <v>0</v>
      </c>
      <c r="C29" s="705" t="s">
        <v>50</v>
      </c>
      <c r="D29" s="706"/>
      <c r="E29" s="706"/>
      <c r="F29" s="706"/>
      <c r="G29" s="707"/>
      <c r="I29" s="299"/>
      <c r="J29" s="299"/>
      <c r="K29" s="299"/>
      <c r="L29" s="299"/>
    </row>
    <row r="30" spans="1:14" s="14" customFormat="1" ht="19.5" customHeight="1" x14ac:dyDescent="0.3">
      <c r="A30" s="296" t="s">
        <v>51</v>
      </c>
      <c r="B30" s="300">
        <f>B28-B29</f>
        <v>99.7</v>
      </c>
      <c r="C30" s="301"/>
      <c r="D30" s="301"/>
      <c r="E30" s="301"/>
      <c r="F30" s="301"/>
      <c r="G30" s="302"/>
      <c r="I30" s="299"/>
      <c r="J30" s="299"/>
      <c r="K30" s="299"/>
      <c r="L30" s="299"/>
    </row>
    <row r="31" spans="1:14" s="14" customFormat="1" ht="27" customHeight="1" x14ac:dyDescent="0.4">
      <c r="A31" s="296" t="s">
        <v>52</v>
      </c>
      <c r="B31" s="303">
        <v>1</v>
      </c>
      <c r="C31" s="708" t="s">
        <v>53</v>
      </c>
      <c r="D31" s="709"/>
      <c r="E31" s="709"/>
      <c r="F31" s="709"/>
      <c r="G31" s="709"/>
      <c r="H31" s="710"/>
      <c r="I31" s="299"/>
      <c r="J31" s="299"/>
      <c r="K31" s="299"/>
      <c r="L31" s="299"/>
    </row>
    <row r="32" spans="1:14" s="14" customFormat="1" ht="27" customHeight="1" x14ac:dyDescent="0.4">
      <c r="A32" s="296" t="s">
        <v>54</v>
      </c>
      <c r="B32" s="303">
        <v>1</v>
      </c>
      <c r="C32" s="708" t="s">
        <v>55</v>
      </c>
      <c r="D32" s="709"/>
      <c r="E32" s="709"/>
      <c r="F32" s="709"/>
      <c r="G32" s="709"/>
      <c r="H32" s="710"/>
      <c r="I32" s="299"/>
      <c r="J32" s="299"/>
      <c r="K32" s="299"/>
      <c r="L32" s="304"/>
      <c r="M32" s="304"/>
      <c r="N32" s="305"/>
    </row>
    <row r="33" spans="1:14" s="14" customFormat="1" ht="17.25" customHeight="1" x14ac:dyDescent="0.3">
      <c r="A33" s="296"/>
      <c r="B33" s="306"/>
      <c r="C33" s="307"/>
      <c r="D33" s="307"/>
      <c r="E33" s="307"/>
      <c r="F33" s="307"/>
      <c r="G33" s="307"/>
      <c r="H33" s="307"/>
      <c r="I33" s="299"/>
      <c r="J33" s="299"/>
      <c r="K33" s="299"/>
      <c r="L33" s="304"/>
      <c r="M33" s="304"/>
      <c r="N33" s="305"/>
    </row>
    <row r="34" spans="1:14" s="14" customFormat="1" ht="18.75" x14ac:dyDescent="0.3">
      <c r="A34" s="296" t="s">
        <v>56</v>
      </c>
      <c r="B34" s="308">
        <f>B31/B32</f>
        <v>1</v>
      </c>
      <c r="C34" s="286" t="s">
        <v>57</v>
      </c>
      <c r="D34" s="286"/>
      <c r="E34" s="286"/>
      <c r="F34" s="286"/>
      <c r="G34" s="286"/>
      <c r="I34" s="299"/>
      <c r="J34" s="299"/>
      <c r="K34" s="299"/>
      <c r="L34" s="304"/>
      <c r="M34" s="304"/>
      <c r="N34" s="305"/>
    </row>
    <row r="35" spans="1:14" s="14" customFormat="1" ht="19.5" customHeight="1" x14ac:dyDescent="0.3">
      <c r="A35" s="296"/>
      <c r="B35" s="300"/>
      <c r="G35" s="286"/>
      <c r="I35" s="299"/>
      <c r="J35" s="299"/>
      <c r="K35" s="299"/>
      <c r="L35" s="304"/>
      <c r="M35" s="304"/>
      <c r="N35" s="305"/>
    </row>
    <row r="36" spans="1:14" s="14" customFormat="1" ht="27" customHeight="1" x14ac:dyDescent="0.4">
      <c r="A36" s="309" t="s">
        <v>58</v>
      </c>
      <c r="B36" s="310">
        <v>50</v>
      </c>
      <c r="C36" s="286"/>
      <c r="D36" s="711" t="s">
        <v>59</v>
      </c>
      <c r="E36" s="736"/>
      <c r="F36" s="711" t="s">
        <v>60</v>
      </c>
      <c r="G36" s="712"/>
      <c r="J36" s="299"/>
      <c r="K36" s="299"/>
      <c r="L36" s="304"/>
      <c r="M36" s="304"/>
      <c r="N36" s="305"/>
    </row>
    <row r="37" spans="1:14" s="14" customFormat="1" ht="27" customHeight="1" x14ac:dyDescent="0.4">
      <c r="A37" s="311" t="s">
        <v>61</v>
      </c>
      <c r="B37" s="312">
        <v>5</v>
      </c>
      <c r="C37" s="313" t="s">
        <v>62</v>
      </c>
      <c r="D37" s="314" t="s">
        <v>63</v>
      </c>
      <c r="E37" s="315" t="s">
        <v>64</v>
      </c>
      <c r="F37" s="314" t="s">
        <v>63</v>
      </c>
      <c r="G37" s="316" t="s">
        <v>64</v>
      </c>
      <c r="I37" s="317" t="s">
        <v>65</v>
      </c>
      <c r="J37" s="299"/>
      <c r="K37" s="299"/>
      <c r="L37" s="304"/>
      <c r="M37" s="304"/>
      <c r="N37" s="305"/>
    </row>
    <row r="38" spans="1:14" s="14" customFormat="1" ht="26.25" customHeight="1" x14ac:dyDescent="0.4">
      <c r="A38" s="311" t="s">
        <v>66</v>
      </c>
      <c r="B38" s="312">
        <v>10</v>
      </c>
      <c r="C38" s="318">
        <v>1</v>
      </c>
      <c r="D38" s="319">
        <v>35592774</v>
      </c>
      <c r="E38" s="320">
        <f>IF(ISBLANK(D38),"-",$D$48/$D$45*D38)</f>
        <v>44624842.026078232</v>
      </c>
      <c r="F38" s="319">
        <v>37492111</v>
      </c>
      <c r="G38" s="321">
        <f>IF(ISBLANK(F38),"-",$D$48/$F$45*F38)</f>
        <v>45003501.408966005</v>
      </c>
      <c r="I38" s="322"/>
      <c r="J38" s="299"/>
      <c r="K38" s="299"/>
      <c r="L38" s="304"/>
      <c r="M38" s="304"/>
      <c r="N38" s="305"/>
    </row>
    <row r="39" spans="1:14" s="14" customFormat="1" ht="26.25" customHeight="1" x14ac:dyDescent="0.4">
      <c r="A39" s="311" t="s">
        <v>67</v>
      </c>
      <c r="B39" s="312">
        <v>1</v>
      </c>
      <c r="C39" s="323">
        <v>2</v>
      </c>
      <c r="D39" s="324">
        <v>35689019</v>
      </c>
      <c r="E39" s="325">
        <f>IF(ISBLANK(D39),"-",$D$48/$D$45*D39)</f>
        <v>44745510.280842528</v>
      </c>
      <c r="F39" s="324">
        <v>37313155</v>
      </c>
      <c r="G39" s="326">
        <f>IF(ISBLANK(F39),"-",$D$48/$F$45*F39)</f>
        <v>44788692.309575923</v>
      </c>
      <c r="I39" s="713">
        <f>ABS((F43/D43*D42)-F42)/D42</f>
        <v>4.8306684391199572E-3</v>
      </c>
      <c r="J39" s="299"/>
      <c r="K39" s="299"/>
      <c r="L39" s="304"/>
      <c r="M39" s="304"/>
      <c r="N39" s="305"/>
    </row>
    <row r="40" spans="1:14" ht="26.25" customHeight="1" x14ac:dyDescent="0.4">
      <c r="A40" s="311" t="s">
        <v>68</v>
      </c>
      <c r="B40" s="312">
        <v>1</v>
      </c>
      <c r="C40" s="323">
        <v>3</v>
      </c>
      <c r="D40" s="324">
        <v>35571229</v>
      </c>
      <c r="E40" s="325">
        <f>IF(ISBLANK(D40),"-",$D$48/$D$45*D40)</f>
        <v>44597829.739217654</v>
      </c>
      <c r="F40" s="324">
        <v>37318887</v>
      </c>
      <c r="G40" s="326">
        <f>IF(ISBLANK(F40),"-",$D$48/$F$45*F40)</f>
        <v>44795572.692226984</v>
      </c>
      <c r="I40" s="713"/>
      <c r="L40" s="304"/>
      <c r="M40" s="304"/>
      <c r="N40" s="327"/>
    </row>
    <row r="41" spans="1:14" ht="27" customHeight="1" x14ac:dyDescent="0.4">
      <c r="A41" s="311" t="s">
        <v>69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I41" s="332"/>
      <c r="L41" s="304"/>
      <c r="M41" s="304"/>
      <c r="N41" s="327"/>
    </row>
    <row r="42" spans="1:14" ht="27" customHeight="1" x14ac:dyDescent="0.4">
      <c r="A42" s="311" t="s">
        <v>70</v>
      </c>
      <c r="B42" s="312">
        <v>1</v>
      </c>
      <c r="C42" s="333" t="s">
        <v>71</v>
      </c>
      <c r="D42" s="334">
        <f>AVERAGE(D38:D41)</f>
        <v>35617674</v>
      </c>
      <c r="E42" s="335">
        <f>AVERAGE(E38:E41)</f>
        <v>44656060.682046138</v>
      </c>
      <c r="F42" s="334">
        <f>AVERAGE(F38:F41)</f>
        <v>37374717.666666664</v>
      </c>
      <c r="G42" s="336">
        <f>AVERAGE(G38:G41)</f>
        <v>44862588.803589635</v>
      </c>
      <c r="H42" s="337"/>
    </row>
    <row r="43" spans="1:14" ht="26.25" customHeight="1" x14ac:dyDescent="0.4">
      <c r="A43" s="311" t="s">
        <v>72</v>
      </c>
      <c r="B43" s="312">
        <v>1</v>
      </c>
      <c r="C43" s="338" t="s">
        <v>73</v>
      </c>
      <c r="D43" s="339">
        <v>20</v>
      </c>
      <c r="E43" s="327"/>
      <c r="F43" s="339">
        <v>20.89</v>
      </c>
      <c r="H43" s="337"/>
    </row>
    <row r="44" spans="1:14" ht="26.25" customHeight="1" x14ac:dyDescent="0.4">
      <c r="A44" s="311" t="s">
        <v>74</v>
      </c>
      <c r="B44" s="312">
        <v>1</v>
      </c>
      <c r="C44" s="340" t="s">
        <v>75</v>
      </c>
      <c r="D44" s="341">
        <f>D43*$B$34</f>
        <v>20</v>
      </c>
      <c r="E44" s="342"/>
      <c r="F44" s="341">
        <f>F43*$B$34</f>
        <v>20.89</v>
      </c>
      <c r="H44" s="337"/>
    </row>
    <row r="45" spans="1:14" ht="19.5" customHeight="1" x14ac:dyDescent="0.3">
      <c r="A45" s="311" t="s">
        <v>76</v>
      </c>
      <c r="B45" s="343">
        <f>(B44/B43)*(B42/B41)*(B40/B39)*(B38/B37)*B36</f>
        <v>100</v>
      </c>
      <c r="C45" s="340" t="s">
        <v>77</v>
      </c>
      <c r="D45" s="344">
        <f>D44*$B$30/100</f>
        <v>19.940000000000001</v>
      </c>
      <c r="E45" s="345"/>
      <c r="F45" s="344">
        <f>F44*$B$30/100</f>
        <v>20.827330000000003</v>
      </c>
      <c r="H45" s="337"/>
    </row>
    <row r="46" spans="1:14" ht="19.5" customHeight="1" x14ac:dyDescent="0.3">
      <c r="A46" s="699" t="s">
        <v>78</v>
      </c>
      <c r="B46" s="700"/>
      <c r="C46" s="340" t="s">
        <v>79</v>
      </c>
      <c r="D46" s="346">
        <f>D45/$B$45</f>
        <v>0.19940000000000002</v>
      </c>
      <c r="E46" s="347"/>
      <c r="F46" s="348">
        <f>F45/$B$45</f>
        <v>0.20827330000000002</v>
      </c>
      <c r="H46" s="337"/>
    </row>
    <row r="47" spans="1:14" ht="27" customHeight="1" x14ac:dyDescent="0.4">
      <c r="A47" s="701"/>
      <c r="B47" s="702"/>
      <c r="C47" s="349" t="s">
        <v>80</v>
      </c>
      <c r="D47" s="350">
        <v>0.25</v>
      </c>
      <c r="E47" s="351"/>
      <c r="F47" s="347"/>
      <c r="H47" s="337"/>
    </row>
    <row r="48" spans="1:14" ht="18.75" x14ac:dyDescent="0.3">
      <c r="C48" s="352" t="s">
        <v>81</v>
      </c>
      <c r="D48" s="344">
        <f>D47*$B$45</f>
        <v>25</v>
      </c>
      <c r="F48" s="353"/>
      <c r="H48" s="337"/>
    </row>
    <row r="49" spans="1:12" ht="19.5" customHeight="1" x14ac:dyDescent="0.3">
      <c r="C49" s="354" t="s">
        <v>82</v>
      </c>
      <c r="D49" s="355">
        <f>D48/B34</f>
        <v>25</v>
      </c>
      <c r="F49" s="353"/>
      <c r="H49" s="337"/>
    </row>
    <row r="50" spans="1:12" ht="18.75" x14ac:dyDescent="0.3">
      <c r="C50" s="309" t="s">
        <v>83</v>
      </c>
      <c r="D50" s="356">
        <f>AVERAGE(E38:E41,G38:G41)</f>
        <v>44759324.742817886</v>
      </c>
      <c r="F50" s="357"/>
      <c r="H50" s="337"/>
    </row>
    <row r="51" spans="1:12" ht="18.75" x14ac:dyDescent="0.3">
      <c r="C51" s="311" t="s">
        <v>84</v>
      </c>
      <c r="D51" s="358">
        <f>STDEV(E38:E41,G38:G41)/D50</f>
        <v>3.2553906222709973E-3</v>
      </c>
      <c r="F51" s="357"/>
      <c r="H51" s="337"/>
    </row>
    <row r="52" spans="1:12" ht="19.5" customHeight="1" x14ac:dyDescent="0.3">
      <c r="C52" s="359" t="s">
        <v>20</v>
      </c>
      <c r="D52" s="360">
        <f>COUNT(E38:E41,G38:G41)</f>
        <v>6</v>
      </c>
      <c r="F52" s="357"/>
    </row>
    <row r="54" spans="1:12" ht="18.75" x14ac:dyDescent="0.3">
      <c r="A54" s="361" t="s">
        <v>1</v>
      </c>
      <c r="B54" s="362" t="s">
        <v>85</v>
      </c>
    </row>
    <row r="55" spans="1:12" ht="18.75" x14ac:dyDescent="0.3">
      <c r="A55" s="286" t="s">
        <v>86</v>
      </c>
      <c r="B55" s="363" t="str">
        <f>B21</f>
        <v>Each dispersible tablet contains: Lamivudine USP 30 mg, Nevirapine USP 50 mg and Zidovudine USP 60 mg.</v>
      </c>
    </row>
    <row r="56" spans="1:12" ht="26.25" customHeight="1" x14ac:dyDescent="0.4">
      <c r="A56" s="364" t="s">
        <v>87</v>
      </c>
      <c r="B56" s="365">
        <v>50</v>
      </c>
      <c r="C56" s="286" t="str">
        <f>B20</f>
        <v xml:space="preserve">Lamivudine 30mg + Zidovudine 60mg + Nevirapine 50mg </v>
      </c>
      <c r="H56" s="366"/>
    </row>
    <row r="57" spans="1:12" ht="18.75" x14ac:dyDescent="0.3">
      <c r="A57" s="363" t="s">
        <v>88</v>
      </c>
      <c r="B57" s="434">
        <f>Uniformity!C46</f>
        <v>350.69049999999999</v>
      </c>
      <c r="H57" s="366"/>
    </row>
    <row r="58" spans="1:12" ht="19.5" customHeight="1" x14ac:dyDescent="0.3">
      <c r="H58" s="366"/>
    </row>
    <row r="59" spans="1:12" s="14" customFormat="1" ht="27" customHeight="1" x14ac:dyDescent="0.4">
      <c r="A59" s="309" t="s">
        <v>89</v>
      </c>
      <c r="B59" s="310">
        <v>50</v>
      </c>
      <c r="C59" s="286"/>
      <c r="D59" s="367" t="s">
        <v>90</v>
      </c>
      <c r="E59" s="368" t="s">
        <v>62</v>
      </c>
      <c r="F59" s="368" t="s">
        <v>63</v>
      </c>
      <c r="G59" s="368" t="s">
        <v>91</v>
      </c>
      <c r="H59" s="313" t="s">
        <v>92</v>
      </c>
      <c r="L59" s="299"/>
    </row>
    <row r="60" spans="1:12" s="14" customFormat="1" ht="26.25" customHeight="1" x14ac:dyDescent="0.4">
      <c r="A60" s="311" t="s">
        <v>93</v>
      </c>
      <c r="B60" s="312">
        <v>5</v>
      </c>
      <c r="C60" s="716" t="s">
        <v>94</v>
      </c>
      <c r="D60" s="719">
        <v>350.12</v>
      </c>
      <c r="E60" s="369">
        <v>1</v>
      </c>
      <c r="F60" s="370">
        <v>43224363</v>
      </c>
      <c r="G60" s="435">
        <f>IF(ISBLANK(F60),"-",(F60/$D$50*$D$47*$B$68)*($B$57/$D$60))</f>
        <v>48.363994332457402</v>
      </c>
      <c r="H60" s="453">
        <f t="shared" ref="H60:H71" si="0">IF(ISBLANK(F60),"-",(G60/$B$56)*100)</f>
        <v>96.727988664914804</v>
      </c>
      <c r="L60" s="299"/>
    </row>
    <row r="61" spans="1:12" s="14" customFormat="1" ht="26.25" customHeight="1" x14ac:dyDescent="0.4">
      <c r="A61" s="311" t="s">
        <v>95</v>
      </c>
      <c r="B61" s="312">
        <v>20</v>
      </c>
      <c r="C61" s="717"/>
      <c r="D61" s="720"/>
      <c r="E61" s="371">
        <v>2</v>
      </c>
      <c r="F61" s="324">
        <v>43287791</v>
      </c>
      <c r="G61" s="436">
        <f>IF(ISBLANK(F61),"-",(F61/$D$50*$D$47*$B$68)*($B$57/$D$60))</f>
        <v>48.434964295219352</v>
      </c>
      <c r="H61" s="454">
        <f t="shared" si="0"/>
        <v>96.869928590438704</v>
      </c>
      <c r="L61" s="299"/>
    </row>
    <row r="62" spans="1:12" s="14" customFormat="1" ht="26.25" customHeight="1" x14ac:dyDescent="0.4">
      <c r="A62" s="311" t="s">
        <v>96</v>
      </c>
      <c r="B62" s="312">
        <v>1</v>
      </c>
      <c r="C62" s="717"/>
      <c r="D62" s="720"/>
      <c r="E62" s="371">
        <v>3</v>
      </c>
      <c r="F62" s="372">
        <v>43355107</v>
      </c>
      <c r="G62" s="436">
        <f>IF(ISBLANK(F62),"-",(F62/$D$50*$D$47*$B$68)*($B$57/$D$60))</f>
        <v>48.510284564079853</v>
      </c>
      <c r="H62" s="454">
        <f t="shared" si="0"/>
        <v>97.020569128159707</v>
      </c>
      <c r="L62" s="299"/>
    </row>
    <row r="63" spans="1:12" ht="27" customHeight="1" x14ac:dyDescent="0.4">
      <c r="A63" s="311" t="s">
        <v>97</v>
      </c>
      <c r="B63" s="312">
        <v>1</v>
      </c>
      <c r="C63" s="726"/>
      <c r="D63" s="721"/>
      <c r="E63" s="373">
        <v>4</v>
      </c>
      <c r="F63" s="374"/>
      <c r="G63" s="436" t="str">
        <f>IF(ISBLANK(F63),"-",(F63/$D$50*$D$47*$B$68)*($B$57/$D$60))</f>
        <v>-</v>
      </c>
      <c r="H63" s="454" t="str">
        <f t="shared" si="0"/>
        <v>-</v>
      </c>
    </row>
    <row r="64" spans="1:12" ht="26.25" customHeight="1" x14ac:dyDescent="0.4">
      <c r="A64" s="311" t="s">
        <v>98</v>
      </c>
      <c r="B64" s="312">
        <v>1</v>
      </c>
      <c r="C64" s="716" t="s">
        <v>99</v>
      </c>
      <c r="D64" s="719">
        <v>350.75</v>
      </c>
      <c r="E64" s="369">
        <v>1</v>
      </c>
      <c r="F64" s="370">
        <v>43281184</v>
      </c>
      <c r="G64" s="435">
        <f>IF(ISBLANK(F64),"-",(F64/$D$50*$D$47*$B$68)*($B$57/$D$64))</f>
        <v>48.340588447625315</v>
      </c>
      <c r="H64" s="453">
        <f t="shared" si="0"/>
        <v>96.68117689525063</v>
      </c>
    </row>
    <row r="65" spans="1:8" ht="26.25" customHeight="1" x14ac:dyDescent="0.4">
      <c r="A65" s="311" t="s">
        <v>100</v>
      </c>
      <c r="B65" s="312">
        <v>1</v>
      </c>
      <c r="C65" s="717"/>
      <c r="D65" s="720"/>
      <c r="E65" s="371">
        <v>2</v>
      </c>
      <c r="F65" s="324">
        <v>43232441</v>
      </c>
      <c r="G65" s="436">
        <f>IF(ISBLANK(F65),"-",(F65/$D$50*$D$47*$B$68)*($B$57/$D$64))</f>
        <v>48.286147577830661</v>
      </c>
      <c r="H65" s="454">
        <f t="shared" si="0"/>
        <v>96.572295155661322</v>
      </c>
    </row>
    <row r="66" spans="1:8" ht="26.25" customHeight="1" x14ac:dyDescent="0.4">
      <c r="A66" s="311" t="s">
        <v>101</v>
      </c>
      <c r="B66" s="312">
        <v>1</v>
      </c>
      <c r="C66" s="717"/>
      <c r="D66" s="720"/>
      <c r="E66" s="371">
        <v>3</v>
      </c>
      <c r="F66" s="324">
        <v>43300763</v>
      </c>
      <c r="G66" s="436">
        <f>IF(ISBLANK(F66),"-",(F66/$D$50*$D$47*$B$68)*($B$57/$D$64))</f>
        <v>48.362456157649518</v>
      </c>
      <c r="H66" s="454">
        <f t="shared" si="0"/>
        <v>96.724912315299036</v>
      </c>
    </row>
    <row r="67" spans="1:8" ht="27" customHeight="1" x14ac:dyDescent="0.4">
      <c r="A67" s="311" t="s">
        <v>102</v>
      </c>
      <c r="B67" s="312">
        <v>1</v>
      </c>
      <c r="C67" s="726"/>
      <c r="D67" s="721"/>
      <c r="E67" s="373">
        <v>4</v>
      </c>
      <c r="F67" s="374"/>
      <c r="G67" s="452" t="str">
        <f>IF(ISBLANK(F67),"-",(F67/$D$50*$D$47*$B$68)*($B$57/$D$64))</f>
        <v>-</v>
      </c>
      <c r="H67" s="455" t="str">
        <f t="shared" si="0"/>
        <v>-</v>
      </c>
    </row>
    <row r="68" spans="1:8" ht="26.25" customHeight="1" x14ac:dyDescent="0.4">
      <c r="A68" s="311" t="s">
        <v>103</v>
      </c>
      <c r="B68" s="375">
        <f>(B67/B66)*(B65/B64)*(B63/B62)*(B61/B60)*B59</f>
        <v>200</v>
      </c>
      <c r="C68" s="716" t="s">
        <v>104</v>
      </c>
      <c r="D68" s="719">
        <v>351.56</v>
      </c>
      <c r="E68" s="369">
        <v>1</v>
      </c>
      <c r="F68" s="370">
        <v>44424931</v>
      </c>
      <c r="G68" s="435">
        <f>IF(ISBLANK(F68),"-",(F68/$D$50*$D$47*$B$68)*($B$57/$D$68))</f>
        <v>49.503714320433865</v>
      </c>
      <c r="H68" s="454">
        <f t="shared" si="0"/>
        <v>99.00742864086773</v>
      </c>
    </row>
    <row r="69" spans="1:8" ht="27" customHeight="1" x14ac:dyDescent="0.4">
      <c r="A69" s="359" t="s">
        <v>105</v>
      </c>
      <c r="B69" s="376">
        <f>(D47*B68)/B56*B57</f>
        <v>350.69049999999999</v>
      </c>
      <c r="C69" s="717"/>
      <c r="D69" s="720"/>
      <c r="E69" s="371">
        <v>2</v>
      </c>
      <c r="F69" s="324">
        <v>43513635</v>
      </c>
      <c r="G69" s="436">
        <f>IF(ISBLANK(F69),"-",(F69/$D$50*$D$47*$B$68)*($B$57/$D$68))</f>
        <v>48.488236393290791</v>
      </c>
      <c r="H69" s="454">
        <f t="shared" si="0"/>
        <v>96.976472786581581</v>
      </c>
    </row>
    <row r="70" spans="1:8" ht="26.25" customHeight="1" x14ac:dyDescent="0.4">
      <c r="A70" s="722" t="s">
        <v>78</v>
      </c>
      <c r="B70" s="723"/>
      <c r="C70" s="717"/>
      <c r="D70" s="720"/>
      <c r="E70" s="371">
        <v>3</v>
      </c>
      <c r="F70" s="324">
        <v>43875295</v>
      </c>
      <c r="G70" s="436">
        <f>IF(ISBLANK(F70),"-",(F70/$D$50*$D$47*$B$68)*($B$57/$D$68))</f>
        <v>48.891242383803828</v>
      </c>
      <c r="H70" s="454">
        <f t="shared" si="0"/>
        <v>97.782484767607656</v>
      </c>
    </row>
    <row r="71" spans="1:8" ht="27" customHeight="1" x14ac:dyDescent="0.4">
      <c r="A71" s="724"/>
      <c r="B71" s="725"/>
      <c r="C71" s="718"/>
      <c r="D71" s="721"/>
      <c r="E71" s="373">
        <v>4</v>
      </c>
      <c r="F71" s="374"/>
      <c r="G71" s="452" t="str">
        <f>IF(ISBLANK(F71),"-",(F71/$D$50*$D$47*$B$68)*($B$57/$D$68))</f>
        <v>-</v>
      </c>
      <c r="H71" s="455" t="str">
        <f t="shared" si="0"/>
        <v>-</v>
      </c>
    </row>
    <row r="72" spans="1:8" ht="26.25" customHeight="1" x14ac:dyDescent="0.4">
      <c r="A72" s="377"/>
      <c r="B72" s="377"/>
      <c r="C72" s="377"/>
      <c r="D72" s="377"/>
      <c r="E72" s="377"/>
      <c r="F72" s="379" t="s">
        <v>71</v>
      </c>
      <c r="G72" s="441">
        <f>AVERAGE(G60:G71)</f>
        <v>48.575736496932286</v>
      </c>
      <c r="H72" s="643">
        <f>AVERAGE(H60:H71)</f>
        <v>97.151472993864573</v>
      </c>
    </row>
    <row r="73" spans="1:8" ht="26.25" customHeight="1" x14ac:dyDescent="0.4">
      <c r="C73" s="377"/>
      <c r="D73" s="377"/>
      <c r="E73" s="377"/>
      <c r="F73" s="380" t="s">
        <v>84</v>
      </c>
      <c r="G73" s="440">
        <f>STDEV(G60:G71)/G72</f>
        <v>8.0455846735411635E-3</v>
      </c>
      <c r="H73" s="440">
        <f>STDEV(H60:H71)/H72</f>
        <v>8.0455846735411635E-3</v>
      </c>
    </row>
    <row r="74" spans="1:8" ht="27" customHeight="1" x14ac:dyDescent="0.4">
      <c r="A74" s="377"/>
      <c r="B74" s="377"/>
      <c r="C74" s="378"/>
      <c r="D74" s="378"/>
      <c r="E74" s="381"/>
      <c r="F74" s="382" t="s">
        <v>20</v>
      </c>
      <c r="G74" s="383">
        <f>COUNT(G60:G71)</f>
        <v>9</v>
      </c>
      <c r="H74" s="383">
        <f>COUNT(H60:H71)</f>
        <v>9</v>
      </c>
    </row>
    <row r="76" spans="1:8" ht="26.25" customHeight="1" x14ac:dyDescent="0.4">
      <c r="A76" s="295" t="s">
        <v>106</v>
      </c>
      <c r="B76" s="384" t="s">
        <v>107</v>
      </c>
      <c r="C76" s="703" t="str">
        <f>B26</f>
        <v>NEVIRAPINE</v>
      </c>
      <c r="D76" s="703"/>
      <c r="E76" s="385" t="s">
        <v>108</v>
      </c>
      <c r="F76" s="385"/>
      <c r="G76" s="471">
        <f>H72</f>
        <v>97.151472993864573</v>
      </c>
      <c r="H76" s="387"/>
    </row>
    <row r="77" spans="1:8" ht="18.75" x14ac:dyDescent="0.3">
      <c r="A77" s="294" t="s">
        <v>109</v>
      </c>
      <c r="B77" s="294" t="s">
        <v>110</v>
      </c>
    </row>
    <row r="78" spans="1:8" ht="18.75" x14ac:dyDescent="0.3">
      <c r="A78" s="294"/>
      <c r="B78" s="294"/>
    </row>
    <row r="79" spans="1:8" ht="26.25" customHeight="1" x14ac:dyDescent="0.4">
      <c r="A79" s="295" t="s">
        <v>4</v>
      </c>
      <c r="B79" s="737" t="str">
        <f>B26</f>
        <v>NEVIRAPINE</v>
      </c>
      <c r="C79" s="737"/>
    </row>
    <row r="80" spans="1:8" ht="26.25" customHeight="1" x14ac:dyDescent="0.4">
      <c r="A80" s="296" t="s">
        <v>48</v>
      </c>
      <c r="B80" s="737" t="str">
        <f>B27</f>
        <v>N1-6</v>
      </c>
      <c r="C80" s="737"/>
    </row>
    <row r="81" spans="1:12" ht="27" customHeight="1" x14ac:dyDescent="0.4">
      <c r="A81" s="296" t="s">
        <v>6</v>
      </c>
      <c r="B81" s="388">
        <f>B28</f>
        <v>99.7</v>
      </c>
    </row>
    <row r="82" spans="1:12" s="14" customFormat="1" ht="27" customHeight="1" x14ac:dyDescent="0.4">
      <c r="A82" s="296" t="s">
        <v>49</v>
      </c>
      <c r="B82" s="298">
        <v>0</v>
      </c>
      <c r="C82" s="705" t="s">
        <v>50</v>
      </c>
      <c r="D82" s="706"/>
      <c r="E82" s="706"/>
      <c r="F82" s="706"/>
      <c r="G82" s="707"/>
      <c r="I82" s="299"/>
      <c r="J82" s="299"/>
      <c r="K82" s="299"/>
      <c r="L82" s="299"/>
    </row>
    <row r="83" spans="1:12" s="14" customFormat="1" ht="19.5" customHeight="1" x14ac:dyDescent="0.3">
      <c r="A83" s="296" t="s">
        <v>51</v>
      </c>
      <c r="B83" s="300">
        <f>B81-B82</f>
        <v>99.7</v>
      </c>
      <c r="C83" s="301"/>
      <c r="D83" s="301"/>
      <c r="E83" s="301"/>
      <c r="F83" s="301"/>
      <c r="G83" s="302"/>
      <c r="I83" s="299"/>
      <c r="J83" s="299"/>
      <c r="K83" s="299"/>
      <c r="L83" s="299"/>
    </row>
    <row r="84" spans="1:12" s="14" customFormat="1" ht="27" customHeight="1" x14ac:dyDescent="0.4">
      <c r="A84" s="296" t="s">
        <v>52</v>
      </c>
      <c r="B84" s="303">
        <v>1</v>
      </c>
      <c r="C84" s="708" t="s">
        <v>111</v>
      </c>
      <c r="D84" s="709"/>
      <c r="E84" s="709"/>
      <c r="F84" s="709"/>
      <c r="G84" s="709"/>
      <c r="H84" s="710"/>
      <c r="I84" s="299"/>
      <c r="J84" s="299"/>
      <c r="K84" s="299"/>
      <c r="L84" s="299"/>
    </row>
    <row r="85" spans="1:12" s="14" customFormat="1" ht="27" customHeight="1" x14ac:dyDescent="0.4">
      <c r="A85" s="296" t="s">
        <v>54</v>
      </c>
      <c r="B85" s="303">
        <v>1</v>
      </c>
      <c r="C85" s="708" t="s">
        <v>112</v>
      </c>
      <c r="D85" s="709"/>
      <c r="E85" s="709"/>
      <c r="F85" s="709"/>
      <c r="G85" s="709"/>
      <c r="H85" s="710"/>
      <c r="I85" s="299"/>
      <c r="J85" s="299"/>
      <c r="K85" s="299"/>
      <c r="L85" s="299"/>
    </row>
    <row r="86" spans="1:12" s="14" customFormat="1" ht="18.75" x14ac:dyDescent="0.3">
      <c r="A86" s="296"/>
      <c r="B86" s="306"/>
      <c r="C86" s="307"/>
      <c r="D86" s="307"/>
      <c r="E86" s="307"/>
      <c r="F86" s="307"/>
      <c r="G86" s="307"/>
      <c r="H86" s="307"/>
      <c r="I86" s="299"/>
      <c r="J86" s="299"/>
      <c r="K86" s="299"/>
      <c r="L86" s="299"/>
    </row>
    <row r="87" spans="1:12" s="14" customFormat="1" ht="18.75" x14ac:dyDescent="0.3">
      <c r="A87" s="296" t="s">
        <v>56</v>
      </c>
      <c r="B87" s="308">
        <f>B84/B85</f>
        <v>1</v>
      </c>
      <c r="C87" s="286" t="s">
        <v>57</v>
      </c>
      <c r="D87" s="286"/>
      <c r="E87" s="286"/>
      <c r="F87" s="286"/>
      <c r="G87" s="286"/>
      <c r="I87" s="299"/>
      <c r="J87" s="299"/>
      <c r="K87" s="299"/>
      <c r="L87" s="299"/>
    </row>
    <row r="88" spans="1:12" ht="19.5" customHeight="1" x14ac:dyDescent="0.3">
      <c r="A88" s="294"/>
      <c r="B88" s="294"/>
    </row>
    <row r="89" spans="1:12" ht="27" customHeight="1" x14ac:dyDescent="0.4">
      <c r="A89" s="309" t="s">
        <v>58</v>
      </c>
      <c r="B89" s="310">
        <v>50</v>
      </c>
      <c r="D89" s="389" t="s">
        <v>59</v>
      </c>
      <c r="E89" s="390"/>
      <c r="F89" s="711" t="s">
        <v>60</v>
      </c>
      <c r="G89" s="712"/>
    </row>
    <row r="90" spans="1:12" ht="27" customHeight="1" x14ac:dyDescent="0.4">
      <c r="A90" s="311" t="s">
        <v>61</v>
      </c>
      <c r="B90" s="312">
        <v>2</v>
      </c>
      <c r="C90" s="391" t="s">
        <v>62</v>
      </c>
      <c r="D90" s="314" t="s">
        <v>63</v>
      </c>
      <c r="E90" s="315" t="s">
        <v>64</v>
      </c>
      <c r="F90" s="314" t="s">
        <v>63</v>
      </c>
      <c r="G90" s="392" t="s">
        <v>64</v>
      </c>
      <c r="I90" s="317" t="s">
        <v>65</v>
      </c>
    </row>
    <row r="91" spans="1:12" ht="26.25" customHeight="1" x14ac:dyDescent="0.4">
      <c r="A91" s="311" t="s">
        <v>66</v>
      </c>
      <c r="B91" s="312">
        <v>20</v>
      </c>
      <c r="C91" s="393">
        <v>1</v>
      </c>
      <c r="D91" s="319">
        <v>6833332</v>
      </c>
      <c r="E91" s="320">
        <f>IF(ISBLANK(D91),"-",$D$101/$D$98*D91)</f>
        <v>9519296.7792265676</v>
      </c>
      <c r="F91" s="319">
        <v>7359223</v>
      </c>
      <c r="G91" s="321">
        <f>IF(ISBLANK(F91),"-",$D$101/$F$98*F91)</f>
        <v>9815125.6599435005</v>
      </c>
      <c r="I91" s="322"/>
    </row>
    <row r="92" spans="1:12" ht="26.25" customHeight="1" x14ac:dyDescent="0.4">
      <c r="A92" s="311" t="s">
        <v>67</v>
      </c>
      <c r="B92" s="312">
        <v>1</v>
      </c>
      <c r="C92" s="378">
        <v>2</v>
      </c>
      <c r="D92" s="324">
        <v>6834028</v>
      </c>
      <c r="E92" s="325">
        <f>IF(ISBLANK(D92),"-",$D$101/$D$98*D92)</f>
        <v>9520266.3546194118</v>
      </c>
      <c r="F92" s="324">
        <v>7069549</v>
      </c>
      <c r="G92" s="326">
        <f>IF(ISBLANK(F92),"-",$D$101/$F$98*F92)</f>
        <v>9428782.3312499039</v>
      </c>
      <c r="I92" s="713">
        <f>ABS((F96/D96*D95)-F95)/D95</f>
        <v>5.0297882656743847E-3</v>
      </c>
    </row>
    <row r="93" spans="1:12" ht="26.25" customHeight="1" x14ac:dyDescent="0.4">
      <c r="A93" s="311" t="s">
        <v>68</v>
      </c>
      <c r="B93" s="312">
        <v>1</v>
      </c>
      <c r="C93" s="378">
        <v>3</v>
      </c>
      <c r="D93" s="324">
        <v>6847547</v>
      </c>
      <c r="E93" s="325">
        <f>IF(ISBLANK(D93),"-",$D$101/$D$98*D93)</f>
        <v>9539099.242170956</v>
      </c>
      <c r="F93" s="324">
        <v>7102234</v>
      </c>
      <c r="G93" s="326">
        <f>IF(ISBLANK(F93),"-",$D$101/$F$98*F93)</f>
        <v>9472374.8928824645</v>
      </c>
      <c r="I93" s="713"/>
    </row>
    <row r="94" spans="1:12" ht="27" customHeight="1" x14ac:dyDescent="0.4">
      <c r="A94" s="311" t="s">
        <v>69</v>
      </c>
      <c r="B94" s="312">
        <v>1</v>
      </c>
      <c r="C94" s="394">
        <v>4</v>
      </c>
      <c r="D94" s="329"/>
      <c r="E94" s="330" t="str">
        <f>IF(ISBLANK(D94),"-",$D$101/$D$98*D94)</f>
        <v>-</v>
      </c>
      <c r="F94" s="395"/>
      <c r="G94" s="331" t="str">
        <f>IF(ISBLANK(F94),"-",$D$101/$F$98*F94)</f>
        <v>-</v>
      </c>
      <c r="I94" s="332"/>
    </row>
    <row r="95" spans="1:12" ht="27" customHeight="1" x14ac:dyDescent="0.4">
      <c r="A95" s="311" t="s">
        <v>70</v>
      </c>
      <c r="B95" s="312">
        <v>1</v>
      </c>
      <c r="C95" s="396" t="s">
        <v>71</v>
      </c>
      <c r="D95" s="397">
        <f>AVERAGE(D91:D94)</f>
        <v>6838302.333333333</v>
      </c>
      <c r="E95" s="335">
        <f>AVERAGE(E91:E94)</f>
        <v>9526220.7920056451</v>
      </c>
      <c r="F95" s="398">
        <f>AVERAGE(F91:F94)</f>
        <v>7177002</v>
      </c>
      <c r="G95" s="399">
        <f>AVERAGE(G91:G94)</f>
        <v>9572094.2946919575</v>
      </c>
    </row>
    <row r="96" spans="1:12" ht="26.25" customHeight="1" x14ac:dyDescent="0.4">
      <c r="A96" s="311" t="s">
        <v>72</v>
      </c>
      <c r="B96" s="297">
        <v>1</v>
      </c>
      <c r="C96" s="400" t="s">
        <v>113</v>
      </c>
      <c r="D96" s="401">
        <v>20</v>
      </c>
      <c r="E96" s="327"/>
      <c r="F96" s="339">
        <v>20.89</v>
      </c>
    </row>
    <row r="97" spans="1:10" ht="26.25" customHeight="1" x14ac:dyDescent="0.4">
      <c r="A97" s="311" t="s">
        <v>74</v>
      </c>
      <c r="B97" s="297">
        <v>1</v>
      </c>
      <c r="C97" s="402" t="s">
        <v>114</v>
      </c>
      <c r="D97" s="403">
        <f>D96*$B$87</f>
        <v>20</v>
      </c>
      <c r="E97" s="342"/>
      <c r="F97" s="341">
        <f>F96*$B$87</f>
        <v>20.89</v>
      </c>
    </row>
    <row r="98" spans="1:10" ht="19.5" customHeight="1" x14ac:dyDescent="0.3">
      <c r="A98" s="311" t="s">
        <v>76</v>
      </c>
      <c r="B98" s="404">
        <f>(B97/B96)*(B95/B94)*(B93/B92)*(B91/B90)*B89</f>
        <v>500</v>
      </c>
      <c r="C98" s="402" t="s">
        <v>115</v>
      </c>
      <c r="D98" s="405">
        <f>D97*$B$83/100</f>
        <v>19.940000000000001</v>
      </c>
      <c r="E98" s="345"/>
      <c r="F98" s="344">
        <f>F97*$B$83/100</f>
        <v>20.827330000000003</v>
      </c>
    </row>
    <row r="99" spans="1:10" ht="19.5" customHeight="1" x14ac:dyDescent="0.3">
      <c r="A99" s="699" t="s">
        <v>78</v>
      </c>
      <c r="B99" s="714"/>
      <c r="C99" s="402" t="s">
        <v>116</v>
      </c>
      <c r="D99" s="406">
        <f>D98/$B$98</f>
        <v>3.9880000000000006E-2</v>
      </c>
      <c r="E99" s="345"/>
      <c r="F99" s="348">
        <f>F98/$B$98</f>
        <v>4.165466000000001E-2</v>
      </c>
      <c r="G99" s="407"/>
      <c r="H99" s="337"/>
    </row>
    <row r="100" spans="1:10" ht="19.5" customHeight="1" x14ac:dyDescent="0.3">
      <c r="A100" s="701"/>
      <c r="B100" s="715"/>
      <c r="C100" s="402" t="s">
        <v>80</v>
      </c>
      <c r="D100" s="408">
        <f>$B$56/$B$116</f>
        <v>5.5555555555555552E-2</v>
      </c>
      <c r="F100" s="353"/>
      <c r="G100" s="409"/>
      <c r="H100" s="337"/>
    </row>
    <row r="101" spans="1:10" ht="18.75" x14ac:dyDescent="0.3">
      <c r="C101" s="402" t="s">
        <v>81</v>
      </c>
      <c r="D101" s="403">
        <f>D100*$B$98</f>
        <v>27.777777777777775</v>
      </c>
      <c r="F101" s="353"/>
      <c r="G101" s="407"/>
      <c r="H101" s="337"/>
    </row>
    <row r="102" spans="1:10" ht="19.5" customHeight="1" x14ac:dyDescent="0.3">
      <c r="C102" s="410" t="s">
        <v>82</v>
      </c>
      <c r="D102" s="411">
        <f>D101/B34</f>
        <v>27.777777777777775</v>
      </c>
      <c r="F102" s="357"/>
      <c r="G102" s="407"/>
      <c r="H102" s="337"/>
      <c r="J102" s="412"/>
    </row>
    <row r="103" spans="1:10" ht="18.75" x14ac:dyDescent="0.3">
      <c r="C103" s="413" t="s">
        <v>117</v>
      </c>
      <c r="D103" s="414">
        <f>AVERAGE(E91:E94,G91:G94)</f>
        <v>9549157.5433488023</v>
      </c>
      <c r="F103" s="357"/>
      <c r="G103" s="415"/>
      <c r="H103" s="337"/>
      <c r="J103" s="416"/>
    </row>
    <row r="104" spans="1:10" ht="18.75" x14ac:dyDescent="0.3">
      <c r="C104" s="380" t="s">
        <v>84</v>
      </c>
      <c r="D104" s="417">
        <f>STDEV(E91:E94,G91:G94)/D103</f>
        <v>1.4278418491874868E-2</v>
      </c>
      <c r="F104" s="357"/>
      <c r="G104" s="407"/>
      <c r="H104" s="337"/>
      <c r="J104" s="416"/>
    </row>
    <row r="105" spans="1:10" ht="19.5" customHeight="1" x14ac:dyDescent="0.3">
      <c r="C105" s="382" t="s">
        <v>20</v>
      </c>
      <c r="D105" s="418">
        <f>COUNT(E91:E94,G91:G94)</f>
        <v>6</v>
      </c>
      <c r="F105" s="357"/>
      <c r="G105" s="407"/>
      <c r="H105" s="337"/>
      <c r="J105" s="416"/>
    </row>
    <row r="106" spans="1:10" ht="19.5" customHeight="1" x14ac:dyDescent="0.3">
      <c r="A106" s="361"/>
      <c r="B106" s="361"/>
      <c r="C106" s="361"/>
      <c r="D106" s="361"/>
      <c r="E106" s="361"/>
    </row>
    <row r="107" spans="1:10" ht="27" customHeight="1" x14ac:dyDescent="0.4">
      <c r="A107" s="309" t="s">
        <v>118</v>
      </c>
      <c r="B107" s="310">
        <v>900</v>
      </c>
      <c r="C107" s="456" t="s">
        <v>119</v>
      </c>
      <c r="D107" s="456" t="s">
        <v>63</v>
      </c>
      <c r="E107" s="456" t="s">
        <v>120</v>
      </c>
      <c r="F107" s="419" t="s">
        <v>121</v>
      </c>
    </row>
    <row r="108" spans="1:10" ht="26.25" customHeight="1" x14ac:dyDescent="0.4">
      <c r="A108" s="311" t="s">
        <v>122</v>
      </c>
      <c r="B108" s="312">
        <v>1</v>
      </c>
      <c r="C108" s="461">
        <v>1</v>
      </c>
      <c r="D108" s="462">
        <v>8765911</v>
      </c>
      <c r="E108" s="437">
        <f t="shared" ref="E108:E113" si="1">IF(ISBLANK(D108),"-",D108/$D$103*$D$100*$B$116)</f>
        <v>45.898870974778546</v>
      </c>
      <c r="F108" s="463">
        <f t="shared" ref="F108:F113" si="2">IF(ISBLANK(D108), "-", (E108/$B$56)*100)</f>
        <v>91.797741949557093</v>
      </c>
    </row>
    <row r="109" spans="1:10" ht="26.25" customHeight="1" x14ac:dyDescent="0.4">
      <c r="A109" s="311" t="s">
        <v>95</v>
      </c>
      <c r="B109" s="312">
        <v>1</v>
      </c>
      <c r="C109" s="457">
        <v>2</v>
      </c>
      <c r="D109" s="459">
        <v>8722258</v>
      </c>
      <c r="E109" s="438">
        <f t="shared" si="1"/>
        <v>45.670301073183381</v>
      </c>
      <c r="F109" s="464">
        <f t="shared" si="2"/>
        <v>91.340602146366763</v>
      </c>
    </row>
    <row r="110" spans="1:10" ht="26.25" customHeight="1" x14ac:dyDescent="0.4">
      <c r="A110" s="311" t="s">
        <v>96</v>
      </c>
      <c r="B110" s="312">
        <v>1</v>
      </c>
      <c r="C110" s="457">
        <v>3</v>
      </c>
      <c r="D110" s="459">
        <v>8777899</v>
      </c>
      <c r="E110" s="438">
        <f t="shared" si="1"/>
        <v>45.9616409099565</v>
      </c>
      <c r="F110" s="464">
        <f t="shared" si="2"/>
        <v>91.923281819913001</v>
      </c>
    </row>
    <row r="111" spans="1:10" ht="26.25" customHeight="1" x14ac:dyDescent="0.4">
      <c r="A111" s="311" t="s">
        <v>97</v>
      </c>
      <c r="B111" s="312">
        <v>1</v>
      </c>
      <c r="C111" s="457">
        <v>4</v>
      </c>
      <c r="D111" s="459">
        <v>9285464</v>
      </c>
      <c r="E111" s="438">
        <f t="shared" si="1"/>
        <v>48.619283731827885</v>
      </c>
      <c r="F111" s="464">
        <f t="shared" si="2"/>
        <v>97.23856746365577</v>
      </c>
    </row>
    <row r="112" spans="1:10" ht="26.25" customHeight="1" x14ac:dyDescent="0.4">
      <c r="A112" s="311" t="s">
        <v>98</v>
      </c>
      <c r="B112" s="312">
        <v>1</v>
      </c>
      <c r="C112" s="457">
        <v>5</v>
      </c>
      <c r="D112" s="459">
        <v>8956625</v>
      </c>
      <c r="E112" s="438">
        <f t="shared" si="1"/>
        <v>46.897461683614615</v>
      </c>
      <c r="F112" s="464">
        <f t="shared" si="2"/>
        <v>93.794923367229231</v>
      </c>
    </row>
    <row r="113" spans="1:10" ht="27" customHeight="1" x14ac:dyDescent="0.4">
      <c r="A113" s="311" t="s">
        <v>100</v>
      </c>
      <c r="B113" s="312">
        <v>1</v>
      </c>
      <c r="C113" s="458">
        <v>6</v>
      </c>
      <c r="D113" s="460">
        <v>9186147</v>
      </c>
      <c r="E113" s="439">
        <f t="shared" si="1"/>
        <v>48.099253563987709</v>
      </c>
      <c r="F113" s="465">
        <f t="shared" si="2"/>
        <v>96.198507127975418</v>
      </c>
    </row>
    <row r="114" spans="1:10" ht="27" customHeight="1" x14ac:dyDescent="0.4">
      <c r="A114" s="311" t="s">
        <v>101</v>
      </c>
      <c r="B114" s="312">
        <v>1</v>
      </c>
      <c r="C114" s="420"/>
      <c r="D114" s="378"/>
      <c r="E114" s="285"/>
      <c r="F114" s="466"/>
    </row>
    <row r="115" spans="1:10" ht="26.25" customHeight="1" x14ac:dyDescent="0.4">
      <c r="A115" s="311" t="s">
        <v>102</v>
      </c>
      <c r="B115" s="312">
        <v>1</v>
      </c>
      <c r="C115" s="420"/>
      <c r="D115" s="444" t="s">
        <v>71</v>
      </c>
      <c r="E115" s="446">
        <f>AVERAGE(E108:E113)</f>
        <v>46.857801989558112</v>
      </c>
      <c r="F115" s="467">
        <f>AVERAGE(F108:F113)</f>
        <v>93.715603979116224</v>
      </c>
    </row>
    <row r="116" spans="1:10" ht="27" customHeight="1" x14ac:dyDescent="0.4">
      <c r="A116" s="311" t="s">
        <v>103</v>
      </c>
      <c r="B116" s="343">
        <f>(B115/B114)*(B113/B112)*(B111/B110)*(B109/B108)*B107</f>
        <v>900</v>
      </c>
      <c r="C116" s="421"/>
      <c r="D116" s="445" t="s">
        <v>84</v>
      </c>
      <c r="E116" s="443">
        <f>STDEV(E108:E113)/E115</f>
        <v>2.6618179575195227E-2</v>
      </c>
      <c r="F116" s="422">
        <f>STDEV(F108:F113)/F115</f>
        <v>2.6618179575195227E-2</v>
      </c>
      <c r="I116" s="285"/>
    </row>
    <row r="117" spans="1:10" ht="27" customHeight="1" x14ac:dyDescent="0.4">
      <c r="A117" s="699" t="s">
        <v>78</v>
      </c>
      <c r="B117" s="700"/>
      <c r="C117" s="423"/>
      <c r="D117" s="382" t="s">
        <v>20</v>
      </c>
      <c r="E117" s="448">
        <f>COUNT(E108:E113)</f>
        <v>6</v>
      </c>
      <c r="F117" s="449">
        <f>COUNT(F108:F113)</f>
        <v>6</v>
      </c>
      <c r="I117" s="285"/>
      <c r="J117" s="416"/>
    </row>
    <row r="118" spans="1:10" ht="26.25" customHeight="1" x14ac:dyDescent="0.3">
      <c r="A118" s="701"/>
      <c r="B118" s="702"/>
      <c r="C118" s="285"/>
      <c r="D118" s="447"/>
      <c r="E118" s="727" t="s">
        <v>123</v>
      </c>
      <c r="F118" s="728"/>
      <c r="G118" s="285"/>
      <c r="H118" s="285"/>
      <c r="I118" s="285"/>
    </row>
    <row r="119" spans="1:10" ht="25.5" customHeight="1" x14ac:dyDescent="0.4">
      <c r="A119" s="432"/>
      <c r="B119" s="307"/>
      <c r="C119" s="285"/>
      <c r="D119" s="445" t="s">
        <v>124</v>
      </c>
      <c r="E119" s="450">
        <f>MIN(E108:E113)</f>
        <v>45.670301073183381</v>
      </c>
      <c r="F119" s="468">
        <f>MIN(F108:F113)</f>
        <v>91.340602146366763</v>
      </c>
      <c r="G119" s="285"/>
      <c r="H119" s="285"/>
      <c r="I119" s="285"/>
    </row>
    <row r="120" spans="1:10" ht="24" customHeight="1" x14ac:dyDescent="0.4">
      <c r="A120" s="432"/>
      <c r="B120" s="307"/>
      <c r="C120" s="285"/>
      <c r="D120" s="354" t="s">
        <v>125</v>
      </c>
      <c r="E120" s="451">
        <f>MAX(E108:E113)</f>
        <v>48.619283731827885</v>
      </c>
      <c r="F120" s="469">
        <f>MAX(F108:F113)</f>
        <v>97.23856746365577</v>
      </c>
      <c r="G120" s="285"/>
      <c r="H120" s="285"/>
      <c r="I120" s="285"/>
    </row>
    <row r="121" spans="1:10" ht="27" customHeight="1" x14ac:dyDescent="0.3">
      <c r="A121" s="432"/>
      <c r="B121" s="307"/>
      <c r="C121" s="285"/>
      <c r="D121" s="285"/>
      <c r="E121" s="285"/>
      <c r="F121" s="378"/>
      <c r="G121" s="285"/>
      <c r="H121" s="285"/>
      <c r="I121" s="285"/>
    </row>
    <row r="122" spans="1:10" ht="25.5" customHeight="1" x14ac:dyDescent="0.3">
      <c r="A122" s="432"/>
      <c r="B122" s="307"/>
      <c r="C122" s="285"/>
      <c r="D122" s="285"/>
      <c r="E122" s="285"/>
      <c r="F122" s="378"/>
      <c r="G122" s="285"/>
      <c r="H122" s="285"/>
      <c r="I122" s="285"/>
    </row>
    <row r="123" spans="1:10" ht="18.75" x14ac:dyDescent="0.3">
      <c r="A123" s="432"/>
      <c r="B123" s="307"/>
      <c r="C123" s="285"/>
      <c r="D123" s="285"/>
      <c r="E123" s="285"/>
      <c r="F123" s="378"/>
      <c r="G123" s="285"/>
      <c r="H123" s="285"/>
      <c r="I123" s="285"/>
    </row>
    <row r="124" spans="1:10" ht="45.75" customHeight="1" x14ac:dyDescent="0.65">
      <c r="A124" s="295" t="s">
        <v>106</v>
      </c>
      <c r="B124" s="384" t="s">
        <v>126</v>
      </c>
      <c r="C124" s="703" t="str">
        <f>B26</f>
        <v>NEVIRAPINE</v>
      </c>
      <c r="D124" s="703"/>
      <c r="E124" s="385" t="s">
        <v>127</v>
      </c>
      <c r="F124" s="385"/>
      <c r="G124" s="470">
        <f>F115</f>
        <v>93.715603979116224</v>
      </c>
      <c r="H124" s="285"/>
      <c r="I124" s="285"/>
    </row>
    <row r="125" spans="1:10" ht="45.75" customHeight="1" x14ac:dyDescent="0.65">
      <c r="A125" s="295"/>
      <c r="B125" s="384" t="s">
        <v>128</v>
      </c>
      <c r="C125" s="296" t="s">
        <v>129</v>
      </c>
      <c r="D125" s="470">
        <f>MIN(F108:F113)</f>
        <v>91.340602146366763</v>
      </c>
      <c r="E125" s="396" t="s">
        <v>130</v>
      </c>
      <c r="F125" s="470">
        <f>MAX(F108:F113)</f>
        <v>97.23856746365577</v>
      </c>
      <c r="G125" s="386"/>
      <c r="H125" s="285"/>
      <c r="I125" s="285"/>
    </row>
    <row r="126" spans="1:10" ht="19.5" customHeight="1" x14ac:dyDescent="0.3">
      <c r="A126" s="424"/>
      <c r="B126" s="424"/>
      <c r="C126" s="425"/>
      <c r="D126" s="425"/>
      <c r="E126" s="425"/>
      <c r="F126" s="425"/>
      <c r="G126" s="425"/>
      <c r="H126" s="425"/>
    </row>
    <row r="127" spans="1:10" ht="18.75" x14ac:dyDescent="0.3">
      <c r="B127" s="704" t="s">
        <v>26</v>
      </c>
      <c r="C127" s="704"/>
      <c r="E127" s="391" t="s">
        <v>27</v>
      </c>
      <c r="F127" s="426"/>
      <c r="G127" s="704" t="s">
        <v>28</v>
      </c>
      <c r="H127" s="704"/>
    </row>
    <row r="128" spans="1:10" ht="69.95" customHeight="1" x14ac:dyDescent="0.3">
      <c r="A128" s="427" t="s">
        <v>29</v>
      </c>
      <c r="B128" s="428"/>
      <c r="C128" s="428"/>
      <c r="E128" s="428"/>
      <c r="F128" s="285"/>
      <c r="G128" s="429"/>
      <c r="H128" s="429"/>
    </row>
    <row r="129" spans="1:9" ht="69.95" customHeight="1" x14ac:dyDescent="0.3">
      <c r="A129" s="427" t="s">
        <v>30</v>
      </c>
      <c r="B129" s="430"/>
      <c r="C129" s="430"/>
      <c r="E129" s="430"/>
      <c r="F129" s="285"/>
      <c r="G129" s="431"/>
      <c r="H129" s="431"/>
    </row>
    <row r="130" spans="1:9" ht="18.75" x14ac:dyDescent="0.3">
      <c r="A130" s="377"/>
      <c r="B130" s="377"/>
      <c r="C130" s="378"/>
      <c r="D130" s="378"/>
      <c r="E130" s="378"/>
      <c r="F130" s="381"/>
      <c r="G130" s="378"/>
      <c r="H130" s="378"/>
      <c r="I130" s="285"/>
    </row>
    <row r="131" spans="1:9" ht="18.75" x14ac:dyDescent="0.3">
      <c r="A131" s="377"/>
      <c r="B131" s="377"/>
      <c r="C131" s="378"/>
      <c r="D131" s="378"/>
      <c r="E131" s="378"/>
      <c r="F131" s="381"/>
      <c r="G131" s="378"/>
      <c r="H131" s="378"/>
      <c r="I131" s="285"/>
    </row>
    <row r="132" spans="1:9" ht="18.75" x14ac:dyDescent="0.3">
      <c r="A132" s="377"/>
      <c r="B132" s="377"/>
      <c r="C132" s="378"/>
      <c r="D132" s="378"/>
      <c r="E132" s="378"/>
      <c r="F132" s="381"/>
      <c r="G132" s="378"/>
      <c r="H132" s="378"/>
      <c r="I132" s="285"/>
    </row>
    <row r="133" spans="1:9" ht="18.75" x14ac:dyDescent="0.3">
      <c r="A133" s="377"/>
      <c r="B133" s="377"/>
      <c r="C133" s="378"/>
      <c r="D133" s="378"/>
      <c r="E133" s="378"/>
      <c r="F133" s="381"/>
      <c r="G133" s="378"/>
      <c r="H133" s="378"/>
      <c r="I133" s="285"/>
    </row>
    <row r="134" spans="1:9" ht="18.75" x14ac:dyDescent="0.3">
      <c r="A134" s="377"/>
      <c r="B134" s="377"/>
      <c r="C134" s="378"/>
      <c r="D134" s="378"/>
      <c r="E134" s="378"/>
      <c r="F134" s="381"/>
      <c r="G134" s="378"/>
      <c r="H134" s="378"/>
      <c r="I134" s="285"/>
    </row>
    <row r="135" spans="1:9" ht="18.75" x14ac:dyDescent="0.3">
      <c r="A135" s="377"/>
      <c r="B135" s="377"/>
      <c r="C135" s="378"/>
      <c r="D135" s="378"/>
      <c r="E135" s="378"/>
      <c r="F135" s="381"/>
      <c r="G135" s="378"/>
      <c r="H135" s="378"/>
      <c r="I135" s="285"/>
    </row>
    <row r="136" spans="1:9" ht="18.75" x14ac:dyDescent="0.3">
      <c r="A136" s="377"/>
      <c r="B136" s="377"/>
      <c r="C136" s="378"/>
      <c r="D136" s="378"/>
      <c r="E136" s="378"/>
      <c r="F136" s="381"/>
      <c r="G136" s="378"/>
      <c r="H136" s="378"/>
      <c r="I136" s="285"/>
    </row>
    <row r="137" spans="1:9" ht="18.75" x14ac:dyDescent="0.3">
      <c r="A137" s="377"/>
      <c r="B137" s="377"/>
      <c r="C137" s="378"/>
      <c r="D137" s="378"/>
      <c r="E137" s="378"/>
      <c r="F137" s="381"/>
      <c r="G137" s="378"/>
      <c r="H137" s="378"/>
      <c r="I137" s="285"/>
    </row>
    <row r="138" spans="1:9" ht="18.75" x14ac:dyDescent="0.3">
      <c r="A138" s="377"/>
      <c r="B138" s="377"/>
      <c r="C138" s="378"/>
      <c r="D138" s="378"/>
      <c r="E138" s="378"/>
      <c r="F138" s="381"/>
      <c r="G138" s="378"/>
      <c r="H138" s="378"/>
      <c r="I138" s="285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6" zoomScale="50" zoomScaleNormal="40" zoomScalePageLayoutView="50" workbookViewId="0">
      <selection activeCell="D125" sqref="D12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65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7" t="s">
        <v>45</v>
      </c>
      <c r="B1" s="697"/>
      <c r="C1" s="697"/>
      <c r="D1" s="697"/>
      <c r="E1" s="697"/>
      <c r="F1" s="697"/>
      <c r="G1" s="697"/>
      <c r="H1" s="697"/>
      <c r="I1" s="697"/>
    </row>
    <row r="2" spans="1:9" ht="18.75" customHeight="1" x14ac:dyDescent="0.25">
      <c r="A2" s="697"/>
      <c r="B2" s="697"/>
      <c r="C2" s="697"/>
      <c r="D2" s="697"/>
      <c r="E2" s="697"/>
      <c r="F2" s="697"/>
      <c r="G2" s="697"/>
      <c r="H2" s="697"/>
      <c r="I2" s="697"/>
    </row>
    <row r="3" spans="1:9" ht="18.75" customHeight="1" x14ac:dyDescent="0.25">
      <c r="A3" s="697"/>
      <c r="B3" s="697"/>
      <c r="C3" s="697"/>
      <c r="D3" s="697"/>
      <c r="E3" s="697"/>
      <c r="F3" s="697"/>
      <c r="G3" s="697"/>
      <c r="H3" s="697"/>
      <c r="I3" s="697"/>
    </row>
    <row r="4" spans="1:9" ht="18.75" customHeight="1" x14ac:dyDescent="0.25">
      <c r="A4" s="697"/>
      <c r="B4" s="697"/>
      <c r="C4" s="697"/>
      <c r="D4" s="697"/>
      <c r="E4" s="697"/>
      <c r="F4" s="697"/>
      <c r="G4" s="697"/>
      <c r="H4" s="697"/>
      <c r="I4" s="697"/>
    </row>
    <row r="5" spans="1:9" ht="18.75" customHeight="1" x14ac:dyDescent="0.25">
      <c r="A5" s="697"/>
      <c r="B5" s="697"/>
      <c r="C5" s="697"/>
      <c r="D5" s="697"/>
      <c r="E5" s="697"/>
      <c r="F5" s="697"/>
      <c r="G5" s="697"/>
      <c r="H5" s="697"/>
      <c r="I5" s="697"/>
    </row>
    <row r="6" spans="1:9" ht="18.75" customHeight="1" x14ac:dyDescent="0.25">
      <c r="A6" s="697"/>
      <c r="B6" s="697"/>
      <c r="C6" s="697"/>
      <c r="D6" s="697"/>
      <c r="E6" s="697"/>
      <c r="F6" s="697"/>
      <c r="G6" s="697"/>
      <c r="H6" s="697"/>
      <c r="I6" s="697"/>
    </row>
    <row r="7" spans="1:9" ht="18.75" customHeight="1" x14ac:dyDescent="0.25">
      <c r="A7" s="697"/>
      <c r="B7" s="697"/>
      <c r="C7" s="697"/>
      <c r="D7" s="697"/>
      <c r="E7" s="697"/>
      <c r="F7" s="697"/>
      <c r="G7" s="697"/>
      <c r="H7" s="697"/>
      <c r="I7" s="697"/>
    </row>
    <row r="8" spans="1:9" x14ac:dyDescent="0.25">
      <c r="A8" s="698" t="s">
        <v>46</v>
      </c>
      <c r="B8" s="698"/>
      <c r="C8" s="698"/>
      <c r="D8" s="698"/>
      <c r="E8" s="698"/>
      <c r="F8" s="698"/>
      <c r="G8" s="698"/>
      <c r="H8" s="698"/>
      <c r="I8" s="698"/>
    </row>
    <row r="9" spans="1:9" x14ac:dyDescent="0.25">
      <c r="A9" s="698"/>
      <c r="B9" s="698"/>
      <c r="C9" s="698"/>
      <c r="D9" s="698"/>
      <c r="E9" s="698"/>
      <c r="F9" s="698"/>
      <c r="G9" s="698"/>
      <c r="H9" s="698"/>
      <c r="I9" s="698"/>
    </row>
    <row r="10" spans="1:9" x14ac:dyDescent="0.25">
      <c r="A10" s="698"/>
      <c r="B10" s="698"/>
      <c r="C10" s="698"/>
      <c r="D10" s="698"/>
      <c r="E10" s="698"/>
      <c r="F10" s="698"/>
      <c r="G10" s="698"/>
      <c r="H10" s="698"/>
      <c r="I10" s="698"/>
    </row>
    <row r="11" spans="1:9" x14ac:dyDescent="0.25">
      <c r="A11" s="698"/>
      <c r="B11" s="698"/>
      <c r="C11" s="698"/>
      <c r="D11" s="698"/>
      <c r="E11" s="698"/>
      <c r="F11" s="698"/>
      <c r="G11" s="698"/>
      <c r="H11" s="698"/>
      <c r="I11" s="698"/>
    </row>
    <row r="12" spans="1:9" x14ac:dyDescent="0.25">
      <c r="A12" s="698"/>
      <c r="B12" s="698"/>
      <c r="C12" s="698"/>
      <c r="D12" s="698"/>
      <c r="E12" s="698"/>
      <c r="F12" s="698"/>
      <c r="G12" s="698"/>
      <c r="H12" s="698"/>
      <c r="I12" s="698"/>
    </row>
    <row r="13" spans="1:9" x14ac:dyDescent="0.25">
      <c r="A13" s="698"/>
      <c r="B13" s="698"/>
      <c r="C13" s="698"/>
      <c r="D13" s="698"/>
      <c r="E13" s="698"/>
      <c r="F13" s="698"/>
      <c r="G13" s="698"/>
      <c r="H13" s="698"/>
      <c r="I13" s="698"/>
    </row>
    <row r="14" spans="1:9" x14ac:dyDescent="0.25">
      <c r="A14" s="698"/>
      <c r="B14" s="698"/>
      <c r="C14" s="698"/>
      <c r="D14" s="698"/>
      <c r="E14" s="698"/>
      <c r="F14" s="698"/>
      <c r="G14" s="698"/>
      <c r="H14" s="698"/>
      <c r="I14" s="698"/>
    </row>
    <row r="15" spans="1:9" ht="19.5" customHeight="1" x14ac:dyDescent="0.3">
      <c r="A15" s="472"/>
    </row>
    <row r="16" spans="1:9" ht="19.5" customHeight="1" x14ac:dyDescent="0.3">
      <c r="A16" s="730" t="s">
        <v>31</v>
      </c>
      <c r="B16" s="731"/>
      <c r="C16" s="731"/>
      <c r="D16" s="731"/>
      <c r="E16" s="731"/>
      <c r="F16" s="731"/>
      <c r="G16" s="731"/>
      <c r="H16" s="732"/>
    </row>
    <row r="17" spans="1:14" ht="20.25" customHeight="1" x14ac:dyDescent="0.25">
      <c r="A17" s="733" t="s">
        <v>47</v>
      </c>
      <c r="B17" s="733"/>
      <c r="C17" s="733"/>
      <c r="D17" s="733"/>
      <c r="E17" s="733"/>
      <c r="F17" s="733"/>
      <c r="G17" s="733"/>
      <c r="H17" s="733"/>
    </row>
    <row r="18" spans="1:14" ht="26.25" customHeight="1" x14ac:dyDescent="0.4">
      <c r="A18" s="474" t="s">
        <v>33</v>
      </c>
      <c r="B18" s="729" t="s">
        <v>5</v>
      </c>
      <c r="C18" s="729"/>
      <c r="D18" s="620"/>
      <c r="E18" s="475"/>
      <c r="F18" s="476"/>
      <c r="G18" s="476"/>
      <c r="H18" s="476"/>
    </row>
    <row r="19" spans="1:14" ht="26.25" customHeight="1" x14ac:dyDescent="0.4">
      <c r="A19" s="474" t="s">
        <v>34</v>
      </c>
      <c r="B19" s="477" t="s">
        <v>7</v>
      </c>
      <c r="C19" s="629">
        <v>1</v>
      </c>
      <c r="D19" s="476"/>
      <c r="E19" s="476"/>
      <c r="F19" s="476"/>
      <c r="G19" s="476"/>
      <c r="H19" s="476"/>
    </row>
    <row r="20" spans="1:14" ht="26.25" customHeight="1" x14ac:dyDescent="0.4">
      <c r="A20" s="474" t="s">
        <v>35</v>
      </c>
      <c r="B20" s="734" t="s">
        <v>9</v>
      </c>
      <c r="C20" s="734"/>
      <c r="D20" s="476"/>
      <c r="E20" s="476"/>
      <c r="F20" s="476"/>
      <c r="G20" s="476"/>
      <c r="H20" s="476"/>
    </row>
    <row r="21" spans="1:14" ht="26.25" customHeight="1" x14ac:dyDescent="0.4">
      <c r="A21" s="474" t="s">
        <v>36</v>
      </c>
      <c r="B21" s="734" t="s">
        <v>11</v>
      </c>
      <c r="C21" s="734"/>
      <c r="D21" s="734"/>
      <c r="E21" s="734"/>
      <c r="F21" s="734"/>
      <c r="G21" s="734"/>
      <c r="H21" s="734"/>
      <c r="I21" s="478"/>
    </row>
    <row r="22" spans="1:14" ht="26.25" customHeight="1" x14ac:dyDescent="0.4">
      <c r="A22" s="474" t="s">
        <v>37</v>
      </c>
      <c r="B22" s="479" t="s">
        <v>12</v>
      </c>
      <c r="C22" s="476"/>
      <c r="D22" s="476"/>
      <c r="E22" s="476"/>
      <c r="F22" s="476"/>
      <c r="G22" s="476"/>
      <c r="H22" s="476"/>
    </row>
    <row r="23" spans="1:14" ht="26.25" customHeight="1" x14ac:dyDescent="0.4">
      <c r="A23" s="474" t="s">
        <v>38</v>
      </c>
      <c r="B23" s="479" t="s">
        <v>138</v>
      </c>
      <c r="C23" s="476"/>
      <c r="D23" s="476"/>
      <c r="E23" s="476"/>
      <c r="F23" s="476"/>
      <c r="G23" s="476"/>
      <c r="H23" s="476"/>
    </row>
    <row r="24" spans="1:14" ht="18.75" x14ac:dyDescent="0.3">
      <c r="A24" s="474"/>
      <c r="B24" s="480"/>
    </row>
    <row r="25" spans="1:14" ht="18.75" x14ac:dyDescent="0.3">
      <c r="A25" s="481" t="s">
        <v>1</v>
      </c>
      <c r="B25" s="480"/>
    </row>
    <row r="26" spans="1:14" ht="26.25" customHeight="1" x14ac:dyDescent="0.4">
      <c r="A26" s="482" t="s">
        <v>4</v>
      </c>
      <c r="B26" s="738" t="s">
        <v>136</v>
      </c>
      <c r="C26" s="729"/>
    </row>
    <row r="27" spans="1:14" ht="26.25" customHeight="1" x14ac:dyDescent="0.4">
      <c r="A27" s="483" t="s">
        <v>48</v>
      </c>
      <c r="B27" s="735" t="s">
        <v>134</v>
      </c>
      <c r="C27" s="735"/>
    </row>
    <row r="28" spans="1:14" ht="27" customHeight="1" x14ac:dyDescent="0.4">
      <c r="A28" s="483" t="s">
        <v>6</v>
      </c>
      <c r="B28" s="484">
        <v>99</v>
      </c>
    </row>
    <row r="29" spans="1:14" s="14" customFormat="1" ht="27" customHeight="1" x14ac:dyDescent="0.4">
      <c r="A29" s="483" t="s">
        <v>49</v>
      </c>
      <c r="B29" s="485">
        <v>0</v>
      </c>
      <c r="C29" s="705" t="s">
        <v>50</v>
      </c>
      <c r="D29" s="706"/>
      <c r="E29" s="706"/>
      <c r="F29" s="706"/>
      <c r="G29" s="707"/>
      <c r="I29" s="486"/>
      <c r="J29" s="486"/>
      <c r="K29" s="486"/>
      <c r="L29" s="486"/>
    </row>
    <row r="30" spans="1:14" s="14" customFormat="1" ht="19.5" customHeight="1" x14ac:dyDescent="0.3">
      <c r="A30" s="483" t="s">
        <v>51</v>
      </c>
      <c r="B30" s="487">
        <f>B28-B29</f>
        <v>99</v>
      </c>
      <c r="C30" s="488"/>
      <c r="D30" s="488"/>
      <c r="E30" s="488"/>
      <c r="F30" s="488"/>
      <c r="G30" s="489"/>
      <c r="I30" s="486"/>
      <c r="J30" s="486"/>
      <c r="K30" s="486"/>
      <c r="L30" s="486"/>
    </row>
    <row r="31" spans="1:14" s="14" customFormat="1" ht="27" customHeight="1" x14ac:dyDescent="0.4">
      <c r="A31" s="483" t="s">
        <v>52</v>
      </c>
      <c r="B31" s="490">
        <v>1</v>
      </c>
      <c r="C31" s="708" t="s">
        <v>53</v>
      </c>
      <c r="D31" s="709"/>
      <c r="E31" s="709"/>
      <c r="F31" s="709"/>
      <c r="G31" s="709"/>
      <c r="H31" s="710"/>
      <c r="I31" s="486"/>
      <c r="J31" s="486"/>
      <c r="K31" s="486"/>
      <c r="L31" s="486"/>
    </row>
    <row r="32" spans="1:14" s="14" customFormat="1" ht="27" customHeight="1" x14ac:dyDescent="0.4">
      <c r="A32" s="483" t="s">
        <v>54</v>
      </c>
      <c r="B32" s="490">
        <v>1</v>
      </c>
      <c r="C32" s="708" t="s">
        <v>55</v>
      </c>
      <c r="D32" s="709"/>
      <c r="E32" s="709"/>
      <c r="F32" s="709"/>
      <c r="G32" s="709"/>
      <c r="H32" s="710"/>
      <c r="I32" s="486"/>
      <c r="J32" s="486"/>
      <c r="K32" s="486"/>
      <c r="L32" s="491"/>
      <c r="M32" s="491"/>
      <c r="N32" s="492"/>
    </row>
    <row r="33" spans="1:14" s="14" customFormat="1" ht="17.25" customHeight="1" x14ac:dyDescent="0.3">
      <c r="A33" s="483"/>
      <c r="B33" s="493"/>
      <c r="C33" s="494"/>
      <c r="D33" s="494"/>
      <c r="E33" s="494"/>
      <c r="F33" s="494"/>
      <c r="G33" s="494"/>
      <c r="H33" s="494"/>
      <c r="I33" s="486"/>
      <c r="J33" s="486"/>
      <c r="K33" s="486"/>
      <c r="L33" s="491"/>
      <c r="M33" s="491"/>
      <c r="N33" s="492"/>
    </row>
    <row r="34" spans="1:14" s="14" customFormat="1" ht="18.75" x14ac:dyDescent="0.3">
      <c r="A34" s="483" t="s">
        <v>56</v>
      </c>
      <c r="B34" s="495">
        <f>B31/B32</f>
        <v>1</v>
      </c>
      <c r="C34" s="473" t="s">
        <v>57</v>
      </c>
      <c r="D34" s="473"/>
      <c r="E34" s="473"/>
      <c r="F34" s="473"/>
      <c r="G34" s="473"/>
      <c r="I34" s="486"/>
      <c r="J34" s="486"/>
      <c r="K34" s="486"/>
      <c r="L34" s="491"/>
      <c r="M34" s="491"/>
      <c r="N34" s="492"/>
    </row>
    <row r="35" spans="1:14" s="14" customFormat="1" ht="19.5" customHeight="1" x14ac:dyDescent="0.3">
      <c r="A35" s="483"/>
      <c r="B35" s="487"/>
      <c r="G35" s="473"/>
      <c r="I35" s="486"/>
      <c r="J35" s="486"/>
      <c r="K35" s="486"/>
      <c r="L35" s="491"/>
      <c r="M35" s="491"/>
      <c r="N35" s="492"/>
    </row>
    <row r="36" spans="1:14" s="14" customFormat="1" ht="27" customHeight="1" x14ac:dyDescent="0.4">
      <c r="A36" s="496" t="s">
        <v>58</v>
      </c>
      <c r="B36" s="497">
        <v>50</v>
      </c>
      <c r="C36" s="473"/>
      <c r="D36" s="711" t="s">
        <v>59</v>
      </c>
      <c r="E36" s="736"/>
      <c r="F36" s="711" t="s">
        <v>60</v>
      </c>
      <c r="G36" s="712"/>
      <c r="J36" s="486"/>
      <c r="K36" s="486"/>
      <c r="L36" s="491"/>
      <c r="M36" s="491"/>
      <c r="N36" s="492"/>
    </row>
    <row r="37" spans="1:14" s="14" customFormat="1" ht="27" customHeight="1" x14ac:dyDescent="0.4">
      <c r="A37" s="498" t="s">
        <v>61</v>
      </c>
      <c r="B37" s="499">
        <v>5</v>
      </c>
      <c r="C37" s="500" t="s">
        <v>62</v>
      </c>
      <c r="D37" s="501" t="s">
        <v>63</v>
      </c>
      <c r="E37" s="502" t="s">
        <v>64</v>
      </c>
      <c r="F37" s="501" t="s">
        <v>63</v>
      </c>
      <c r="G37" s="503" t="s">
        <v>64</v>
      </c>
      <c r="I37" s="504" t="s">
        <v>65</v>
      </c>
      <c r="J37" s="486"/>
      <c r="K37" s="486"/>
      <c r="L37" s="491"/>
      <c r="M37" s="491"/>
      <c r="N37" s="492"/>
    </row>
    <row r="38" spans="1:14" s="14" customFormat="1" ht="26.25" customHeight="1" x14ac:dyDescent="0.4">
      <c r="A38" s="498" t="s">
        <v>66</v>
      </c>
      <c r="B38" s="499">
        <v>10</v>
      </c>
      <c r="C38" s="505">
        <v>1</v>
      </c>
      <c r="D38" s="506">
        <v>75393205</v>
      </c>
      <c r="E38" s="507">
        <f>IF(ISBLANK(D38),"-",$D$48/$D$45*D38)</f>
        <v>72736153.319247872</v>
      </c>
      <c r="F38" s="506"/>
      <c r="G38" s="508" t="str">
        <f>IF(ISBLANK(F38),"-",$D$48/$F$45*F38)</f>
        <v>-</v>
      </c>
      <c r="I38" s="509"/>
      <c r="J38" s="486"/>
      <c r="K38" s="486"/>
      <c r="L38" s="491"/>
      <c r="M38" s="491"/>
      <c r="N38" s="492"/>
    </row>
    <row r="39" spans="1:14" s="14" customFormat="1" ht="26.25" customHeight="1" x14ac:dyDescent="0.4">
      <c r="A39" s="498" t="s">
        <v>67</v>
      </c>
      <c r="B39" s="499">
        <v>1</v>
      </c>
      <c r="C39" s="510">
        <v>2</v>
      </c>
      <c r="D39" s="511">
        <v>75756694</v>
      </c>
      <c r="E39" s="512">
        <f>IF(ISBLANK(D39),"-",$D$48/$D$45*D39)</f>
        <v>73086832.026087046</v>
      </c>
      <c r="F39" s="511">
        <v>73367065</v>
      </c>
      <c r="G39" s="513">
        <f>IF(ISBLANK(F39),"-",$D$48/$F$45*F39)</f>
        <v>73108990.264366776</v>
      </c>
      <c r="I39" s="713">
        <f>ABS((F43/D43*D42)-F42)/D42</f>
        <v>3.8084189861431828E-3</v>
      </c>
      <c r="J39" s="486"/>
      <c r="K39" s="486"/>
      <c r="L39" s="491"/>
      <c r="M39" s="491"/>
      <c r="N39" s="492"/>
    </row>
    <row r="40" spans="1:14" ht="26.25" customHeight="1" x14ac:dyDescent="0.4">
      <c r="A40" s="498" t="s">
        <v>68</v>
      </c>
      <c r="B40" s="499">
        <v>1</v>
      </c>
      <c r="C40" s="510">
        <v>3</v>
      </c>
      <c r="D40" s="511">
        <v>75381395</v>
      </c>
      <c r="E40" s="512">
        <f>IF(ISBLANK(D40),"-",$D$48/$D$45*D40)</f>
        <v>72724759.534215122</v>
      </c>
      <c r="F40" s="511">
        <v>73420898</v>
      </c>
      <c r="G40" s="513">
        <f>IF(ISBLANK(F40),"-",$D$48/$F$45*F40)</f>
        <v>73162633.902324781</v>
      </c>
      <c r="I40" s="713"/>
      <c r="L40" s="491"/>
      <c r="M40" s="491"/>
      <c r="N40" s="514"/>
    </row>
    <row r="41" spans="1:14" ht="27" customHeight="1" x14ac:dyDescent="0.4">
      <c r="A41" s="498" t="s">
        <v>69</v>
      </c>
      <c r="B41" s="499">
        <v>1</v>
      </c>
      <c r="C41" s="515">
        <v>4</v>
      </c>
      <c r="D41" s="516"/>
      <c r="E41" s="517" t="str">
        <f>IF(ISBLANK(D41),"-",$D$48/$D$45*D41)</f>
        <v>-</v>
      </c>
      <c r="F41" s="516"/>
      <c r="G41" s="518" t="str">
        <f>IF(ISBLANK(F41),"-",$D$48/$F$45*F41)</f>
        <v>-</v>
      </c>
      <c r="I41" s="519"/>
      <c r="L41" s="491"/>
      <c r="M41" s="491"/>
      <c r="N41" s="514"/>
    </row>
    <row r="42" spans="1:14" ht="27" customHeight="1" x14ac:dyDescent="0.4">
      <c r="A42" s="498" t="s">
        <v>70</v>
      </c>
      <c r="B42" s="499">
        <v>1</v>
      </c>
      <c r="C42" s="520" t="s">
        <v>71</v>
      </c>
      <c r="D42" s="521">
        <f>AVERAGE(D38:D41)</f>
        <v>75510431.333333328</v>
      </c>
      <c r="E42" s="522">
        <f>AVERAGE(E38:E41)</f>
        <v>72849248.293183342</v>
      </c>
      <c r="F42" s="521">
        <f>AVERAGE(F38:F41)</f>
        <v>73393981.5</v>
      </c>
      <c r="G42" s="523">
        <f>AVERAGE(G38:G41)</f>
        <v>73135812.083345771</v>
      </c>
      <c r="H42" s="524"/>
    </row>
    <row r="43" spans="1:14" ht="26.25" customHeight="1" x14ac:dyDescent="0.4">
      <c r="A43" s="498" t="s">
        <v>72</v>
      </c>
      <c r="B43" s="499">
        <v>1</v>
      </c>
      <c r="C43" s="525" t="s">
        <v>73</v>
      </c>
      <c r="D43" s="526">
        <v>31.41</v>
      </c>
      <c r="E43" s="514"/>
      <c r="F43" s="526">
        <v>30.41</v>
      </c>
      <c r="H43" s="524"/>
    </row>
    <row r="44" spans="1:14" ht="26.25" customHeight="1" x14ac:dyDescent="0.4">
      <c r="A44" s="498" t="s">
        <v>74</v>
      </c>
      <c r="B44" s="499">
        <v>1</v>
      </c>
      <c r="C44" s="527" t="s">
        <v>75</v>
      </c>
      <c r="D44" s="528">
        <f>D43*$B$34</f>
        <v>31.41</v>
      </c>
      <c r="E44" s="529"/>
      <c r="F44" s="528">
        <f>F43*$B$34</f>
        <v>30.41</v>
      </c>
      <c r="H44" s="524"/>
    </row>
    <row r="45" spans="1:14" ht="19.5" customHeight="1" x14ac:dyDescent="0.3">
      <c r="A45" s="498" t="s">
        <v>76</v>
      </c>
      <c r="B45" s="530">
        <f>(B44/B43)*(B42/B41)*(B40/B39)*(B38/B37)*B36</f>
        <v>100</v>
      </c>
      <c r="C45" s="527" t="s">
        <v>77</v>
      </c>
      <c r="D45" s="531">
        <f>D44*$B$30/100</f>
        <v>31.0959</v>
      </c>
      <c r="E45" s="532"/>
      <c r="F45" s="531">
        <f>F44*$B$30/100</f>
        <v>30.105900000000002</v>
      </c>
      <c r="H45" s="524"/>
    </row>
    <row r="46" spans="1:14" ht="19.5" customHeight="1" x14ac:dyDescent="0.3">
      <c r="A46" s="699" t="s">
        <v>78</v>
      </c>
      <c r="B46" s="700"/>
      <c r="C46" s="527" t="s">
        <v>79</v>
      </c>
      <c r="D46" s="533">
        <f>D45/$B$45</f>
        <v>0.31095899999999999</v>
      </c>
      <c r="E46" s="534"/>
      <c r="F46" s="535">
        <f>F45/$B$45</f>
        <v>0.30105900000000002</v>
      </c>
      <c r="H46" s="524"/>
    </row>
    <row r="47" spans="1:14" ht="27" customHeight="1" x14ac:dyDescent="0.4">
      <c r="A47" s="701"/>
      <c r="B47" s="702"/>
      <c r="C47" s="536" t="s">
        <v>80</v>
      </c>
      <c r="D47" s="537">
        <v>0.3</v>
      </c>
      <c r="E47" s="538"/>
      <c r="F47" s="534"/>
      <c r="H47" s="524"/>
    </row>
    <row r="48" spans="1:14" ht="18.75" x14ac:dyDescent="0.3">
      <c r="C48" s="539" t="s">
        <v>81</v>
      </c>
      <c r="D48" s="531">
        <f>D47*$B$45</f>
        <v>30</v>
      </c>
      <c r="F48" s="540"/>
      <c r="H48" s="524"/>
    </row>
    <row r="49" spans="1:12" ht="19.5" customHeight="1" x14ac:dyDescent="0.3">
      <c r="C49" s="541" t="s">
        <v>82</v>
      </c>
      <c r="D49" s="542">
        <f>D48/B34</f>
        <v>30</v>
      </c>
      <c r="F49" s="540"/>
      <c r="H49" s="524"/>
    </row>
    <row r="50" spans="1:12" ht="18.75" x14ac:dyDescent="0.3">
      <c r="C50" s="496" t="s">
        <v>83</v>
      </c>
      <c r="D50" s="543">
        <f>AVERAGE(E38:E41,G38:G41)</f>
        <v>72963873.809248328</v>
      </c>
      <c r="F50" s="544"/>
      <c r="H50" s="524"/>
    </row>
    <row r="51" spans="1:12" ht="18.75" x14ac:dyDescent="0.3">
      <c r="C51" s="498" t="s">
        <v>84</v>
      </c>
      <c r="D51" s="545">
        <f>STDEV(E38:E41,G38:G41)/D50</f>
        <v>2.9451919459294305E-3</v>
      </c>
      <c r="F51" s="544"/>
      <c r="H51" s="524"/>
    </row>
    <row r="52" spans="1:12" ht="19.5" customHeight="1" x14ac:dyDescent="0.3">
      <c r="C52" s="546" t="s">
        <v>20</v>
      </c>
      <c r="D52" s="547">
        <f>COUNT(E38:E41,G38:G41)</f>
        <v>5</v>
      </c>
      <c r="F52" s="544"/>
    </row>
    <row r="54" spans="1:12" ht="18.75" x14ac:dyDescent="0.3">
      <c r="A54" s="548" t="s">
        <v>1</v>
      </c>
      <c r="B54" s="549" t="s">
        <v>85</v>
      </c>
    </row>
    <row r="55" spans="1:12" ht="18.75" x14ac:dyDescent="0.3">
      <c r="A55" s="473" t="s">
        <v>86</v>
      </c>
      <c r="B55" s="550" t="str">
        <f>B21</f>
        <v>Each dispersible tablet contains: Lamivudine USP 30 mg, Nevirapine USP 50 mg and Zidovudine USP 60 mg.</v>
      </c>
    </row>
    <row r="56" spans="1:12" ht="26.25" customHeight="1" x14ac:dyDescent="0.4">
      <c r="A56" s="551" t="s">
        <v>87</v>
      </c>
      <c r="B56" s="552">
        <v>60</v>
      </c>
      <c r="C56" s="473" t="str">
        <f>B20</f>
        <v xml:space="preserve">Lamivudine 30mg + Zidovudine 60mg + Nevirapine 50mg </v>
      </c>
      <c r="H56" s="553"/>
    </row>
    <row r="57" spans="1:12" ht="18.75" x14ac:dyDescent="0.3">
      <c r="A57" s="550" t="s">
        <v>88</v>
      </c>
      <c r="B57" s="621">
        <f>Uniformity!C46</f>
        <v>350.69049999999999</v>
      </c>
      <c r="H57" s="553"/>
    </row>
    <row r="58" spans="1:12" ht="19.5" customHeight="1" x14ac:dyDescent="0.3">
      <c r="H58" s="553"/>
    </row>
    <row r="59" spans="1:12" s="14" customFormat="1" ht="27" customHeight="1" x14ac:dyDescent="0.4">
      <c r="A59" s="496" t="s">
        <v>89</v>
      </c>
      <c r="B59" s="497">
        <v>50</v>
      </c>
      <c r="C59" s="473"/>
      <c r="D59" s="554" t="s">
        <v>90</v>
      </c>
      <c r="E59" s="555" t="s">
        <v>62</v>
      </c>
      <c r="F59" s="555" t="s">
        <v>63</v>
      </c>
      <c r="G59" s="555" t="s">
        <v>91</v>
      </c>
      <c r="H59" s="500" t="s">
        <v>92</v>
      </c>
      <c r="L59" s="486"/>
    </row>
    <row r="60" spans="1:12" s="14" customFormat="1" ht="26.25" customHeight="1" x14ac:dyDescent="0.4">
      <c r="A60" s="498" t="s">
        <v>93</v>
      </c>
      <c r="B60" s="499">
        <v>5</v>
      </c>
      <c r="C60" s="716" t="s">
        <v>94</v>
      </c>
      <c r="D60" s="719">
        <v>350.12</v>
      </c>
      <c r="E60" s="556">
        <v>1</v>
      </c>
      <c r="F60" s="557">
        <v>72467981</v>
      </c>
      <c r="G60" s="622">
        <f>IF(ISBLANK(F60),"-",(F60/$D$50*$D$47*$B$68)*($B$57/$D$60))</f>
        <v>59.689317083212295</v>
      </c>
      <c r="H60" s="640">
        <f t="shared" ref="H60:H71" si="0">IF(ISBLANK(F60),"-",(G60/$B$56)*100)</f>
        <v>99.48219513868716</v>
      </c>
      <c r="L60" s="486"/>
    </row>
    <row r="61" spans="1:12" s="14" customFormat="1" ht="26.25" customHeight="1" x14ac:dyDescent="0.4">
      <c r="A61" s="498" t="s">
        <v>95</v>
      </c>
      <c r="B61" s="499">
        <v>20</v>
      </c>
      <c r="C61" s="717"/>
      <c r="D61" s="720"/>
      <c r="E61" s="558">
        <v>2</v>
      </c>
      <c r="F61" s="511">
        <v>72593385</v>
      </c>
      <c r="G61" s="623">
        <f>IF(ISBLANK(F61),"-",(F61/$D$50*$D$47*$B$68)*($B$57/$D$60))</f>
        <v>59.792607929958848</v>
      </c>
      <c r="H61" s="641">
        <f t="shared" si="0"/>
        <v>99.654346549931418</v>
      </c>
      <c r="L61" s="486"/>
    </row>
    <row r="62" spans="1:12" s="14" customFormat="1" ht="26.25" customHeight="1" x14ac:dyDescent="0.4">
      <c r="A62" s="498" t="s">
        <v>96</v>
      </c>
      <c r="B62" s="499">
        <v>1</v>
      </c>
      <c r="C62" s="717"/>
      <c r="D62" s="720"/>
      <c r="E62" s="558">
        <v>3</v>
      </c>
      <c r="F62" s="559">
        <v>72785912</v>
      </c>
      <c r="G62" s="623">
        <f>IF(ISBLANK(F62),"-",(F62/$D$50*$D$47*$B$68)*($B$57/$D$60))</f>
        <v>59.951185621671826</v>
      </c>
      <c r="H62" s="641">
        <f t="shared" si="0"/>
        <v>99.918642702786372</v>
      </c>
      <c r="L62" s="486"/>
    </row>
    <row r="63" spans="1:12" ht="27" customHeight="1" x14ac:dyDescent="0.4">
      <c r="A63" s="498" t="s">
        <v>97</v>
      </c>
      <c r="B63" s="499">
        <v>1</v>
      </c>
      <c r="C63" s="726"/>
      <c r="D63" s="721"/>
      <c r="E63" s="560">
        <v>4</v>
      </c>
      <c r="F63" s="561"/>
      <c r="G63" s="623" t="str">
        <f>IF(ISBLANK(F63),"-",(F63/$D$50*$D$47*$B$68)*($B$57/$D$60))</f>
        <v>-</v>
      </c>
      <c r="H63" s="641" t="str">
        <f t="shared" si="0"/>
        <v>-</v>
      </c>
    </row>
    <row r="64" spans="1:12" ht="26.25" customHeight="1" x14ac:dyDescent="0.4">
      <c r="A64" s="498" t="s">
        <v>98</v>
      </c>
      <c r="B64" s="499">
        <v>1</v>
      </c>
      <c r="C64" s="716" t="s">
        <v>99</v>
      </c>
      <c r="D64" s="719">
        <v>350.75</v>
      </c>
      <c r="E64" s="556">
        <v>1</v>
      </c>
      <c r="F64" s="557">
        <v>73546228</v>
      </c>
      <c r="G64" s="622">
        <f>IF(ISBLANK(F64),"-",(F64/$D$50*$D$47*$B$68)*($B$57/$D$64))</f>
        <v>60.46862484415238</v>
      </c>
      <c r="H64" s="640">
        <f t="shared" si="0"/>
        <v>100.78104140692064</v>
      </c>
    </row>
    <row r="65" spans="1:8" ht="26.25" customHeight="1" x14ac:dyDescent="0.4">
      <c r="A65" s="498" t="s">
        <v>100</v>
      </c>
      <c r="B65" s="499">
        <v>1</v>
      </c>
      <c r="C65" s="717"/>
      <c r="D65" s="720"/>
      <c r="E65" s="558">
        <v>2</v>
      </c>
      <c r="F65" s="511">
        <v>73527067</v>
      </c>
      <c r="G65" s="623">
        <f>IF(ISBLANK(F65),"-",(F65/$D$50*$D$47*$B$68)*($B$57/$D$64))</f>
        <v>60.452870952319351</v>
      </c>
      <c r="H65" s="641">
        <f t="shared" si="0"/>
        <v>100.75478492053224</v>
      </c>
    </row>
    <row r="66" spans="1:8" ht="26.25" customHeight="1" x14ac:dyDescent="0.4">
      <c r="A66" s="498" t="s">
        <v>101</v>
      </c>
      <c r="B66" s="499">
        <v>1</v>
      </c>
      <c r="C66" s="717"/>
      <c r="D66" s="720"/>
      <c r="E66" s="558">
        <v>3</v>
      </c>
      <c r="F66" s="511">
        <v>73621655</v>
      </c>
      <c r="G66" s="623">
        <f>IF(ISBLANK(F66),"-",(F66/$D$50*$D$47*$B$68)*($B$57/$D$64))</f>
        <v>60.53063981201884</v>
      </c>
      <c r="H66" s="641">
        <f t="shared" si="0"/>
        <v>100.88439968669806</v>
      </c>
    </row>
    <row r="67" spans="1:8" ht="27" customHeight="1" x14ac:dyDescent="0.4">
      <c r="A67" s="498" t="s">
        <v>102</v>
      </c>
      <c r="B67" s="499">
        <v>1</v>
      </c>
      <c r="C67" s="726"/>
      <c r="D67" s="721"/>
      <c r="E67" s="560">
        <v>4</v>
      </c>
      <c r="F67" s="561"/>
      <c r="G67" s="639" t="str">
        <f>IF(ISBLANK(F67),"-",(F67/$D$50*$D$47*$B$68)*($B$57/$D$64))</f>
        <v>-</v>
      </c>
      <c r="H67" s="642" t="str">
        <f t="shared" si="0"/>
        <v>-</v>
      </c>
    </row>
    <row r="68" spans="1:8" ht="26.25" customHeight="1" x14ac:dyDescent="0.4">
      <c r="A68" s="498" t="s">
        <v>103</v>
      </c>
      <c r="B68" s="562">
        <f>(B67/B66)*(B65/B64)*(B63/B62)*(B61/B60)*B59</f>
        <v>200</v>
      </c>
      <c r="C68" s="716" t="s">
        <v>104</v>
      </c>
      <c r="D68" s="719">
        <v>351.56</v>
      </c>
      <c r="E68" s="556">
        <v>1</v>
      </c>
      <c r="F68" s="557">
        <v>75063433</v>
      </c>
      <c r="G68" s="622">
        <f>IF(ISBLANK(F68),"-",(F68/$D$50*$D$47*$B$68)*($B$57/$D$68))</f>
        <v>61.573853650028241</v>
      </c>
      <c r="H68" s="641">
        <f t="shared" si="0"/>
        <v>102.62308941671374</v>
      </c>
    </row>
    <row r="69" spans="1:8" ht="27" customHeight="1" x14ac:dyDescent="0.4">
      <c r="A69" s="546" t="s">
        <v>105</v>
      </c>
      <c r="B69" s="563">
        <f>(D47*B68)/B56*B57</f>
        <v>350.69049999999999</v>
      </c>
      <c r="C69" s="717"/>
      <c r="D69" s="720"/>
      <c r="E69" s="558">
        <v>2</v>
      </c>
      <c r="F69" s="511">
        <v>73525544</v>
      </c>
      <c r="G69" s="623">
        <f>IF(ISBLANK(F69),"-",(F69/$D$50*$D$47*$B$68)*($B$57/$D$68))</f>
        <v>60.312337244084112</v>
      </c>
      <c r="H69" s="641">
        <f t="shared" si="0"/>
        <v>100.52056207347353</v>
      </c>
    </row>
    <row r="70" spans="1:8" ht="26.25" customHeight="1" x14ac:dyDescent="0.4">
      <c r="A70" s="722" t="s">
        <v>78</v>
      </c>
      <c r="B70" s="723"/>
      <c r="C70" s="717"/>
      <c r="D70" s="720"/>
      <c r="E70" s="558">
        <v>3</v>
      </c>
      <c r="F70" s="511">
        <v>74165115</v>
      </c>
      <c r="G70" s="623">
        <f>IF(ISBLANK(F70),"-",(F70/$D$50*$D$47*$B$68)*($B$57/$D$68))</f>
        <v>60.83697153775946</v>
      </c>
      <c r="H70" s="641">
        <f t="shared" si="0"/>
        <v>101.39495256293243</v>
      </c>
    </row>
    <row r="71" spans="1:8" ht="27" customHeight="1" x14ac:dyDescent="0.4">
      <c r="A71" s="724"/>
      <c r="B71" s="725"/>
      <c r="C71" s="718"/>
      <c r="D71" s="721"/>
      <c r="E71" s="560">
        <v>4</v>
      </c>
      <c r="F71" s="561"/>
      <c r="G71" s="639" t="str">
        <f>IF(ISBLANK(F71),"-",(F71/$D$50*$D$47*$B$68)*($B$57/$D$68))</f>
        <v>-</v>
      </c>
      <c r="H71" s="642" t="str">
        <f t="shared" si="0"/>
        <v>-</v>
      </c>
    </row>
    <row r="72" spans="1:8" ht="26.25" customHeight="1" x14ac:dyDescent="0.4">
      <c r="A72" s="564"/>
      <c r="B72" s="564"/>
      <c r="C72" s="564"/>
      <c r="D72" s="564"/>
      <c r="E72" s="564"/>
      <c r="F72" s="566" t="s">
        <v>71</v>
      </c>
      <c r="G72" s="628">
        <f>AVERAGE(G60:G71)</f>
        <v>60.400934297245044</v>
      </c>
      <c r="H72" s="643">
        <f>AVERAGE(H60:H71)</f>
        <v>100.66822382874173</v>
      </c>
    </row>
    <row r="73" spans="1:8" ht="26.25" customHeight="1" x14ac:dyDescent="0.4">
      <c r="C73" s="564"/>
      <c r="D73" s="564"/>
      <c r="E73" s="564"/>
      <c r="F73" s="567" t="s">
        <v>84</v>
      </c>
      <c r="G73" s="627">
        <f>STDEV(G60:G71)/G72</f>
        <v>9.5763365612770487E-3</v>
      </c>
      <c r="H73" s="627">
        <f>STDEV(H60:H71)/H72</f>
        <v>9.5763365612770521E-3</v>
      </c>
    </row>
    <row r="74" spans="1:8" ht="27" customHeight="1" x14ac:dyDescent="0.4">
      <c r="A74" s="564"/>
      <c r="B74" s="564"/>
      <c r="C74" s="565"/>
      <c r="D74" s="565"/>
      <c r="E74" s="568"/>
      <c r="F74" s="569" t="s">
        <v>20</v>
      </c>
      <c r="G74" s="570">
        <f>COUNT(G60:G71)</f>
        <v>9</v>
      </c>
      <c r="H74" s="570">
        <f>COUNT(H60:H71)</f>
        <v>9</v>
      </c>
    </row>
    <row r="76" spans="1:8" ht="26.25" customHeight="1" x14ac:dyDescent="0.4">
      <c r="A76" s="482" t="s">
        <v>106</v>
      </c>
      <c r="B76" s="571" t="s">
        <v>107</v>
      </c>
      <c r="C76" s="703" t="str">
        <f>B26</f>
        <v>ZIDOVUDINE</v>
      </c>
      <c r="D76" s="703"/>
      <c r="E76" s="572" t="s">
        <v>108</v>
      </c>
      <c r="F76" s="572"/>
      <c r="G76" s="659">
        <f>H72</f>
        <v>100.66822382874173</v>
      </c>
      <c r="H76" s="574"/>
    </row>
    <row r="77" spans="1:8" ht="18.75" x14ac:dyDescent="0.3">
      <c r="A77" s="481" t="s">
        <v>109</v>
      </c>
      <c r="B77" s="481" t="s">
        <v>110</v>
      </c>
    </row>
    <row r="78" spans="1:8" ht="18.75" x14ac:dyDescent="0.3">
      <c r="A78" s="481"/>
      <c r="B78" s="481"/>
    </row>
    <row r="79" spans="1:8" ht="26.25" customHeight="1" x14ac:dyDescent="0.4">
      <c r="A79" s="482" t="s">
        <v>4</v>
      </c>
      <c r="B79" s="737" t="str">
        <f>B26</f>
        <v>ZIDOVUDINE</v>
      </c>
      <c r="C79" s="737"/>
    </row>
    <row r="80" spans="1:8" ht="26.25" customHeight="1" x14ac:dyDescent="0.4">
      <c r="A80" s="483" t="s">
        <v>48</v>
      </c>
      <c r="B80" s="737" t="str">
        <f>B27</f>
        <v>Z1-1</v>
      </c>
      <c r="C80" s="737"/>
    </row>
    <row r="81" spans="1:12" ht="27" customHeight="1" x14ac:dyDescent="0.4">
      <c r="A81" s="483" t="s">
        <v>6</v>
      </c>
      <c r="B81" s="575">
        <f>B28</f>
        <v>99</v>
      </c>
    </row>
    <row r="82" spans="1:12" s="14" customFormat="1" ht="27" customHeight="1" x14ac:dyDescent="0.4">
      <c r="A82" s="483" t="s">
        <v>49</v>
      </c>
      <c r="B82" s="485">
        <v>0</v>
      </c>
      <c r="C82" s="705" t="s">
        <v>50</v>
      </c>
      <c r="D82" s="706"/>
      <c r="E82" s="706"/>
      <c r="F82" s="706"/>
      <c r="G82" s="707"/>
      <c r="I82" s="486"/>
      <c r="J82" s="486"/>
      <c r="K82" s="486"/>
      <c r="L82" s="486"/>
    </row>
    <row r="83" spans="1:12" s="14" customFormat="1" ht="19.5" customHeight="1" x14ac:dyDescent="0.3">
      <c r="A83" s="483" t="s">
        <v>51</v>
      </c>
      <c r="B83" s="487">
        <f>B81-B82</f>
        <v>99</v>
      </c>
      <c r="C83" s="488"/>
      <c r="D83" s="488"/>
      <c r="E83" s="488"/>
      <c r="F83" s="488"/>
      <c r="G83" s="489"/>
      <c r="I83" s="486"/>
      <c r="J83" s="486"/>
      <c r="K83" s="486"/>
      <c r="L83" s="486"/>
    </row>
    <row r="84" spans="1:12" s="14" customFormat="1" ht="27" customHeight="1" x14ac:dyDescent="0.4">
      <c r="A84" s="483" t="s">
        <v>52</v>
      </c>
      <c r="B84" s="490">
        <v>1</v>
      </c>
      <c r="C84" s="708" t="s">
        <v>111</v>
      </c>
      <c r="D84" s="709"/>
      <c r="E84" s="709"/>
      <c r="F84" s="709"/>
      <c r="G84" s="709"/>
      <c r="H84" s="710"/>
      <c r="I84" s="486"/>
      <c r="J84" s="486"/>
      <c r="K84" s="486"/>
      <c r="L84" s="486"/>
    </row>
    <row r="85" spans="1:12" s="14" customFormat="1" ht="27" customHeight="1" x14ac:dyDescent="0.4">
      <c r="A85" s="483" t="s">
        <v>54</v>
      </c>
      <c r="B85" s="490">
        <v>1</v>
      </c>
      <c r="C85" s="708" t="s">
        <v>112</v>
      </c>
      <c r="D85" s="709"/>
      <c r="E85" s="709"/>
      <c r="F85" s="709"/>
      <c r="G85" s="709"/>
      <c r="H85" s="710"/>
      <c r="I85" s="486"/>
      <c r="J85" s="486"/>
      <c r="K85" s="486"/>
      <c r="L85" s="486"/>
    </row>
    <row r="86" spans="1:12" s="14" customFormat="1" ht="18.75" x14ac:dyDescent="0.3">
      <c r="A86" s="483"/>
      <c r="B86" s="493"/>
      <c r="C86" s="494"/>
      <c r="D86" s="494"/>
      <c r="E86" s="494"/>
      <c r="F86" s="494"/>
      <c r="G86" s="494"/>
      <c r="H86" s="494"/>
      <c r="I86" s="486"/>
      <c r="J86" s="486"/>
      <c r="K86" s="486"/>
      <c r="L86" s="486"/>
    </row>
    <row r="87" spans="1:12" s="14" customFormat="1" ht="18.75" x14ac:dyDescent="0.3">
      <c r="A87" s="483" t="s">
        <v>56</v>
      </c>
      <c r="B87" s="495">
        <f>B84/B85</f>
        <v>1</v>
      </c>
      <c r="C87" s="473" t="s">
        <v>57</v>
      </c>
      <c r="D87" s="473"/>
      <c r="E87" s="473"/>
      <c r="F87" s="473"/>
      <c r="G87" s="473"/>
      <c r="I87" s="486"/>
      <c r="J87" s="486"/>
      <c r="K87" s="486"/>
      <c r="L87" s="486"/>
    </row>
    <row r="88" spans="1:12" ht="19.5" customHeight="1" x14ac:dyDescent="0.3">
      <c r="A88" s="481"/>
      <c r="B88" s="481"/>
    </row>
    <row r="89" spans="1:12" ht="27" customHeight="1" x14ac:dyDescent="0.4">
      <c r="A89" s="496" t="s">
        <v>58</v>
      </c>
      <c r="B89" s="497">
        <v>50</v>
      </c>
      <c r="D89" s="576" t="s">
        <v>59</v>
      </c>
      <c r="E89" s="577"/>
      <c r="F89" s="711" t="s">
        <v>60</v>
      </c>
      <c r="G89" s="712"/>
    </row>
    <row r="90" spans="1:12" ht="27" customHeight="1" x14ac:dyDescent="0.4">
      <c r="A90" s="498" t="s">
        <v>61</v>
      </c>
      <c r="B90" s="499">
        <v>2</v>
      </c>
      <c r="C90" s="578" t="s">
        <v>62</v>
      </c>
      <c r="D90" s="501" t="s">
        <v>63</v>
      </c>
      <c r="E90" s="502" t="s">
        <v>64</v>
      </c>
      <c r="F90" s="501" t="s">
        <v>63</v>
      </c>
      <c r="G90" s="579" t="s">
        <v>64</v>
      </c>
      <c r="I90" s="504" t="s">
        <v>65</v>
      </c>
    </row>
    <row r="91" spans="1:12" ht="26.25" customHeight="1" x14ac:dyDescent="0.4">
      <c r="A91" s="498" t="s">
        <v>66</v>
      </c>
      <c r="B91" s="499">
        <v>20</v>
      </c>
      <c r="C91" s="580">
        <v>1</v>
      </c>
      <c r="D91" s="506">
        <v>14527586</v>
      </c>
      <c r="E91" s="507">
        <f>IF(ISBLANK(D91),"-",$D$101/$D$98*D91)</f>
        <v>15572884.742575925</v>
      </c>
      <c r="F91" s="506">
        <v>13977092</v>
      </c>
      <c r="G91" s="508">
        <f>IF(ISBLANK(F91),"-",$D$101/$F$98*F91)</f>
        <v>15475473.799709249</v>
      </c>
      <c r="I91" s="509"/>
    </row>
    <row r="92" spans="1:12" ht="26.25" customHeight="1" x14ac:dyDescent="0.4">
      <c r="A92" s="498" t="s">
        <v>67</v>
      </c>
      <c r="B92" s="499">
        <v>1</v>
      </c>
      <c r="C92" s="565">
        <v>2</v>
      </c>
      <c r="D92" s="511">
        <v>14511529</v>
      </c>
      <c r="E92" s="512">
        <f>IF(ISBLANK(D92),"-",$D$101/$D$98*D92)</f>
        <v>15555672.398397647</v>
      </c>
      <c r="F92" s="511">
        <v>13923962</v>
      </c>
      <c r="G92" s="513">
        <f>IF(ISBLANK(F92),"-",$D$101/$F$98*F92)</f>
        <v>15416648.121021684</v>
      </c>
      <c r="I92" s="713">
        <f>ABS((F96/D96*D95)-F95)/D95</f>
        <v>7.0395763523717712E-3</v>
      </c>
    </row>
    <row r="93" spans="1:12" ht="26.25" customHeight="1" x14ac:dyDescent="0.4">
      <c r="A93" s="498" t="s">
        <v>68</v>
      </c>
      <c r="B93" s="499">
        <v>1</v>
      </c>
      <c r="C93" s="565">
        <v>3</v>
      </c>
      <c r="D93" s="511">
        <v>14535510</v>
      </c>
      <c r="E93" s="512">
        <f>IF(ISBLANK(D93),"-",$D$101/$D$98*D93)</f>
        <v>15581378.895610033</v>
      </c>
      <c r="F93" s="511">
        <v>13979539</v>
      </c>
      <c r="G93" s="513">
        <f>IF(ISBLANK(F93),"-",$D$101/$F$98*F93)</f>
        <v>15478183.124680988</v>
      </c>
      <c r="I93" s="713"/>
    </row>
    <row r="94" spans="1:12" ht="27" customHeight="1" x14ac:dyDescent="0.4">
      <c r="A94" s="498" t="s">
        <v>69</v>
      </c>
      <c r="B94" s="499">
        <v>1</v>
      </c>
      <c r="C94" s="581">
        <v>4</v>
      </c>
      <c r="D94" s="516"/>
      <c r="E94" s="517" t="str">
        <f>IF(ISBLANK(D94),"-",$D$101/$D$98*D94)</f>
        <v>-</v>
      </c>
      <c r="F94" s="582"/>
      <c r="G94" s="518" t="str">
        <f>IF(ISBLANK(F94),"-",$D$101/$F$98*F94)</f>
        <v>-</v>
      </c>
      <c r="I94" s="519"/>
    </row>
    <row r="95" spans="1:12" ht="27" customHeight="1" x14ac:dyDescent="0.4">
      <c r="A95" s="498" t="s">
        <v>70</v>
      </c>
      <c r="B95" s="499">
        <v>1</v>
      </c>
      <c r="C95" s="583" t="s">
        <v>71</v>
      </c>
      <c r="D95" s="584">
        <f>AVERAGE(D91:D94)</f>
        <v>14524875</v>
      </c>
      <c r="E95" s="522">
        <f>AVERAGE(E91:E94)</f>
        <v>15569978.678861201</v>
      </c>
      <c r="F95" s="585">
        <f>AVERAGE(F91:F94)</f>
        <v>13960197.666666666</v>
      </c>
      <c r="G95" s="586">
        <f>AVERAGE(G91:G94)</f>
        <v>15456768.348470641</v>
      </c>
    </row>
    <row r="96" spans="1:12" ht="26.25" customHeight="1" x14ac:dyDescent="0.4">
      <c r="A96" s="498" t="s">
        <v>72</v>
      </c>
      <c r="B96" s="484">
        <v>1</v>
      </c>
      <c r="C96" s="587" t="s">
        <v>113</v>
      </c>
      <c r="D96" s="588">
        <v>31.41</v>
      </c>
      <c r="E96" s="514"/>
      <c r="F96" s="526">
        <v>30.41</v>
      </c>
    </row>
    <row r="97" spans="1:10" ht="26.25" customHeight="1" x14ac:dyDescent="0.4">
      <c r="A97" s="498" t="s">
        <v>74</v>
      </c>
      <c r="B97" s="484">
        <v>1</v>
      </c>
      <c r="C97" s="589" t="s">
        <v>114</v>
      </c>
      <c r="D97" s="590">
        <f>D96*$B$87</f>
        <v>31.41</v>
      </c>
      <c r="E97" s="529"/>
      <c r="F97" s="528">
        <f>F96*$B$87</f>
        <v>30.41</v>
      </c>
    </row>
    <row r="98" spans="1:10" ht="19.5" customHeight="1" x14ac:dyDescent="0.3">
      <c r="A98" s="498" t="s">
        <v>76</v>
      </c>
      <c r="B98" s="591">
        <f>(B97/B96)*(B95/B94)*(B93/B92)*(B91/B90)*B89</f>
        <v>500</v>
      </c>
      <c r="C98" s="589" t="s">
        <v>115</v>
      </c>
      <c r="D98" s="592">
        <f>D97*$B$83/100</f>
        <v>31.0959</v>
      </c>
      <c r="E98" s="532"/>
      <c r="F98" s="531">
        <f>F97*$B$83/100</f>
        <v>30.105900000000002</v>
      </c>
    </row>
    <row r="99" spans="1:10" ht="19.5" customHeight="1" x14ac:dyDescent="0.3">
      <c r="A99" s="699" t="s">
        <v>78</v>
      </c>
      <c r="B99" s="714"/>
      <c r="C99" s="589" t="s">
        <v>116</v>
      </c>
      <c r="D99" s="593">
        <f>D98/$B$98</f>
        <v>6.2191799999999998E-2</v>
      </c>
      <c r="E99" s="532"/>
      <c r="F99" s="535">
        <f>F98/$B$98</f>
        <v>6.0211800000000003E-2</v>
      </c>
      <c r="G99" s="594"/>
      <c r="H99" s="524"/>
    </row>
    <row r="100" spans="1:10" ht="19.5" customHeight="1" x14ac:dyDescent="0.3">
      <c r="A100" s="701"/>
      <c r="B100" s="715"/>
      <c r="C100" s="589" t="s">
        <v>80</v>
      </c>
      <c r="D100" s="595">
        <f>$B$56/$B$116</f>
        <v>6.6666666666666666E-2</v>
      </c>
      <c r="F100" s="540"/>
      <c r="G100" s="596"/>
      <c r="H100" s="524"/>
    </row>
    <row r="101" spans="1:10" ht="18.75" x14ac:dyDescent="0.3">
      <c r="C101" s="589" t="s">
        <v>81</v>
      </c>
      <c r="D101" s="590">
        <f>D100*$B$98</f>
        <v>33.333333333333336</v>
      </c>
      <c r="F101" s="540"/>
      <c r="G101" s="594"/>
      <c r="H101" s="524"/>
    </row>
    <row r="102" spans="1:10" ht="19.5" customHeight="1" x14ac:dyDescent="0.3">
      <c r="C102" s="597" t="s">
        <v>82</v>
      </c>
      <c r="D102" s="598">
        <f>D101/B34</f>
        <v>33.333333333333336</v>
      </c>
      <c r="F102" s="544"/>
      <c r="G102" s="594"/>
      <c r="H102" s="524"/>
      <c r="J102" s="599"/>
    </row>
    <row r="103" spans="1:10" ht="18.75" x14ac:dyDescent="0.3">
      <c r="C103" s="600" t="s">
        <v>117</v>
      </c>
      <c r="D103" s="601">
        <f>AVERAGE(E91:E94,G91:G94)</f>
        <v>15513373.51366592</v>
      </c>
      <c r="F103" s="544"/>
      <c r="G103" s="602"/>
      <c r="H103" s="524"/>
      <c r="J103" s="603"/>
    </row>
    <row r="104" spans="1:10" ht="18.75" x14ac:dyDescent="0.3">
      <c r="C104" s="567" t="s">
        <v>84</v>
      </c>
      <c r="D104" s="604">
        <f>STDEV(E91:E94,G91:G94)/D103</f>
        <v>4.2744724857334895E-3</v>
      </c>
      <c r="F104" s="544"/>
      <c r="G104" s="594"/>
      <c r="H104" s="524"/>
      <c r="J104" s="603"/>
    </row>
    <row r="105" spans="1:10" ht="19.5" customHeight="1" x14ac:dyDescent="0.3">
      <c r="C105" s="569" t="s">
        <v>20</v>
      </c>
      <c r="D105" s="605">
        <f>COUNT(E91:E94,G91:G94)</f>
        <v>6</v>
      </c>
      <c r="F105" s="544"/>
      <c r="G105" s="594"/>
      <c r="H105" s="524"/>
      <c r="J105" s="603"/>
    </row>
    <row r="106" spans="1:10" ht="19.5" customHeight="1" x14ac:dyDescent="0.3">
      <c r="A106" s="548"/>
      <c r="B106" s="548"/>
      <c r="C106" s="548"/>
      <c r="D106" s="548"/>
      <c r="E106" s="548"/>
    </row>
    <row r="107" spans="1:10" ht="27" customHeight="1" x14ac:dyDescent="0.4">
      <c r="A107" s="496" t="s">
        <v>118</v>
      </c>
      <c r="B107" s="497">
        <v>900</v>
      </c>
      <c r="C107" s="644" t="s">
        <v>119</v>
      </c>
      <c r="D107" s="644" t="s">
        <v>63</v>
      </c>
      <c r="E107" s="644" t="s">
        <v>120</v>
      </c>
      <c r="F107" s="606" t="s">
        <v>121</v>
      </c>
    </row>
    <row r="108" spans="1:10" ht="26.25" customHeight="1" x14ac:dyDescent="0.4">
      <c r="A108" s="498" t="s">
        <v>122</v>
      </c>
      <c r="B108" s="499">
        <v>1</v>
      </c>
      <c r="C108" s="649">
        <v>1</v>
      </c>
      <c r="D108" s="650">
        <v>14871608</v>
      </c>
      <c r="E108" s="624">
        <f t="shared" ref="E108:E113" si="1">IF(ISBLANK(D108),"-",D108/$D$103*$D$100*$B$116)</f>
        <v>57.51788798316273</v>
      </c>
      <c r="F108" s="651">
        <f t="shared" ref="F108:F113" si="2">IF(ISBLANK(D108), "-", (E108/$B$56)*100)</f>
        <v>95.863146638604547</v>
      </c>
    </row>
    <row r="109" spans="1:10" ht="26.25" customHeight="1" x14ac:dyDescent="0.4">
      <c r="A109" s="498" t="s">
        <v>95</v>
      </c>
      <c r="B109" s="499">
        <v>1</v>
      </c>
      <c r="C109" s="645">
        <v>2</v>
      </c>
      <c r="D109" s="647">
        <v>15569603</v>
      </c>
      <c r="E109" s="625">
        <f t="shared" si="1"/>
        <v>60.217474888815943</v>
      </c>
      <c r="F109" s="652">
        <f t="shared" si="2"/>
        <v>100.36245814802658</v>
      </c>
    </row>
    <row r="110" spans="1:10" ht="26.25" customHeight="1" x14ac:dyDescent="0.4">
      <c r="A110" s="498" t="s">
        <v>96</v>
      </c>
      <c r="B110" s="499">
        <v>1</v>
      </c>
      <c r="C110" s="645">
        <v>3</v>
      </c>
      <c r="D110" s="647">
        <v>14832329</v>
      </c>
      <c r="E110" s="625">
        <f t="shared" si="1"/>
        <v>57.36597131604168</v>
      </c>
      <c r="F110" s="652">
        <f t="shared" si="2"/>
        <v>95.609952193402805</v>
      </c>
    </row>
    <row r="111" spans="1:10" ht="26.25" customHeight="1" x14ac:dyDescent="0.4">
      <c r="A111" s="498" t="s">
        <v>97</v>
      </c>
      <c r="B111" s="499">
        <v>1</v>
      </c>
      <c r="C111" s="645">
        <v>4</v>
      </c>
      <c r="D111" s="647">
        <v>14565148</v>
      </c>
      <c r="E111" s="625">
        <f t="shared" si="1"/>
        <v>56.332613872164103</v>
      </c>
      <c r="F111" s="652">
        <f t="shared" si="2"/>
        <v>93.887689786940172</v>
      </c>
    </row>
    <row r="112" spans="1:10" ht="26.25" customHeight="1" x14ac:dyDescent="0.4">
      <c r="A112" s="498" t="s">
        <v>98</v>
      </c>
      <c r="B112" s="499">
        <v>1</v>
      </c>
      <c r="C112" s="645">
        <v>5</v>
      </c>
      <c r="D112" s="647">
        <v>14594809</v>
      </c>
      <c r="E112" s="625">
        <f t="shared" si="1"/>
        <v>56.447331667003006</v>
      </c>
      <c r="F112" s="652">
        <f t="shared" si="2"/>
        <v>94.078886111671679</v>
      </c>
    </row>
    <row r="113" spans="1:10" ht="27" customHeight="1" x14ac:dyDescent="0.4">
      <c r="A113" s="498" t="s">
        <v>100</v>
      </c>
      <c r="B113" s="499">
        <v>1</v>
      </c>
      <c r="C113" s="646">
        <v>6</v>
      </c>
      <c r="D113" s="648">
        <v>15610613</v>
      </c>
      <c r="E113" s="626">
        <f t="shared" si="1"/>
        <v>60.376086424716412</v>
      </c>
      <c r="F113" s="653">
        <f t="shared" si="2"/>
        <v>100.62681070786068</v>
      </c>
    </row>
    <row r="114" spans="1:10" ht="27" customHeight="1" x14ac:dyDescent="0.4">
      <c r="A114" s="498" t="s">
        <v>101</v>
      </c>
      <c r="B114" s="499">
        <v>1</v>
      </c>
      <c r="C114" s="607"/>
      <c r="D114" s="565"/>
      <c r="E114" s="472"/>
      <c r="F114" s="654"/>
    </row>
    <row r="115" spans="1:10" ht="26.25" customHeight="1" x14ac:dyDescent="0.4">
      <c r="A115" s="498" t="s">
        <v>102</v>
      </c>
      <c r="B115" s="499">
        <v>1</v>
      </c>
      <c r="C115" s="607"/>
      <c r="D115" s="631" t="s">
        <v>71</v>
      </c>
      <c r="E115" s="633">
        <f>AVERAGE(E108:E113)</f>
        <v>58.042894358650642</v>
      </c>
      <c r="F115" s="655">
        <f>AVERAGE(F108:F113)</f>
        <v>96.738157264417737</v>
      </c>
    </row>
    <row r="116" spans="1:10" ht="27" customHeight="1" x14ac:dyDescent="0.4">
      <c r="A116" s="498" t="s">
        <v>103</v>
      </c>
      <c r="B116" s="530">
        <f>(B115/B114)*(B113/B112)*(B111/B110)*(B109/B108)*B107</f>
        <v>900</v>
      </c>
      <c r="C116" s="608"/>
      <c r="D116" s="632" t="s">
        <v>84</v>
      </c>
      <c r="E116" s="630">
        <f>STDEV(E108:E113)/E115</f>
        <v>3.1180808999761663E-2</v>
      </c>
      <c r="F116" s="609">
        <f>STDEV(F108:F113)/F115</f>
        <v>3.118080899976166E-2</v>
      </c>
      <c r="I116" s="472"/>
    </row>
    <row r="117" spans="1:10" ht="27" customHeight="1" x14ac:dyDescent="0.4">
      <c r="A117" s="699" t="s">
        <v>78</v>
      </c>
      <c r="B117" s="700"/>
      <c r="C117" s="610"/>
      <c r="D117" s="569" t="s">
        <v>20</v>
      </c>
      <c r="E117" s="635">
        <f>COUNT(E108:E113)</f>
        <v>6</v>
      </c>
      <c r="F117" s="636">
        <f>COUNT(F108:F113)</f>
        <v>6</v>
      </c>
      <c r="I117" s="472"/>
      <c r="J117" s="603"/>
    </row>
    <row r="118" spans="1:10" ht="26.25" customHeight="1" x14ac:dyDescent="0.3">
      <c r="A118" s="701"/>
      <c r="B118" s="702"/>
      <c r="C118" s="472"/>
      <c r="D118" s="634"/>
      <c r="E118" s="727" t="s">
        <v>123</v>
      </c>
      <c r="F118" s="728"/>
      <c r="G118" s="472"/>
      <c r="H118" s="472"/>
      <c r="I118" s="472"/>
    </row>
    <row r="119" spans="1:10" ht="25.5" customHeight="1" x14ac:dyDescent="0.4">
      <c r="A119" s="619"/>
      <c r="B119" s="494"/>
      <c r="C119" s="472"/>
      <c r="D119" s="632" t="s">
        <v>124</v>
      </c>
      <c r="E119" s="637">
        <f>MIN(E108:E113)</f>
        <v>56.332613872164103</v>
      </c>
      <c r="F119" s="656">
        <f>MIN(F108:F113)</f>
        <v>93.887689786940172</v>
      </c>
      <c r="G119" s="472"/>
      <c r="H119" s="472"/>
      <c r="I119" s="472"/>
    </row>
    <row r="120" spans="1:10" ht="24" customHeight="1" x14ac:dyDescent="0.4">
      <c r="A120" s="619"/>
      <c r="B120" s="494"/>
      <c r="C120" s="472"/>
      <c r="D120" s="541" t="s">
        <v>125</v>
      </c>
      <c r="E120" s="638">
        <f>MAX(E108:E113)</f>
        <v>60.376086424716412</v>
      </c>
      <c r="F120" s="657">
        <f>MAX(F108:F113)</f>
        <v>100.62681070786068</v>
      </c>
      <c r="G120" s="472"/>
      <c r="H120" s="472"/>
      <c r="I120" s="472"/>
    </row>
    <row r="121" spans="1:10" ht="27" customHeight="1" x14ac:dyDescent="0.3">
      <c r="A121" s="619"/>
      <c r="B121" s="494"/>
      <c r="C121" s="472"/>
      <c r="D121" s="472"/>
      <c r="E121" s="472"/>
      <c r="F121" s="565"/>
      <c r="G121" s="472"/>
      <c r="H121" s="472"/>
      <c r="I121" s="472"/>
    </row>
    <row r="122" spans="1:10" ht="25.5" customHeight="1" x14ac:dyDescent="0.3">
      <c r="A122" s="619"/>
      <c r="B122" s="494"/>
      <c r="C122" s="472"/>
      <c r="D122" s="472"/>
      <c r="E122" s="472"/>
      <c r="F122" s="565"/>
      <c r="G122" s="472"/>
      <c r="H122" s="472"/>
      <c r="I122" s="472"/>
    </row>
    <row r="123" spans="1:10" ht="18.75" x14ac:dyDescent="0.3">
      <c r="A123" s="619"/>
      <c r="B123" s="494"/>
      <c r="C123" s="472"/>
      <c r="D123" s="472"/>
      <c r="E123" s="472"/>
      <c r="F123" s="565"/>
      <c r="G123" s="472"/>
      <c r="H123" s="472"/>
      <c r="I123" s="472"/>
    </row>
    <row r="124" spans="1:10" ht="45.75" customHeight="1" x14ac:dyDescent="0.65">
      <c r="A124" s="482" t="s">
        <v>106</v>
      </c>
      <c r="B124" s="571" t="s">
        <v>126</v>
      </c>
      <c r="C124" s="703" t="str">
        <f>B26</f>
        <v>ZIDOVUDINE</v>
      </c>
      <c r="D124" s="703"/>
      <c r="E124" s="572" t="s">
        <v>127</v>
      </c>
      <c r="F124" s="572"/>
      <c r="G124" s="658">
        <f>F115</f>
        <v>96.738157264417737</v>
      </c>
      <c r="H124" s="472"/>
      <c r="I124" s="472"/>
    </row>
    <row r="125" spans="1:10" ht="45.75" customHeight="1" x14ac:dyDescent="0.65">
      <c r="A125" s="482"/>
      <c r="B125" s="571" t="s">
        <v>128</v>
      </c>
      <c r="C125" s="483" t="s">
        <v>129</v>
      </c>
      <c r="D125" s="658">
        <f>MIN(F108:F113)</f>
        <v>93.887689786940172</v>
      </c>
      <c r="E125" s="583" t="s">
        <v>130</v>
      </c>
      <c r="F125" s="658">
        <f>MAX(F108:F113)</f>
        <v>100.62681070786068</v>
      </c>
      <c r="G125" s="573"/>
      <c r="H125" s="472"/>
      <c r="I125" s="472"/>
    </row>
    <row r="126" spans="1:10" ht="19.5" customHeight="1" x14ac:dyDescent="0.3">
      <c r="A126" s="611"/>
      <c r="B126" s="611"/>
      <c r="C126" s="612"/>
      <c r="D126" s="612"/>
      <c r="E126" s="612"/>
      <c r="F126" s="612"/>
      <c r="G126" s="612"/>
      <c r="H126" s="612"/>
    </row>
    <row r="127" spans="1:10" ht="18.75" x14ac:dyDescent="0.3">
      <c r="B127" s="704" t="s">
        <v>26</v>
      </c>
      <c r="C127" s="704"/>
      <c r="E127" s="578" t="s">
        <v>27</v>
      </c>
      <c r="F127" s="613"/>
      <c r="G127" s="704" t="s">
        <v>28</v>
      </c>
      <c r="H127" s="704"/>
    </row>
    <row r="128" spans="1:10" ht="69.95" customHeight="1" x14ac:dyDescent="0.3">
      <c r="A128" s="614" t="s">
        <v>29</v>
      </c>
      <c r="B128" s="615"/>
      <c r="C128" s="615"/>
      <c r="E128" s="615"/>
      <c r="F128" s="472"/>
      <c r="G128" s="616"/>
      <c r="H128" s="616"/>
    </row>
    <row r="129" spans="1:9" ht="69.95" customHeight="1" x14ac:dyDescent="0.3">
      <c r="A129" s="614" t="s">
        <v>30</v>
      </c>
      <c r="B129" s="617"/>
      <c r="C129" s="617"/>
      <c r="E129" s="617"/>
      <c r="F129" s="472"/>
      <c r="G129" s="618"/>
      <c r="H129" s="618"/>
    </row>
    <row r="130" spans="1:9" ht="18.75" x14ac:dyDescent="0.3">
      <c r="A130" s="564"/>
      <c r="B130" s="564"/>
      <c r="C130" s="565"/>
      <c r="D130" s="565"/>
      <c r="E130" s="565"/>
      <c r="F130" s="568"/>
      <c r="G130" s="565"/>
      <c r="H130" s="565"/>
      <c r="I130" s="472"/>
    </row>
    <row r="131" spans="1:9" ht="18.75" x14ac:dyDescent="0.3">
      <c r="A131" s="564"/>
      <c r="B131" s="564"/>
      <c r="C131" s="565"/>
      <c r="D131" s="565"/>
      <c r="E131" s="565"/>
      <c r="F131" s="568"/>
      <c r="G131" s="565"/>
      <c r="H131" s="565"/>
      <c r="I131" s="472"/>
    </row>
    <row r="132" spans="1:9" ht="18.75" x14ac:dyDescent="0.3">
      <c r="A132" s="564"/>
      <c r="B132" s="564"/>
      <c r="C132" s="565"/>
      <c r="D132" s="565"/>
      <c r="E132" s="565"/>
      <c r="F132" s="568"/>
      <c r="G132" s="565"/>
      <c r="H132" s="565"/>
      <c r="I132" s="472"/>
    </row>
    <row r="133" spans="1:9" ht="18.75" x14ac:dyDescent="0.3">
      <c r="A133" s="564"/>
      <c r="B133" s="564"/>
      <c r="C133" s="565"/>
      <c r="D133" s="565"/>
      <c r="E133" s="565"/>
      <c r="F133" s="568"/>
      <c r="G133" s="565"/>
      <c r="H133" s="565"/>
      <c r="I133" s="472"/>
    </row>
    <row r="134" spans="1:9" ht="18.75" x14ac:dyDescent="0.3">
      <c r="A134" s="564"/>
      <c r="B134" s="564"/>
      <c r="C134" s="565"/>
      <c r="D134" s="565"/>
      <c r="E134" s="565"/>
      <c r="F134" s="568"/>
      <c r="G134" s="565"/>
      <c r="H134" s="565"/>
      <c r="I134" s="472"/>
    </row>
    <row r="135" spans="1:9" ht="18.75" x14ac:dyDescent="0.3">
      <c r="A135" s="564"/>
      <c r="B135" s="564"/>
      <c r="C135" s="565"/>
      <c r="D135" s="565"/>
      <c r="E135" s="565"/>
      <c r="F135" s="568"/>
      <c r="G135" s="565"/>
      <c r="H135" s="565"/>
      <c r="I135" s="472"/>
    </row>
    <row r="136" spans="1:9" ht="18.75" x14ac:dyDescent="0.3">
      <c r="A136" s="564"/>
      <c r="B136" s="564"/>
      <c r="C136" s="565"/>
      <c r="D136" s="565"/>
      <c r="E136" s="565"/>
      <c r="F136" s="568"/>
      <c r="G136" s="565"/>
      <c r="H136" s="565"/>
      <c r="I136" s="472"/>
    </row>
    <row r="137" spans="1:9" ht="18.75" x14ac:dyDescent="0.3">
      <c r="A137" s="564"/>
      <c r="B137" s="564"/>
      <c r="C137" s="565"/>
      <c r="D137" s="565"/>
      <c r="E137" s="565"/>
      <c r="F137" s="568"/>
      <c r="G137" s="565"/>
      <c r="H137" s="565"/>
      <c r="I137" s="472"/>
    </row>
    <row r="138" spans="1:9" ht="18.75" x14ac:dyDescent="0.3">
      <c r="A138" s="564"/>
      <c r="B138" s="564"/>
      <c r="C138" s="565"/>
      <c r="D138" s="565"/>
      <c r="E138" s="565"/>
      <c r="F138" s="568"/>
      <c r="G138" s="565"/>
      <c r="H138" s="565"/>
      <c r="I138" s="472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LAMIVUDINE</vt:lpstr>
      <vt:lpstr>SST NEVIRAPINE</vt:lpstr>
      <vt:lpstr>SST ZIDOVUDINE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2018-04-25T12:22:24Z</cp:lastPrinted>
  <dcterms:created xsi:type="dcterms:W3CDTF">2005-07-05T10:19:27Z</dcterms:created>
  <dcterms:modified xsi:type="dcterms:W3CDTF">2018-05-07T09:09:36Z</dcterms:modified>
</cp:coreProperties>
</file>