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 Trimethoprim" sheetId="5" r:id="rId1"/>
    <sheet name="SST Sulfamethoxazole" sheetId="6" r:id="rId2"/>
    <sheet name="RD" sheetId="2" r:id="rId3"/>
    <sheet name="Trimethoprim" sheetId="3" r:id="rId4"/>
    <sheet name="Sulfamethoxazole" sheetId="4" r:id="rId5"/>
  </sheets>
  <definedNames>
    <definedName name="_xlnm.Print_Area" localSheetId="2">RD!$A$1:$F$43</definedName>
    <definedName name="_xlnm.Print_Area" localSheetId="1">'SST Sulfamethoxazole'!$A$15:$H$61</definedName>
    <definedName name="_xlnm.Print_Area" localSheetId="0">'SST Trimethoprim'!$A$15:$G$61</definedName>
    <definedName name="_xlnm.Print_Area" localSheetId="4">Sulfamethoxazole!$A$1:$I$81</definedName>
    <definedName name="_xlnm.Print_Area" localSheetId="3">Trimethoprim!$A$1:$I$81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B53" i="6" l="1"/>
  <c r="B52" i="6"/>
  <c r="F51" i="6"/>
  <c r="E51" i="6"/>
  <c r="D51" i="6"/>
  <c r="C51" i="6"/>
  <c r="B51" i="6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57" i="4"/>
  <c r="B57" i="3"/>
  <c r="C77" i="4"/>
  <c r="H72" i="4"/>
  <c r="G72" i="4"/>
  <c r="G71" i="4"/>
  <c r="H71" i="4" s="1"/>
  <c r="G70" i="4"/>
  <c r="H70" i="4" s="1"/>
  <c r="H69" i="4"/>
  <c r="G69" i="4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D58" i="4"/>
  <c r="B70" i="4" s="1"/>
  <c r="B58" i="4"/>
  <c r="E56" i="4"/>
  <c r="B55" i="4"/>
  <c r="B45" i="4"/>
  <c r="D48" i="4" s="1"/>
  <c r="D49" i="4" s="1"/>
  <c r="D44" i="4"/>
  <c r="F42" i="4"/>
  <c r="D42" i="4"/>
  <c r="G40" i="4"/>
  <c r="B34" i="4"/>
  <c r="F44" i="4" s="1"/>
  <c r="F45" i="4" s="1"/>
  <c r="F46" i="4" s="1"/>
  <c r="B30" i="4"/>
  <c r="C77" i="3"/>
  <c r="H72" i="3"/>
  <c r="G72" i="3"/>
  <c r="B69" i="3"/>
  <c r="B70" i="3" s="1"/>
  <c r="H68" i="3"/>
  <c r="G68" i="3"/>
  <c r="H64" i="3"/>
  <c r="G64" i="3"/>
  <c r="B58" i="3"/>
  <c r="D58" i="3"/>
  <c r="E56" i="3"/>
  <c r="B55" i="3"/>
  <c r="B45" i="3"/>
  <c r="D48" i="3" s="1"/>
  <c r="D49" i="3" s="1"/>
  <c r="F44" i="3"/>
  <c r="F42" i="3"/>
  <c r="D42" i="3"/>
  <c r="B34" i="3"/>
  <c r="D44" i="3" s="1"/>
  <c r="D45" i="3" s="1"/>
  <c r="D46" i="3" s="1"/>
  <c r="B30" i="3"/>
  <c r="D33" i="2"/>
  <c r="C33" i="2"/>
  <c r="B33" i="2"/>
  <c r="G38" i="4" l="1"/>
  <c r="G39" i="4"/>
  <c r="G42" i="4" s="1"/>
  <c r="G41" i="4"/>
  <c r="E38" i="3"/>
  <c r="E40" i="3"/>
  <c r="E39" i="3"/>
  <c r="E41" i="3"/>
  <c r="F45" i="3"/>
  <c r="H75" i="4"/>
  <c r="D45" i="4"/>
  <c r="H73" i="4"/>
  <c r="G77" i="4" s="1"/>
  <c r="C35" i="2"/>
  <c r="C37" i="2"/>
  <c r="C39" i="2" s="1"/>
  <c r="D46" i="4" l="1"/>
  <c r="E41" i="4"/>
  <c r="E39" i="4"/>
  <c r="E40" i="4"/>
  <c r="E38" i="4"/>
  <c r="F46" i="3"/>
  <c r="G38" i="3"/>
  <c r="G40" i="3"/>
  <c r="G39" i="3"/>
  <c r="G41" i="3"/>
  <c r="E42" i="3"/>
  <c r="H74" i="4"/>
  <c r="D50" i="3" l="1"/>
  <c r="D52" i="3"/>
  <c r="D50" i="4"/>
  <c r="D51" i="4" s="1"/>
  <c r="D52" i="4"/>
  <c r="E42" i="4"/>
  <c r="G42" i="3"/>
  <c r="D51" i="3" l="1"/>
  <c r="G69" i="3"/>
  <c r="H69" i="3" s="1"/>
  <c r="G67" i="3"/>
  <c r="H67" i="3" s="1"/>
  <c r="G65" i="3"/>
  <c r="H65" i="3" s="1"/>
  <c r="G62" i="3"/>
  <c r="H62" i="3" s="1"/>
  <c r="G71" i="3"/>
  <c r="H71" i="3" s="1"/>
  <c r="G66" i="3"/>
  <c r="H66" i="3" s="1"/>
  <c r="G61" i="3"/>
  <c r="H61" i="3" s="1"/>
  <c r="G70" i="3"/>
  <c r="H70" i="3" s="1"/>
  <c r="G63" i="3"/>
  <c r="H63" i="3" s="1"/>
  <c r="H75" i="3" l="1"/>
  <c r="H73" i="3"/>
  <c r="G77" i="3" s="1"/>
  <c r="H74" i="3" l="1"/>
</calcChain>
</file>

<file path=xl/sharedStrings.xml><?xml version="1.0" encoding="utf-8"?>
<sst xmlns="http://schemas.openxmlformats.org/spreadsheetml/2006/main" count="318" uniqueCount="118">
  <si>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</si>
  <si>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</si>
  <si>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</si>
  <si>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</si>
  <si>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</si>
  <si>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</si>
  <si>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</si>
  <si>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NDQB201805434</t>
  </si>
  <si>
    <t>Weight (mg):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</si>
  <si>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</si>
  <si>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</si>
  <si>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</si>
  <si>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</si>
  <si>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</si>
  <si>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</si>
  <si>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</si>
  <si>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</si>
  <si>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</si>
  <si>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</si>
  <si>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</si>
  <si>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</si>
  <si>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</si>
  <si>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</si>
  <si>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</si>
  <si>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</si>
  <si>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</si>
  <si>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</si>
  <si>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</si>
  <si>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</si>
  <si>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</si>
  <si>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</si>
  <si>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</si>
  <si>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</si>
  <si>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</si>
  <si>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</si>
  <si>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</si>
  <si>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</si>
  <si>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</si>
  <si>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</si>
  <si>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</si>
  <si>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</si>
  <si>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</si>
  <si>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</si>
  <si>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</si>
  <si>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</si>
  <si>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</si>
  <si>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</si>
  <si>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</si>
  <si>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</si>
  <si>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</si>
  <si>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</si>
  <si>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</si>
  <si>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</si>
  <si>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</si>
  <si>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</si>
  <si>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</si>
  <si>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</si>
  <si>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</si>
  <si>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</si>
  <si>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</si>
  <si>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</si>
  <si>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</si>
  <si>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</si>
  <si>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</si>
  <si>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</si>
  <si>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</si>
  <si>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</si>
  <si>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</si>
  <si>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</si>
  <si>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</si>
  <si>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</si>
  <si>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</si>
  <si>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</si>
  <si>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</si>
  <si>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</si>
  <si>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</si>
  <si>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</si>
  <si>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</si>
  <si>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</si>
  <si>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</si>
  <si>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</si>
  <si>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</si>
  <si>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</si>
  <si>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</si>
  <si>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</si>
  <si>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</si>
  <si>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</si>
  <si>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</si>
  <si>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</si>
  <si>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</si>
  <si>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</si>
  <si>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</si>
  <si>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</si>
  <si>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</si>
  <si>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</si>
  <si>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</si>
  <si>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</si>
  <si>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</si>
  <si>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</si>
  <si>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</si>
  <si>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</si>
  <si>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</si>
  <si>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</si>
  <si>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</si>
  <si>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</si>
  <si>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</si>
  <si>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</si>
  <si>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</si>
  <si>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</si>
  <si>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</si>
  <si>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 xml:space="preserve">Sulfamethoxazole </t>
  </si>
  <si>
    <t>S12-6</t>
  </si>
  <si>
    <t>T7-5</t>
  </si>
  <si>
    <t>RUTTO KENNEDY</t>
  </si>
  <si>
    <t xml:space="preserve">Sulfamethoxazole  &amp; Trimethoprim </t>
  </si>
  <si>
    <t xml:space="preserve">Trimethoprim </t>
  </si>
  <si>
    <t>Resolution(USP)</t>
  </si>
  <si>
    <r>
      <t>The Resolution between peaks Trimethoprim and Sulfamethoxazole is</t>
    </r>
    <r>
      <rPr>
        <b/>
        <sz val="12"/>
        <color rgb="FF000000"/>
        <rFont val="Book Antiqua"/>
        <family val="1"/>
      </rPr>
      <t xml:space="preserve"> NLT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</si>
</sst>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349" customWidth="1"/>
    <col min="2" max="2" width="20.42578125" style="349" customWidth="1"/>
    <col min="3" max="3" width="31.85546875" style="349" customWidth="1"/>
    <col min="4" max="4" width="25.85546875" style="349" customWidth="1"/>
    <col min="5" max="5" width="25.7109375" style="349" customWidth="1"/>
    <col min="6" max="6" width="23.140625" style="349" customWidth="1"/>
    <col min="7" max="7" width="28.42578125" style="349" customWidth="1"/>
    <col min="8" max="8" width="21.5703125" style="349" customWidth="1"/>
    <col min="9" max="9" width="9.140625" style="349" customWidth="1"/>
    <col min="10" max="16384" width="9.140625" style="386"/>
  </cols>
  <sheetData>
    <row r="14" spans="1:6" ht="15" customHeight="1" x14ac:dyDescent="0.3">
      <c r="A14" s="348"/>
      <c r="C14" s="350"/>
      <c r="F14" s="350"/>
    </row>
    <row r="15" spans="1:6" ht="18.75" customHeight="1" x14ac:dyDescent="0.3">
      <c r="A15" s="351" t="s">
        <v>0</v>
      </c>
      <c r="B15" s="351"/>
      <c r="C15" s="351"/>
      <c r="D15" s="351"/>
      <c r="E15" s="351"/>
    </row>
    <row r="16" spans="1:6" ht="16.5" customHeight="1" x14ac:dyDescent="0.3">
      <c r="A16" s="352" t="s">
        <v>1</v>
      </c>
      <c r="B16" s="353" t="s">
        <v>2</v>
      </c>
    </row>
    <row r="17" spans="1:5" ht="16.5" customHeight="1" x14ac:dyDescent="0.3">
      <c r="A17" s="354" t="s">
        <v>3</v>
      </c>
      <c r="B17" s="354" t="s">
        <v>5</v>
      </c>
      <c r="D17" s="355"/>
      <c r="E17" s="356"/>
    </row>
    <row r="18" spans="1:5" ht="16.5" customHeight="1" x14ac:dyDescent="0.3">
      <c r="A18" s="357" t="s">
        <v>4</v>
      </c>
      <c r="B18" s="354" t="s">
        <v>115</v>
      </c>
      <c r="C18" s="356"/>
      <c r="D18" s="356"/>
      <c r="E18" s="356"/>
    </row>
    <row r="19" spans="1:5" ht="16.5" customHeight="1" x14ac:dyDescent="0.3">
      <c r="A19" s="357" t="s">
        <v>6</v>
      </c>
      <c r="B19" s="358">
        <v>99.75</v>
      </c>
      <c r="C19" s="356"/>
      <c r="D19" s="356"/>
      <c r="E19" s="356"/>
    </row>
    <row r="20" spans="1:5" ht="16.5" customHeight="1" x14ac:dyDescent="0.3">
      <c r="A20" s="354" t="s">
        <v>8</v>
      </c>
      <c r="B20" s="358">
        <v>25.04</v>
      </c>
      <c r="C20" s="356"/>
      <c r="D20" s="356"/>
      <c r="E20" s="356"/>
    </row>
    <row r="21" spans="1:5" ht="16.5" customHeight="1" x14ac:dyDescent="0.3">
      <c r="A21" s="354" t="s">
        <v>9</v>
      </c>
      <c r="B21" s="359">
        <f>25.04/25*4/100</f>
        <v>4.0064000000000002E-2</v>
      </c>
      <c r="C21" s="356"/>
      <c r="D21" s="356"/>
      <c r="E21" s="356"/>
    </row>
    <row r="22" spans="1:5" ht="15.75" customHeight="1" x14ac:dyDescent="0.25">
      <c r="A22" s="356"/>
      <c r="B22" s="356"/>
      <c r="C22" s="356"/>
      <c r="D22" s="356"/>
      <c r="E22" s="356"/>
    </row>
    <row r="23" spans="1:5" ht="16.5" customHeight="1" x14ac:dyDescent="0.3">
      <c r="A23" s="360" t="s">
        <v>11</v>
      </c>
      <c r="B23" s="361" t="s">
        <v>12</v>
      </c>
      <c r="C23" s="360" t="s">
        <v>13</v>
      </c>
      <c r="D23" s="360" t="s">
        <v>14</v>
      </c>
      <c r="E23" s="360" t="s">
        <v>15</v>
      </c>
    </row>
    <row r="24" spans="1:5" ht="16.5" customHeight="1" x14ac:dyDescent="0.3">
      <c r="A24" s="362">
        <v>1</v>
      </c>
      <c r="B24" s="363">
        <v>3394248</v>
      </c>
      <c r="C24" s="363">
        <v>5097.91</v>
      </c>
      <c r="D24" s="364">
        <v>1.32</v>
      </c>
      <c r="E24" s="365">
        <v>5.24</v>
      </c>
    </row>
    <row r="25" spans="1:5" ht="16.5" customHeight="1" x14ac:dyDescent="0.3">
      <c r="A25" s="362">
        <v>2</v>
      </c>
      <c r="B25" s="363">
        <v>3450780</v>
      </c>
      <c r="C25" s="363">
        <v>5044.51</v>
      </c>
      <c r="D25" s="364">
        <v>1.33</v>
      </c>
      <c r="E25" s="364">
        <v>5.24</v>
      </c>
    </row>
    <row r="26" spans="1:5" ht="16.5" customHeight="1" x14ac:dyDescent="0.3">
      <c r="A26" s="362">
        <v>3</v>
      </c>
      <c r="B26" s="363">
        <v>3467845</v>
      </c>
      <c r="C26" s="363">
        <v>5055.87</v>
      </c>
      <c r="D26" s="364">
        <v>1.33</v>
      </c>
      <c r="E26" s="364">
        <v>5.24</v>
      </c>
    </row>
    <row r="27" spans="1:5" ht="16.5" customHeight="1" x14ac:dyDescent="0.3">
      <c r="A27" s="362">
        <v>4</v>
      </c>
      <c r="B27" s="363">
        <v>3451558</v>
      </c>
      <c r="C27" s="363">
        <v>5040.43</v>
      </c>
      <c r="D27" s="364">
        <v>1.36</v>
      </c>
      <c r="E27" s="364">
        <v>5.24</v>
      </c>
    </row>
    <row r="28" spans="1:5" ht="16.5" customHeight="1" x14ac:dyDescent="0.3">
      <c r="A28" s="362">
        <v>5</v>
      </c>
      <c r="B28" s="363">
        <v>3442939</v>
      </c>
      <c r="C28" s="364">
        <v>5011</v>
      </c>
      <c r="D28" s="364">
        <v>1.34</v>
      </c>
      <c r="E28" s="364">
        <v>5.25</v>
      </c>
    </row>
    <row r="29" spans="1:5" ht="16.5" customHeight="1" x14ac:dyDescent="0.3">
      <c r="A29" s="362">
        <v>6</v>
      </c>
      <c r="B29" s="366">
        <v>3409876</v>
      </c>
      <c r="C29" s="366">
        <v>5039.71</v>
      </c>
      <c r="D29" s="367">
        <v>1.34</v>
      </c>
      <c r="E29" s="367">
        <v>5.25</v>
      </c>
    </row>
    <row r="30" spans="1:5" ht="16.5" customHeight="1" x14ac:dyDescent="0.3">
      <c r="A30" s="368" t="s">
        <v>16</v>
      </c>
      <c r="B30" s="369">
        <f>AVERAGE(B24:B29)</f>
        <v>3436207.6666666665</v>
      </c>
      <c r="C30" s="370">
        <f>AVERAGE(C24:C29)</f>
        <v>5048.2383333333337</v>
      </c>
      <c r="D30" s="371">
        <f>AVERAGE(D24:D29)</f>
        <v>1.3366666666666669</v>
      </c>
      <c r="E30" s="371">
        <f>AVERAGE(E24:E29)</f>
        <v>5.2433333333333332</v>
      </c>
    </row>
    <row r="31" spans="1:5" ht="16.5" customHeight="1" x14ac:dyDescent="0.3">
      <c r="A31" s="372" t="s">
        <v>17</v>
      </c>
      <c r="B31" s="373">
        <f>(STDEV(B24:B29)/B30)</f>
        <v>8.177762386393967E-3</v>
      </c>
      <c r="C31" s="374"/>
      <c r="D31" s="374"/>
      <c r="E31" s="375"/>
    </row>
    <row r="32" spans="1:5" s="349" customFormat="1" ht="16.5" customHeight="1" x14ac:dyDescent="0.3">
      <c r="A32" s="376" t="s">
        <v>18</v>
      </c>
      <c r="B32" s="377">
        <f>COUNT(B24:B29)</f>
        <v>6</v>
      </c>
      <c r="C32" s="378"/>
      <c r="D32" s="379"/>
      <c r="E32" s="380"/>
    </row>
    <row r="33" spans="1:5" s="349" customFormat="1" ht="15.75" customHeight="1" x14ac:dyDescent="0.25">
      <c r="A33" s="356"/>
      <c r="B33" s="356"/>
      <c r="C33" s="356"/>
      <c r="D33" s="356"/>
      <c r="E33" s="356"/>
    </row>
    <row r="34" spans="1:5" s="349" customFormat="1" ht="16.5" customHeight="1" x14ac:dyDescent="0.3">
      <c r="A34" s="357" t="s">
        <v>19</v>
      </c>
      <c r="B34" s="381" t="s">
        <v>20</v>
      </c>
      <c r="C34" s="382"/>
      <c r="D34" s="382"/>
      <c r="E34" s="382"/>
    </row>
    <row r="35" spans="1:5" ht="16.5" customHeight="1" x14ac:dyDescent="0.3">
      <c r="A35" s="357"/>
      <c r="B35" s="381" t="s">
        <v>21</v>
      </c>
      <c r="C35" s="382"/>
      <c r="D35" s="382"/>
      <c r="E35" s="382"/>
    </row>
    <row r="36" spans="1:5" ht="16.5" customHeight="1" x14ac:dyDescent="0.3">
      <c r="A36" s="357"/>
      <c r="B36" s="381" t="s">
        <v>22</v>
      </c>
      <c r="C36" s="382"/>
      <c r="D36" s="382"/>
      <c r="E36" s="382"/>
    </row>
    <row r="37" spans="1:5" ht="15.75" customHeight="1" x14ac:dyDescent="0.25">
      <c r="A37" s="356"/>
      <c r="B37" s="356"/>
      <c r="C37" s="356"/>
      <c r="D37" s="356"/>
      <c r="E37" s="356"/>
    </row>
    <row r="38" spans="1:5" ht="16.5" customHeight="1" x14ac:dyDescent="0.3">
      <c r="A38" s="352" t="s">
        <v>1</v>
      </c>
      <c r="B38" s="353" t="s">
        <v>23</v>
      </c>
    </row>
    <row r="39" spans="1:5" ht="16.5" customHeight="1" x14ac:dyDescent="0.3">
      <c r="A39" s="357" t="s">
        <v>4</v>
      </c>
      <c r="B39" s="354"/>
      <c r="C39" s="356"/>
      <c r="D39" s="356"/>
      <c r="E39" s="356"/>
    </row>
    <row r="40" spans="1:5" ht="16.5" customHeight="1" x14ac:dyDescent="0.3">
      <c r="A40" s="357" t="s">
        <v>6</v>
      </c>
      <c r="B40" s="358"/>
      <c r="C40" s="356"/>
      <c r="D40" s="356"/>
      <c r="E40" s="356"/>
    </row>
    <row r="41" spans="1:5" ht="16.5" customHeight="1" x14ac:dyDescent="0.3">
      <c r="A41" s="354" t="s">
        <v>8</v>
      </c>
      <c r="B41" s="358"/>
      <c r="C41" s="356"/>
      <c r="D41" s="356"/>
      <c r="E41" s="356"/>
    </row>
    <row r="42" spans="1:5" ht="16.5" customHeight="1" x14ac:dyDescent="0.3">
      <c r="A42" s="354" t="s">
        <v>9</v>
      </c>
      <c r="B42" s="359"/>
      <c r="C42" s="356"/>
      <c r="D42" s="356"/>
      <c r="E42" s="356"/>
    </row>
    <row r="43" spans="1:5" ht="15.75" customHeight="1" x14ac:dyDescent="0.25">
      <c r="A43" s="356"/>
      <c r="B43" s="356"/>
      <c r="C43" s="356"/>
      <c r="D43" s="356"/>
      <c r="E43" s="356"/>
    </row>
    <row r="44" spans="1:5" ht="16.5" customHeight="1" x14ac:dyDescent="0.3">
      <c r="A44" s="360" t="s">
        <v>11</v>
      </c>
      <c r="B44" s="361" t="s">
        <v>12</v>
      </c>
      <c r="C44" s="360" t="s">
        <v>13</v>
      </c>
      <c r="D44" s="360" t="s">
        <v>14</v>
      </c>
      <c r="E44" s="360" t="s">
        <v>15</v>
      </c>
    </row>
    <row r="45" spans="1:5" ht="16.5" customHeight="1" x14ac:dyDescent="0.3">
      <c r="A45" s="362">
        <v>1</v>
      </c>
      <c r="B45" s="363"/>
      <c r="C45" s="363"/>
      <c r="D45" s="364"/>
      <c r="E45" s="365"/>
    </row>
    <row r="46" spans="1:5" ht="16.5" customHeight="1" x14ac:dyDescent="0.3">
      <c r="A46" s="362">
        <v>2</v>
      </c>
      <c r="B46" s="363"/>
      <c r="C46" s="363"/>
      <c r="D46" s="364"/>
      <c r="E46" s="364"/>
    </row>
    <row r="47" spans="1:5" ht="16.5" customHeight="1" x14ac:dyDescent="0.3">
      <c r="A47" s="362">
        <v>3</v>
      </c>
      <c r="B47" s="363"/>
      <c r="C47" s="363"/>
      <c r="D47" s="364"/>
      <c r="E47" s="364"/>
    </row>
    <row r="48" spans="1:5" ht="16.5" customHeight="1" x14ac:dyDescent="0.3">
      <c r="A48" s="362">
        <v>4</v>
      </c>
      <c r="B48" s="363"/>
      <c r="C48" s="363"/>
      <c r="D48" s="364"/>
      <c r="E48" s="364"/>
    </row>
    <row r="49" spans="1:7" ht="16.5" customHeight="1" x14ac:dyDescent="0.3">
      <c r="A49" s="362">
        <v>5</v>
      </c>
      <c r="B49" s="363"/>
      <c r="C49" s="363"/>
      <c r="D49" s="364"/>
      <c r="E49" s="364"/>
    </row>
    <row r="50" spans="1:7" ht="16.5" customHeight="1" x14ac:dyDescent="0.3">
      <c r="A50" s="362">
        <v>6</v>
      </c>
      <c r="B50" s="366"/>
      <c r="C50" s="366"/>
      <c r="D50" s="367"/>
      <c r="E50" s="367"/>
    </row>
    <row r="51" spans="1:7" ht="16.5" customHeight="1" x14ac:dyDescent="0.3">
      <c r="A51" s="368" t="s">
        <v>16</v>
      </c>
      <c r="B51" s="369" t="e">
        <f>AVERAGE(B45:B50)</f>
        <v>#DIV/0!</v>
      </c>
      <c r="C51" s="370" t="e">
        <f>AVERAGE(C45:C50)</f>
        <v>#DIV/0!</v>
      </c>
      <c r="D51" s="371" t="e">
        <f>AVERAGE(D45:D50)</f>
        <v>#DIV/0!</v>
      </c>
      <c r="E51" s="371" t="e">
        <f>AVERAGE(E45:E50)</f>
        <v>#DIV/0!</v>
      </c>
    </row>
    <row r="52" spans="1:7" ht="16.5" customHeight="1" x14ac:dyDescent="0.3">
      <c r="A52" s="372" t="s">
        <v>17</v>
      </c>
      <c r="B52" s="373" t="e">
        <f>(STDEV(B45:B50)/B51)</f>
        <v>#DIV/0!</v>
      </c>
      <c r="C52" s="374"/>
      <c r="D52" s="374"/>
      <c r="E52" s="375"/>
    </row>
    <row r="53" spans="1:7" s="349" customFormat="1" ht="16.5" customHeight="1" x14ac:dyDescent="0.3">
      <c r="A53" s="376" t="s">
        <v>18</v>
      </c>
      <c r="B53" s="377">
        <f>COUNT(B45:B50)</f>
        <v>0</v>
      </c>
      <c r="C53" s="378"/>
      <c r="D53" s="379"/>
      <c r="E53" s="380"/>
    </row>
    <row r="54" spans="1:7" s="349" customFormat="1" ht="15.75" customHeight="1" x14ac:dyDescent="0.25">
      <c r="A54" s="356"/>
      <c r="B54" s="356"/>
      <c r="C54" s="356"/>
      <c r="D54" s="356"/>
      <c r="E54" s="356"/>
    </row>
    <row r="55" spans="1:7" s="349" customFormat="1" ht="16.5" customHeight="1" x14ac:dyDescent="0.3">
      <c r="A55" s="357" t="s">
        <v>19</v>
      </c>
      <c r="B55" s="381" t="s">
        <v>20</v>
      </c>
      <c r="C55" s="382"/>
      <c r="D55" s="382"/>
      <c r="E55" s="382"/>
    </row>
    <row r="56" spans="1:7" ht="16.5" customHeight="1" x14ac:dyDescent="0.3">
      <c r="A56" s="357"/>
      <c r="B56" s="381" t="s">
        <v>21</v>
      </c>
      <c r="C56" s="382"/>
      <c r="D56" s="382"/>
      <c r="E56" s="382"/>
    </row>
    <row r="57" spans="1:7" ht="16.5" customHeight="1" x14ac:dyDescent="0.3">
      <c r="A57" s="357"/>
      <c r="B57" s="381" t="s">
        <v>22</v>
      </c>
      <c r="C57" s="382"/>
      <c r="D57" s="382"/>
      <c r="E57" s="382"/>
    </row>
    <row r="58" spans="1:7" ht="14.25" customHeight="1" thickBot="1" x14ac:dyDescent="0.3">
      <c r="A58" s="383"/>
      <c r="B58" s="384"/>
      <c r="D58" s="385"/>
      <c r="F58" s="386"/>
      <c r="G58" s="386"/>
    </row>
    <row r="59" spans="1:7" ht="15" customHeight="1" x14ac:dyDescent="0.3">
      <c r="B59" s="387" t="s">
        <v>24</v>
      </c>
      <c r="C59" s="387"/>
      <c r="E59" s="388" t="s">
        <v>25</v>
      </c>
      <c r="F59" s="389"/>
      <c r="G59" s="388" t="s">
        <v>26</v>
      </c>
    </row>
    <row r="60" spans="1:7" ht="15" customHeight="1" x14ac:dyDescent="0.3">
      <c r="A60" s="390" t="s">
        <v>27</v>
      </c>
      <c r="B60" s="391" t="s">
        <v>113</v>
      </c>
      <c r="C60" s="391"/>
      <c r="E60" s="392">
        <v>43410</v>
      </c>
      <c r="G60" s="391"/>
    </row>
    <row r="61" spans="1:7" ht="15" customHeight="1" x14ac:dyDescent="0.3">
      <c r="A61" s="390" t="s">
        <v>28</v>
      </c>
      <c r="B61" s="393"/>
      <c r="C61" s="393"/>
      <c r="E61" s="393"/>
      <c r="G61" s="39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workbookViewId="0">
      <selection activeCell="D23" sqref="D23"/>
    </sheetView>
  </sheetViews>
  <sheetFormatPr defaultRowHeight="13.5" x14ac:dyDescent="0.25"/>
  <cols>
    <col min="1" max="1" width="27.5703125" style="349" customWidth="1"/>
    <col min="2" max="2" width="20.42578125" style="349" customWidth="1"/>
    <col min="3" max="3" width="31.85546875" style="349" customWidth="1"/>
    <col min="4" max="5" width="25.85546875" style="349" customWidth="1"/>
    <col min="6" max="6" width="25.7109375" style="349" customWidth="1"/>
    <col min="7" max="7" width="23.140625" style="349" customWidth="1"/>
    <col min="8" max="8" width="28.42578125" style="349" customWidth="1"/>
    <col min="9" max="9" width="21.5703125" style="349" customWidth="1"/>
    <col min="10" max="10" width="9.140625" style="349" customWidth="1"/>
    <col min="11" max="16384" width="9.140625" style="386"/>
  </cols>
  <sheetData>
    <row r="14" spans="1:7" ht="15" customHeight="1" x14ac:dyDescent="0.3">
      <c r="A14" s="348"/>
      <c r="C14" s="350"/>
      <c r="G14" s="350"/>
    </row>
    <row r="15" spans="1:7" ht="18.75" customHeight="1" x14ac:dyDescent="0.3">
      <c r="A15" s="351" t="s">
        <v>0</v>
      </c>
      <c r="B15" s="351"/>
      <c r="C15" s="351"/>
      <c r="D15" s="351"/>
      <c r="E15" s="351"/>
      <c r="F15" s="351"/>
    </row>
    <row r="16" spans="1:7" ht="16.5" customHeight="1" x14ac:dyDescent="0.3">
      <c r="A16" s="352" t="s">
        <v>1</v>
      </c>
      <c r="B16" s="353" t="s">
        <v>2</v>
      </c>
    </row>
    <row r="17" spans="1:6" ht="16.5" customHeight="1" x14ac:dyDescent="0.3">
      <c r="A17" s="354" t="s">
        <v>3</v>
      </c>
      <c r="B17" s="354" t="s">
        <v>5</v>
      </c>
      <c r="D17" s="355"/>
      <c r="E17" s="355"/>
      <c r="F17" s="356"/>
    </row>
    <row r="18" spans="1:6" ht="16.5" customHeight="1" x14ac:dyDescent="0.3">
      <c r="A18" s="357" t="s">
        <v>4</v>
      </c>
      <c r="B18" s="354" t="s">
        <v>110</v>
      </c>
      <c r="C18" s="356"/>
      <c r="D18" s="356"/>
      <c r="E18" s="356"/>
      <c r="F18" s="356"/>
    </row>
    <row r="19" spans="1:6" ht="16.5" customHeight="1" x14ac:dyDescent="0.3">
      <c r="A19" s="357" t="s">
        <v>6</v>
      </c>
      <c r="B19" s="358">
        <v>99.02</v>
      </c>
      <c r="C19" s="356"/>
      <c r="D19" s="356"/>
      <c r="E19" s="356"/>
      <c r="F19" s="356"/>
    </row>
    <row r="20" spans="1:6" ht="16.5" customHeight="1" x14ac:dyDescent="0.3">
      <c r="A20" s="354" t="s">
        <v>8</v>
      </c>
      <c r="B20" s="358">
        <v>17.09</v>
      </c>
      <c r="C20" s="356"/>
      <c r="D20" s="356"/>
      <c r="E20" s="356"/>
      <c r="F20" s="356"/>
    </row>
    <row r="21" spans="1:6" ht="16.5" customHeight="1" x14ac:dyDescent="0.3">
      <c r="A21" s="354" t="s">
        <v>9</v>
      </c>
      <c r="B21" s="359">
        <f>17.09/100</f>
        <v>0.1709</v>
      </c>
      <c r="C21" s="356"/>
      <c r="D21" s="356"/>
      <c r="E21" s="356"/>
      <c r="F21" s="356"/>
    </row>
    <row r="22" spans="1:6" ht="15.75" customHeight="1" x14ac:dyDescent="0.25">
      <c r="A22" s="356"/>
      <c r="B22" s="356"/>
      <c r="C22" s="356"/>
      <c r="D22" s="356"/>
      <c r="E22" s="356"/>
      <c r="F22" s="356"/>
    </row>
    <row r="23" spans="1:6" ht="16.5" customHeight="1" x14ac:dyDescent="0.3">
      <c r="A23" s="360" t="s">
        <v>11</v>
      </c>
      <c r="B23" s="361" t="s">
        <v>12</v>
      </c>
      <c r="C23" s="360" t="s">
        <v>13</v>
      </c>
      <c r="D23" s="360" t="s">
        <v>14</v>
      </c>
      <c r="E23" s="360" t="s">
        <v>116</v>
      </c>
      <c r="F23" s="360" t="s">
        <v>15</v>
      </c>
    </row>
    <row r="24" spans="1:6" ht="16.5" customHeight="1" x14ac:dyDescent="0.3">
      <c r="A24" s="362">
        <v>1</v>
      </c>
      <c r="B24" s="363">
        <v>43735394</v>
      </c>
      <c r="C24" s="363">
        <v>7862.49</v>
      </c>
      <c r="D24" s="364">
        <v>1.1000000000000001</v>
      </c>
      <c r="E24" s="364">
        <v>11.32</v>
      </c>
      <c r="F24" s="365">
        <v>9.26</v>
      </c>
    </row>
    <row r="25" spans="1:6" ht="16.5" customHeight="1" x14ac:dyDescent="0.3">
      <c r="A25" s="362">
        <v>2</v>
      </c>
      <c r="B25" s="363">
        <v>44558409</v>
      </c>
      <c r="C25" s="363">
        <v>7797.11</v>
      </c>
      <c r="D25" s="364">
        <v>1.1100000000000001</v>
      </c>
      <c r="E25" s="364">
        <v>11.26</v>
      </c>
      <c r="F25" s="364">
        <v>9.26</v>
      </c>
    </row>
    <row r="26" spans="1:6" ht="16.5" customHeight="1" x14ac:dyDescent="0.3">
      <c r="A26" s="362">
        <v>3</v>
      </c>
      <c r="B26" s="363">
        <v>44840819</v>
      </c>
      <c r="C26" s="363">
        <v>7818.48</v>
      </c>
      <c r="D26" s="364">
        <v>1.1000000000000001</v>
      </c>
      <c r="E26" s="364">
        <v>11.27</v>
      </c>
      <c r="F26" s="364">
        <v>9.27</v>
      </c>
    </row>
    <row r="27" spans="1:6" ht="16.5" customHeight="1" x14ac:dyDescent="0.3">
      <c r="A27" s="362">
        <v>4</v>
      </c>
      <c r="B27" s="363">
        <v>44643777</v>
      </c>
      <c r="C27" s="363">
        <v>7752.83</v>
      </c>
      <c r="D27" s="364">
        <v>1.1299999999999999</v>
      </c>
      <c r="E27" s="364">
        <v>11.23</v>
      </c>
      <c r="F27" s="364">
        <v>9.26</v>
      </c>
    </row>
    <row r="28" spans="1:6" ht="16.5" customHeight="1" x14ac:dyDescent="0.3">
      <c r="A28" s="362">
        <v>5</v>
      </c>
      <c r="B28" s="363">
        <v>44629825</v>
      </c>
      <c r="C28" s="363">
        <v>7696.76</v>
      </c>
      <c r="D28" s="364">
        <v>1.1299999999999999</v>
      </c>
      <c r="E28" s="364">
        <v>11.18</v>
      </c>
      <c r="F28" s="364">
        <v>9.27</v>
      </c>
    </row>
    <row r="29" spans="1:6" ht="16.5" customHeight="1" x14ac:dyDescent="0.3">
      <c r="A29" s="362">
        <v>6</v>
      </c>
      <c r="B29" s="366">
        <v>44157571</v>
      </c>
      <c r="C29" s="366">
        <v>7737.51</v>
      </c>
      <c r="D29" s="367">
        <v>1.1299999999999999</v>
      </c>
      <c r="E29" s="367">
        <v>11.21</v>
      </c>
      <c r="F29" s="367">
        <v>9.27</v>
      </c>
    </row>
    <row r="30" spans="1:6" ht="16.5" customHeight="1" x14ac:dyDescent="0.3">
      <c r="A30" s="368" t="s">
        <v>16</v>
      </c>
      <c r="B30" s="369">
        <f>AVERAGE(B24:B29)</f>
        <v>44427632.5</v>
      </c>
      <c r="C30" s="370">
        <f>AVERAGE(C24:C29)</f>
        <v>7777.53</v>
      </c>
      <c r="D30" s="371">
        <f>AVERAGE(D24:D29)</f>
        <v>1.1166666666666665</v>
      </c>
      <c r="E30" s="371">
        <f>AVERAGE(E24:E29)</f>
        <v>11.244999999999999</v>
      </c>
      <c r="F30" s="371">
        <f>AVERAGE(F24:F29)</f>
        <v>9.2649999999999988</v>
      </c>
    </row>
    <row r="31" spans="1:6" ht="16.5" customHeight="1" x14ac:dyDescent="0.3">
      <c r="A31" s="372" t="s">
        <v>17</v>
      </c>
      <c r="B31" s="373">
        <f>(STDEV(B24:B29)/B30)</f>
        <v>9.1571385210676565E-3</v>
      </c>
      <c r="C31" s="374"/>
      <c r="D31" s="374"/>
      <c r="E31" s="374"/>
      <c r="F31" s="375"/>
    </row>
    <row r="32" spans="1:6" s="349" customFormat="1" ht="16.5" customHeight="1" x14ac:dyDescent="0.3">
      <c r="A32" s="376" t="s">
        <v>18</v>
      </c>
      <c r="B32" s="377">
        <f>COUNT(B24:B29)</f>
        <v>6</v>
      </c>
      <c r="C32" s="378"/>
      <c r="D32" s="379"/>
      <c r="E32" s="379"/>
      <c r="F32" s="380"/>
    </row>
    <row r="33" spans="1:6" s="349" customFormat="1" ht="15.75" customHeight="1" x14ac:dyDescent="0.25">
      <c r="A33" s="356"/>
      <c r="B33" s="356"/>
      <c r="C33" s="356"/>
      <c r="D33" s="356"/>
      <c r="E33" s="356"/>
      <c r="F33" s="356"/>
    </row>
    <row r="34" spans="1:6" s="349" customFormat="1" ht="16.5" customHeight="1" x14ac:dyDescent="0.3">
      <c r="A34" s="357" t="s">
        <v>19</v>
      </c>
      <c r="B34" s="381" t="s">
        <v>20</v>
      </c>
      <c r="C34" s="382"/>
      <c r="D34" s="382"/>
      <c r="E34" s="382"/>
      <c r="F34" s="382"/>
    </row>
    <row r="35" spans="1:6" ht="16.5" customHeight="1" x14ac:dyDescent="0.3">
      <c r="A35" s="357"/>
      <c r="B35" s="381" t="s">
        <v>21</v>
      </c>
      <c r="C35" s="382"/>
      <c r="D35" s="382"/>
      <c r="E35" s="382"/>
      <c r="F35" s="382"/>
    </row>
    <row r="36" spans="1:6" ht="16.5" customHeight="1" x14ac:dyDescent="0.3">
      <c r="A36" s="357"/>
      <c r="B36" s="381" t="s">
        <v>22</v>
      </c>
      <c r="C36" s="382"/>
      <c r="D36" s="382"/>
      <c r="E36" s="382"/>
      <c r="F36" s="382"/>
    </row>
    <row r="37" spans="1:6" ht="15.75" customHeight="1" x14ac:dyDescent="0.3">
      <c r="A37" s="356"/>
      <c r="B37" s="356" t="s">
        <v>117</v>
      </c>
      <c r="C37" s="356"/>
      <c r="D37" s="356"/>
      <c r="E37" s="356"/>
      <c r="F37" s="356"/>
    </row>
    <row r="38" spans="1:6" ht="16.5" customHeight="1" x14ac:dyDescent="0.3">
      <c r="A38" s="352" t="s">
        <v>1</v>
      </c>
      <c r="B38" s="353" t="s">
        <v>23</v>
      </c>
    </row>
    <row r="39" spans="1:6" ht="16.5" customHeight="1" x14ac:dyDescent="0.3">
      <c r="A39" s="357" t="s">
        <v>4</v>
      </c>
      <c r="B39" s="354"/>
      <c r="C39" s="356"/>
      <c r="D39" s="356"/>
      <c r="E39" s="356"/>
      <c r="F39" s="356"/>
    </row>
    <row r="40" spans="1:6" ht="16.5" customHeight="1" x14ac:dyDescent="0.3">
      <c r="A40" s="357" t="s">
        <v>6</v>
      </c>
      <c r="B40" s="358"/>
      <c r="C40" s="356"/>
      <c r="D40" s="356"/>
      <c r="E40" s="356"/>
      <c r="F40" s="356"/>
    </row>
    <row r="41" spans="1:6" ht="16.5" customHeight="1" x14ac:dyDescent="0.3">
      <c r="A41" s="354" t="s">
        <v>8</v>
      </c>
      <c r="B41" s="358"/>
      <c r="C41" s="356"/>
      <c r="D41" s="356"/>
      <c r="E41" s="356"/>
      <c r="F41" s="356"/>
    </row>
    <row r="42" spans="1:6" ht="16.5" customHeight="1" x14ac:dyDescent="0.3">
      <c r="A42" s="354" t="s">
        <v>9</v>
      </c>
      <c r="B42" s="359"/>
      <c r="C42" s="356"/>
      <c r="D42" s="356"/>
      <c r="E42" s="356"/>
      <c r="F42" s="356"/>
    </row>
    <row r="43" spans="1:6" ht="15.75" customHeight="1" x14ac:dyDescent="0.25">
      <c r="A43" s="356"/>
      <c r="B43" s="356"/>
      <c r="C43" s="356"/>
      <c r="D43" s="356"/>
      <c r="E43" s="356"/>
      <c r="F43" s="356"/>
    </row>
    <row r="44" spans="1:6" ht="16.5" customHeight="1" x14ac:dyDescent="0.3">
      <c r="A44" s="360" t="s">
        <v>11</v>
      </c>
      <c r="B44" s="361" t="s">
        <v>12</v>
      </c>
      <c r="C44" s="360" t="s">
        <v>13</v>
      </c>
      <c r="D44" s="360" t="s">
        <v>14</v>
      </c>
      <c r="E44" s="360" t="s">
        <v>116</v>
      </c>
      <c r="F44" s="360" t="s">
        <v>15</v>
      </c>
    </row>
    <row r="45" spans="1:6" ht="16.5" customHeight="1" x14ac:dyDescent="0.3">
      <c r="A45" s="362">
        <v>1</v>
      </c>
      <c r="B45" s="363"/>
      <c r="C45" s="363"/>
      <c r="D45" s="364"/>
      <c r="E45" s="364"/>
      <c r="F45" s="365"/>
    </row>
    <row r="46" spans="1:6" ht="16.5" customHeight="1" x14ac:dyDescent="0.3">
      <c r="A46" s="362">
        <v>2</v>
      </c>
      <c r="B46" s="363"/>
      <c r="C46" s="363"/>
      <c r="D46" s="364"/>
      <c r="E46" s="364"/>
      <c r="F46" s="364"/>
    </row>
    <row r="47" spans="1:6" ht="16.5" customHeight="1" x14ac:dyDescent="0.3">
      <c r="A47" s="362">
        <v>3</v>
      </c>
      <c r="B47" s="363"/>
      <c r="C47" s="363"/>
      <c r="D47" s="364"/>
      <c r="E47" s="364"/>
      <c r="F47" s="364"/>
    </row>
    <row r="48" spans="1:6" ht="16.5" customHeight="1" x14ac:dyDescent="0.3">
      <c r="A48" s="362">
        <v>4</v>
      </c>
      <c r="B48" s="363"/>
      <c r="C48" s="363"/>
      <c r="D48" s="364"/>
      <c r="E48" s="364"/>
      <c r="F48" s="364"/>
    </row>
    <row r="49" spans="1:8" ht="16.5" customHeight="1" x14ac:dyDescent="0.3">
      <c r="A49" s="362">
        <v>5</v>
      </c>
      <c r="B49" s="363"/>
      <c r="C49" s="363"/>
      <c r="D49" s="364"/>
      <c r="E49" s="364"/>
      <c r="F49" s="364"/>
    </row>
    <row r="50" spans="1:8" ht="16.5" customHeight="1" x14ac:dyDescent="0.3">
      <c r="A50" s="362">
        <v>6</v>
      </c>
      <c r="B50" s="366"/>
      <c r="C50" s="366"/>
      <c r="D50" s="367"/>
      <c r="E50" s="367"/>
      <c r="F50" s="367"/>
    </row>
    <row r="51" spans="1:8" ht="16.5" customHeight="1" x14ac:dyDescent="0.3">
      <c r="A51" s="368" t="s">
        <v>16</v>
      </c>
      <c r="B51" s="369" t="e">
        <f>AVERAGE(B45:B50)</f>
        <v>#DIV/0!</v>
      </c>
      <c r="C51" s="370" t="e">
        <f>AVERAGE(C45:C50)</f>
        <v>#DIV/0!</v>
      </c>
      <c r="D51" s="371" t="e">
        <f>AVERAGE(D45:D50)</f>
        <v>#DIV/0!</v>
      </c>
      <c r="E51" s="371" t="e">
        <f>AVERAGE(E45:E50)</f>
        <v>#DIV/0!</v>
      </c>
      <c r="F51" s="371" t="e">
        <f>AVERAGE(F45:F50)</f>
        <v>#DIV/0!</v>
      </c>
    </row>
    <row r="52" spans="1:8" ht="16.5" customHeight="1" x14ac:dyDescent="0.3">
      <c r="A52" s="372" t="s">
        <v>17</v>
      </c>
      <c r="B52" s="373" t="e">
        <f>(STDEV(B45:B50)/B51)</f>
        <v>#DIV/0!</v>
      </c>
      <c r="C52" s="374"/>
      <c r="D52" s="374"/>
      <c r="E52" s="374"/>
      <c r="F52" s="375"/>
    </row>
    <row r="53" spans="1:8" s="349" customFormat="1" ht="16.5" customHeight="1" x14ac:dyDescent="0.3">
      <c r="A53" s="376" t="s">
        <v>18</v>
      </c>
      <c r="B53" s="377">
        <f>COUNT(B45:B50)</f>
        <v>0</v>
      </c>
      <c r="C53" s="378"/>
      <c r="D53" s="379"/>
      <c r="E53" s="379"/>
      <c r="F53" s="380"/>
    </row>
    <row r="54" spans="1:8" s="349" customFormat="1" ht="15.75" customHeight="1" x14ac:dyDescent="0.25">
      <c r="A54" s="356"/>
      <c r="B54" s="356"/>
      <c r="C54" s="356"/>
      <c r="D54" s="356"/>
      <c r="E54" s="356"/>
      <c r="F54" s="356"/>
    </row>
    <row r="55" spans="1:8" s="349" customFormat="1" ht="16.5" customHeight="1" x14ac:dyDescent="0.3">
      <c r="A55" s="357" t="s">
        <v>19</v>
      </c>
      <c r="B55" s="381" t="s">
        <v>20</v>
      </c>
      <c r="C55" s="382"/>
      <c r="D55" s="382"/>
      <c r="E55" s="382"/>
      <c r="F55" s="382"/>
    </row>
    <row r="56" spans="1:8" ht="16.5" customHeight="1" x14ac:dyDescent="0.3">
      <c r="A56" s="357"/>
      <c r="B56" s="381" t="s">
        <v>21</v>
      </c>
      <c r="C56" s="382"/>
      <c r="D56" s="382"/>
      <c r="E56" s="382"/>
      <c r="F56" s="382"/>
    </row>
    <row r="57" spans="1:8" ht="16.5" customHeight="1" x14ac:dyDescent="0.3">
      <c r="A57" s="357"/>
      <c r="B57" s="381" t="s">
        <v>22</v>
      </c>
      <c r="C57" s="382"/>
      <c r="D57" s="382"/>
      <c r="E57" s="382"/>
      <c r="F57" s="382"/>
    </row>
    <row r="58" spans="1:8" ht="14.25" customHeight="1" thickBot="1" x14ac:dyDescent="0.35">
      <c r="A58" s="383"/>
      <c r="B58" s="356" t="s">
        <v>117</v>
      </c>
      <c r="D58" s="385"/>
      <c r="E58" s="395"/>
      <c r="G58" s="386"/>
      <c r="H58" s="386"/>
    </row>
    <row r="59" spans="1:8" ht="15" customHeight="1" x14ac:dyDescent="0.3">
      <c r="B59" s="387" t="s">
        <v>24</v>
      </c>
      <c r="C59" s="387"/>
      <c r="F59" s="388" t="s">
        <v>25</v>
      </c>
      <c r="G59" s="389"/>
      <c r="H59" s="388" t="s">
        <v>26</v>
      </c>
    </row>
    <row r="60" spans="1:8" ht="15" customHeight="1" x14ac:dyDescent="0.3">
      <c r="A60" s="390" t="s">
        <v>27</v>
      </c>
      <c r="B60" s="391" t="s">
        <v>113</v>
      </c>
      <c r="C60" s="391"/>
      <c r="F60" s="392">
        <v>43410</v>
      </c>
      <c r="H60" s="391"/>
    </row>
    <row r="61" spans="1:8" ht="15" customHeight="1" x14ac:dyDescent="0.3">
      <c r="A61" s="390" t="s">
        <v>28</v>
      </c>
      <c r="B61" s="393"/>
      <c r="C61" s="393"/>
      <c r="F61" s="393"/>
      <c r="H61" s="39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tabSelected="1" view="pageBreakPreview" zoomScale="6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19" t="s">
        <v>29</v>
      </c>
      <c r="B1" s="319"/>
      <c r="C1" s="319"/>
      <c r="D1" s="319"/>
      <c r="E1" s="319"/>
      <c r="F1" s="319"/>
      <c r="G1" s="57"/>
    </row>
    <row r="2" spans="1:7" ht="12.75" customHeight="1" x14ac:dyDescent="0.3">
      <c r="A2" s="319"/>
      <c r="B2" s="319"/>
      <c r="C2" s="319"/>
      <c r="D2" s="319"/>
      <c r="E2" s="319"/>
      <c r="F2" s="319"/>
      <c r="G2" s="57"/>
    </row>
    <row r="3" spans="1:7" ht="12.75" customHeight="1" x14ac:dyDescent="0.3">
      <c r="A3" s="319"/>
      <c r="B3" s="319"/>
      <c r="C3" s="319"/>
      <c r="D3" s="319"/>
      <c r="E3" s="319"/>
      <c r="F3" s="319"/>
      <c r="G3" s="57"/>
    </row>
    <row r="4" spans="1:7" ht="12.75" customHeight="1" x14ac:dyDescent="0.3">
      <c r="A4" s="319"/>
      <c r="B4" s="319"/>
      <c r="C4" s="319"/>
      <c r="D4" s="319"/>
      <c r="E4" s="319"/>
      <c r="F4" s="319"/>
      <c r="G4" s="57"/>
    </row>
    <row r="5" spans="1:7" ht="12.75" customHeight="1" x14ac:dyDescent="0.3">
      <c r="A5" s="319"/>
      <c r="B5" s="319"/>
      <c r="C5" s="319"/>
      <c r="D5" s="319"/>
      <c r="E5" s="319"/>
      <c r="F5" s="319"/>
      <c r="G5" s="57"/>
    </row>
    <row r="6" spans="1:7" ht="12.75" customHeight="1" x14ac:dyDescent="0.3">
      <c r="A6" s="319"/>
      <c r="B6" s="319"/>
      <c r="C6" s="319"/>
      <c r="D6" s="319"/>
      <c r="E6" s="319"/>
      <c r="F6" s="319"/>
      <c r="G6" s="57"/>
    </row>
    <row r="7" spans="1:7" ht="12.75" customHeight="1" x14ac:dyDescent="0.3">
      <c r="A7" s="319"/>
      <c r="B7" s="319"/>
      <c r="C7" s="319"/>
      <c r="D7" s="319"/>
      <c r="E7" s="319"/>
      <c r="F7" s="319"/>
      <c r="G7" s="57"/>
    </row>
    <row r="8" spans="1:7" ht="15" customHeight="1" x14ac:dyDescent="0.3">
      <c r="A8" s="318" t="s">
        <v>30</v>
      </c>
      <c r="B8" s="318"/>
      <c r="C8" s="318"/>
      <c r="D8" s="318"/>
      <c r="E8" s="318"/>
      <c r="F8" s="318"/>
      <c r="G8" s="58"/>
    </row>
    <row r="9" spans="1:7" ht="12.75" customHeight="1" x14ac:dyDescent="0.3">
      <c r="A9" s="318"/>
      <c r="B9" s="318"/>
      <c r="C9" s="318"/>
      <c r="D9" s="318"/>
      <c r="E9" s="318"/>
      <c r="F9" s="318"/>
      <c r="G9" s="58"/>
    </row>
    <row r="10" spans="1:7" ht="12.75" customHeight="1" x14ac:dyDescent="0.3">
      <c r="A10" s="318"/>
      <c r="B10" s="318"/>
      <c r="C10" s="318"/>
      <c r="D10" s="318"/>
      <c r="E10" s="318"/>
      <c r="F10" s="318"/>
      <c r="G10" s="58"/>
    </row>
    <row r="11" spans="1:7" ht="12.75" customHeight="1" x14ac:dyDescent="0.3">
      <c r="A11" s="318"/>
      <c r="B11" s="318"/>
      <c r="C11" s="318"/>
      <c r="D11" s="318"/>
      <c r="E11" s="318"/>
      <c r="F11" s="318"/>
      <c r="G11" s="58"/>
    </row>
    <row r="12" spans="1:7" ht="12.75" customHeight="1" x14ac:dyDescent="0.3">
      <c r="A12" s="318"/>
      <c r="B12" s="318"/>
      <c r="C12" s="318"/>
      <c r="D12" s="318"/>
      <c r="E12" s="318"/>
      <c r="F12" s="318"/>
      <c r="G12" s="58"/>
    </row>
    <row r="13" spans="1:7" ht="12.75" customHeight="1" x14ac:dyDescent="0.3">
      <c r="A13" s="318"/>
      <c r="B13" s="318"/>
      <c r="C13" s="318"/>
      <c r="D13" s="318"/>
      <c r="E13" s="318"/>
      <c r="F13" s="318"/>
      <c r="G13" s="58"/>
    </row>
    <row r="14" spans="1:7" ht="12.75" customHeight="1" x14ac:dyDescent="0.3">
      <c r="A14" s="318"/>
      <c r="B14" s="318"/>
      <c r="C14" s="318"/>
      <c r="D14" s="318"/>
      <c r="E14" s="318"/>
      <c r="F14" s="318"/>
      <c r="G14" s="58"/>
    </row>
    <row r="15" spans="1:7" ht="13.5" customHeight="1" x14ac:dyDescent="0.3"/>
    <row r="16" spans="1:7" ht="19.5" customHeight="1" x14ac:dyDescent="0.3">
      <c r="A16" s="314" t="s">
        <v>31</v>
      </c>
      <c r="B16" s="315"/>
      <c r="C16" s="315"/>
      <c r="D16" s="315"/>
      <c r="E16" s="315"/>
      <c r="F16" s="316"/>
    </row>
    <row r="17" spans="1:13" ht="18.75" customHeight="1" x14ac:dyDescent="0.3">
      <c r="A17" s="317" t="s">
        <v>32</v>
      </c>
      <c r="B17" s="317"/>
      <c r="C17" s="317"/>
      <c r="D17" s="317"/>
      <c r="E17" s="317"/>
      <c r="F17" s="31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33</v>
      </c>
      <c r="B20" s="347" t="s">
        <v>5</v>
      </c>
    </row>
    <row r="21" spans="1:13" ht="16.5" customHeight="1" x14ac:dyDescent="0.3">
      <c r="A21" s="4" t="s">
        <v>34</v>
      </c>
      <c r="B21" s="347" t="s">
        <v>7</v>
      </c>
    </row>
    <row r="22" spans="1:13" ht="16.5" customHeight="1" x14ac:dyDescent="0.3">
      <c r="A22" s="4" t="s">
        <v>35</v>
      </c>
      <c r="B22" s="59" t="s">
        <v>114</v>
      </c>
    </row>
    <row r="23" spans="1:13" ht="16.5" customHeight="1" x14ac:dyDescent="0.3">
      <c r="A23" s="4" t="s">
        <v>36</v>
      </c>
      <c r="B23" s="59" t="s">
        <v>10</v>
      </c>
    </row>
    <row r="24" spans="1:13" ht="16.5" customHeight="1" x14ac:dyDescent="0.3">
      <c r="A24" s="4" t="s">
        <v>37</v>
      </c>
      <c r="B24" s="60">
        <v>43259</v>
      </c>
    </row>
    <row r="25" spans="1:13" ht="16.5" customHeight="1" x14ac:dyDescent="0.3">
      <c r="A25" s="4" t="s">
        <v>38</v>
      </c>
      <c r="B25" s="60">
        <v>43259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23.73629</v>
      </c>
      <c r="C29" s="12">
        <v>51.405940000000001</v>
      </c>
      <c r="D29" s="12">
        <v>55.751629999999999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51.40596</v>
      </c>
      <c r="D30" s="12">
        <v>55.764519999999997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51.409500000000001</v>
      </c>
      <c r="D31" s="15">
        <v>55.76446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23.73629</v>
      </c>
      <c r="C33" s="18">
        <f>AVERAGE(C29:C32)</f>
        <v>51.407133333333341</v>
      </c>
      <c r="D33" s="18">
        <f>AVERAGE(D29:D32)</f>
        <v>55.76020333333333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27.670843333333341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32.023913333333326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1.1573161304684962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B28" sqref="B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0" t="s">
        <v>29</v>
      </c>
      <c r="B1" s="320"/>
      <c r="C1" s="320"/>
      <c r="D1" s="320"/>
      <c r="E1" s="320"/>
      <c r="F1" s="320"/>
      <c r="G1" s="320"/>
      <c r="H1" s="320"/>
    </row>
    <row r="2" spans="1:8" x14ac:dyDescent="0.25">
      <c r="A2" s="320"/>
      <c r="B2" s="320"/>
      <c r="C2" s="320"/>
      <c r="D2" s="320"/>
      <c r="E2" s="320"/>
      <c r="F2" s="320"/>
      <c r="G2" s="320"/>
      <c r="H2" s="320"/>
    </row>
    <row r="3" spans="1:8" x14ac:dyDescent="0.25">
      <c r="A3" s="320"/>
      <c r="B3" s="320"/>
      <c r="C3" s="320"/>
      <c r="D3" s="320"/>
      <c r="E3" s="320"/>
      <c r="F3" s="320"/>
      <c r="G3" s="320"/>
      <c r="H3" s="320"/>
    </row>
    <row r="4" spans="1:8" x14ac:dyDescent="0.25">
      <c r="A4" s="320"/>
      <c r="B4" s="320"/>
      <c r="C4" s="320"/>
      <c r="D4" s="320"/>
      <c r="E4" s="320"/>
      <c r="F4" s="320"/>
      <c r="G4" s="320"/>
      <c r="H4" s="320"/>
    </row>
    <row r="5" spans="1:8" x14ac:dyDescent="0.25">
      <c r="A5" s="320"/>
      <c r="B5" s="320"/>
      <c r="C5" s="320"/>
      <c r="D5" s="320"/>
      <c r="E5" s="320"/>
      <c r="F5" s="320"/>
      <c r="G5" s="320"/>
      <c r="H5" s="320"/>
    </row>
    <row r="6" spans="1:8" x14ac:dyDescent="0.25">
      <c r="A6" s="320"/>
      <c r="B6" s="320"/>
      <c r="C6" s="320"/>
      <c r="D6" s="320"/>
      <c r="E6" s="320"/>
      <c r="F6" s="320"/>
      <c r="G6" s="320"/>
      <c r="H6" s="320"/>
    </row>
    <row r="7" spans="1:8" x14ac:dyDescent="0.25">
      <c r="A7" s="320"/>
      <c r="B7" s="320"/>
      <c r="C7" s="320"/>
      <c r="D7" s="320"/>
      <c r="E7" s="320"/>
      <c r="F7" s="320"/>
      <c r="G7" s="320"/>
      <c r="H7" s="320"/>
    </row>
    <row r="8" spans="1:8" x14ac:dyDescent="0.25">
      <c r="A8" s="321" t="s">
        <v>30</v>
      </c>
      <c r="B8" s="321"/>
      <c r="C8" s="321"/>
      <c r="D8" s="321"/>
      <c r="E8" s="321"/>
      <c r="F8" s="321"/>
      <c r="G8" s="321"/>
      <c r="H8" s="321"/>
    </row>
    <row r="9" spans="1:8" x14ac:dyDescent="0.25">
      <c r="A9" s="321"/>
      <c r="B9" s="321"/>
      <c r="C9" s="321"/>
      <c r="D9" s="321"/>
      <c r="E9" s="321"/>
      <c r="F9" s="321"/>
      <c r="G9" s="321"/>
      <c r="H9" s="321"/>
    </row>
    <row r="10" spans="1:8" x14ac:dyDescent="0.25">
      <c r="A10" s="321"/>
      <c r="B10" s="321"/>
      <c r="C10" s="321"/>
      <c r="D10" s="321"/>
      <c r="E10" s="321"/>
      <c r="F10" s="321"/>
      <c r="G10" s="321"/>
      <c r="H10" s="321"/>
    </row>
    <row r="11" spans="1:8" x14ac:dyDescent="0.25">
      <c r="A11" s="321"/>
      <c r="B11" s="321"/>
      <c r="C11" s="321"/>
      <c r="D11" s="321"/>
      <c r="E11" s="321"/>
      <c r="F11" s="321"/>
      <c r="G11" s="321"/>
      <c r="H11" s="321"/>
    </row>
    <row r="12" spans="1:8" x14ac:dyDescent="0.25">
      <c r="A12" s="321"/>
      <c r="B12" s="321"/>
      <c r="C12" s="321"/>
      <c r="D12" s="321"/>
      <c r="E12" s="321"/>
      <c r="F12" s="321"/>
      <c r="G12" s="321"/>
      <c r="H12" s="321"/>
    </row>
    <row r="13" spans="1:8" x14ac:dyDescent="0.25">
      <c r="A13" s="321"/>
      <c r="B13" s="321"/>
      <c r="C13" s="321"/>
      <c r="D13" s="321"/>
      <c r="E13" s="321"/>
      <c r="F13" s="321"/>
      <c r="G13" s="321"/>
      <c r="H13" s="321"/>
    </row>
    <row r="14" spans="1:8" x14ac:dyDescent="0.25">
      <c r="A14" s="321"/>
      <c r="B14" s="321"/>
      <c r="C14" s="321"/>
      <c r="D14" s="321"/>
      <c r="E14" s="321"/>
      <c r="F14" s="321"/>
      <c r="G14" s="321"/>
      <c r="H14" s="321"/>
    </row>
    <row r="15" spans="1:8" ht="19.5" customHeight="1" x14ac:dyDescent="0.25"/>
    <row r="16" spans="1:8" ht="19.5" customHeight="1" x14ac:dyDescent="0.3">
      <c r="A16" s="314" t="s">
        <v>31</v>
      </c>
      <c r="B16" s="315"/>
      <c r="C16" s="315"/>
      <c r="D16" s="315"/>
      <c r="E16" s="315"/>
      <c r="F16" s="315"/>
      <c r="G16" s="315"/>
      <c r="H16" s="316"/>
    </row>
    <row r="17" spans="1:14" ht="20.25" customHeight="1" x14ac:dyDescent="0.25">
      <c r="A17" s="322" t="s">
        <v>44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4">
      <c r="A18" s="63" t="s">
        <v>33</v>
      </c>
      <c r="B18" s="323" t="s">
        <v>5</v>
      </c>
      <c r="C18" s="323"/>
    </row>
    <row r="19" spans="1:14" ht="26.25" customHeight="1" x14ac:dyDescent="0.4">
      <c r="A19" s="63" t="s">
        <v>34</v>
      </c>
      <c r="B19" s="164" t="s">
        <v>7</v>
      </c>
      <c r="C19" s="186">
        <v>25</v>
      </c>
    </row>
    <row r="20" spans="1:14" ht="26.25" customHeight="1" x14ac:dyDescent="0.4">
      <c r="A20" s="63" t="s">
        <v>35</v>
      </c>
      <c r="B20" s="164" t="s">
        <v>109</v>
      </c>
      <c r="C20" s="165"/>
    </row>
    <row r="21" spans="1:14" ht="26.25" customHeight="1" x14ac:dyDescent="0.4">
      <c r="A21" s="63" t="s">
        <v>36</v>
      </c>
      <c r="B21" s="324" t="s">
        <v>10</v>
      </c>
      <c r="C21" s="324"/>
      <c r="D21" s="324"/>
      <c r="E21" s="324"/>
      <c r="F21" s="324"/>
      <c r="G21" s="324"/>
      <c r="H21" s="324"/>
      <c r="I21" s="324"/>
    </row>
    <row r="22" spans="1:14" ht="26.25" customHeight="1" x14ac:dyDescent="0.4">
      <c r="A22" s="63" t="s">
        <v>37</v>
      </c>
      <c r="B22" s="292">
        <v>43259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38</v>
      </c>
      <c r="B23" s="292">
        <v>43262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3" t="s">
        <v>109</v>
      </c>
      <c r="C26" s="323"/>
    </row>
    <row r="27" spans="1:14" ht="26.25" customHeight="1" x14ac:dyDescent="0.4">
      <c r="A27" s="68" t="s">
        <v>45</v>
      </c>
      <c r="B27" s="324" t="s">
        <v>112</v>
      </c>
      <c r="C27" s="324"/>
    </row>
    <row r="28" spans="1:14" ht="27" customHeight="1" x14ac:dyDescent="0.4">
      <c r="A28" s="68" t="s">
        <v>6</v>
      </c>
      <c r="B28" s="163">
        <v>99.75</v>
      </c>
    </row>
    <row r="29" spans="1:14" s="3" customFormat="1" ht="27" customHeight="1" x14ac:dyDescent="0.4">
      <c r="A29" s="68" t="s">
        <v>46</v>
      </c>
      <c r="B29" s="162">
        <v>0</v>
      </c>
      <c r="C29" s="334" t="s">
        <v>47</v>
      </c>
      <c r="D29" s="335"/>
      <c r="E29" s="335"/>
      <c r="F29" s="335"/>
      <c r="G29" s="335"/>
      <c r="H29" s="336"/>
      <c r="I29" s="70"/>
      <c r="J29" s="70"/>
      <c r="K29" s="70"/>
      <c r="L29" s="70"/>
    </row>
    <row r="30" spans="1:14" s="3" customFormat="1" ht="19.5" customHeight="1" x14ac:dyDescent="0.3">
      <c r="A30" s="68" t="s">
        <v>48</v>
      </c>
      <c r="B30" s="67">
        <f>B28-B29</f>
        <v>99.75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49</v>
      </c>
      <c r="B31" s="182">
        <v>1</v>
      </c>
      <c r="C31" s="337" t="s">
        <v>50</v>
      </c>
      <c r="D31" s="338"/>
      <c r="E31" s="338"/>
      <c r="F31" s="338"/>
      <c r="G31" s="338"/>
      <c r="H31" s="339"/>
      <c r="I31" s="70"/>
      <c r="J31" s="70"/>
      <c r="K31" s="70"/>
      <c r="L31" s="70"/>
    </row>
    <row r="32" spans="1:14" s="3" customFormat="1" ht="27" customHeight="1" x14ac:dyDescent="0.4">
      <c r="A32" s="68" t="s">
        <v>51</v>
      </c>
      <c r="B32" s="182">
        <v>1</v>
      </c>
      <c r="C32" s="337" t="s">
        <v>52</v>
      </c>
      <c r="D32" s="338"/>
      <c r="E32" s="338"/>
      <c r="F32" s="338"/>
      <c r="G32" s="338"/>
      <c r="H32" s="339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55</v>
      </c>
      <c r="B36" s="166">
        <v>25</v>
      </c>
      <c r="C36" s="62"/>
      <c r="D36" s="326" t="s">
        <v>56</v>
      </c>
      <c r="E36" s="327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58</v>
      </c>
      <c r="B37" s="167">
        <v>4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7">
        <v>100</v>
      </c>
      <c r="C38" s="84">
        <v>1</v>
      </c>
      <c r="D38" s="168">
        <v>3424753</v>
      </c>
      <c r="E38" s="128">
        <f>IF(ISBLANK(D38),"-",$D$48/$D$45*D38)</f>
        <v>2742281.4224058548</v>
      </c>
      <c r="F38" s="168">
        <v>3313388</v>
      </c>
      <c r="G38" s="120">
        <f>IF(ISBLANK(F38),"-",$D$48/$F$45*F38)</f>
        <v>2762322.0212693894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0">
        <v>2</v>
      </c>
      <c r="D39" s="169">
        <v>3454522</v>
      </c>
      <c r="E39" s="129">
        <f>IF(ISBLANK(D39),"-",$D$48/$D$45*D39)</f>
        <v>2766118.1708264272</v>
      </c>
      <c r="F39" s="169">
        <v>3324344</v>
      </c>
      <c r="G39" s="121">
        <f>IF(ISBLANK(F39),"-",$D$48/$F$45*F39)</f>
        <v>2771455.8746137689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64</v>
      </c>
      <c r="B40" s="167">
        <v>1</v>
      </c>
      <c r="C40" s="80">
        <v>3</v>
      </c>
      <c r="D40" s="169">
        <v>3493891</v>
      </c>
      <c r="E40" s="129">
        <f>IF(ISBLANK(D40),"-",$D$48/$D$45*D40)</f>
        <v>2797641.8682488971</v>
      </c>
      <c r="F40" s="169">
        <v>3326895</v>
      </c>
      <c r="G40" s="121">
        <f>IF(ISBLANK(F40),"-",$D$48/$F$45*F40)</f>
        <v>2773582.6051615523</v>
      </c>
      <c r="L40" s="74"/>
      <c r="M40" s="74"/>
      <c r="N40" s="85"/>
    </row>
    <row r="41" spans="1:14" ht="26.25" customHeight="1" x14ac:dyDescent="0.4">
      <c r="A41" s="79" t="s">
        <v>65</v>
      </c>
      <c r="B41" s="167">
        <v>1</v>
      </c>
      <c r="C41" s="86">
        <v>4</v>
      </c>
      <c r="D41" s="170">
        <v>3496049</v>
      </c>
      <c r="E41" s="130">
        <f>IF(ISBLANK(D41),"-",$D$48/$D$45*D41)</f>
        <v>2799369.8303266154</v>
      </c>
      <c r="F41" s="170">
        <v>3326287</v>
      </c>
      <c r="G41" s="122">
        <f>IF(ISBLANK(F41),"-",$D$48/$F$45*F41)</f>
        <v>2773075.7246546717</v>
      </c>
      <c r="L41" s="74"/>
      <c r="M41" s="74"/>
      <c r="N41" s="85"/>
    </row>
    <row r="42" spans="1:14" ht="27" customHeight="1" x14ac:dyDescent="0.4">
      <c r="A42" s="79" t="s">
        <v>66</v>
      </c>
      <c r="B42" s="167">
        <v>1</v>
      </c>
      <c r="C42" s="87" t="s">
        <v>67</v>
      </c>
      <c r="D42" s="148">
        <f>AVERAGE(D38:D41)</f>
        <v>3467303.75</v>
      </c>
      <c r="E42" s="110">
        <f>AVERAGE(E38:E41)</f>
        <v>2776352.8229519483</v>
      </c>
      <c r="F42" s="88">
        <f>AVERAGE(F38:F41)</f>
        <v>3322728.5</v>
      </c>
      <c r="G42" s="89">
        <f>AVERAGE(G38:G41)</f>
        <v>2770109.0564248455</v>
      </c>
    </row>
    <row r="43" spans="1:14" ht="26.25" customHeight="1" x14ac:dyDescent="0.4">
      <c r="A43" s="79" t="s">
        <v>68</v>
      </c>
      <c r="B43" s="163">
        <v>1</v>
      </c>
      <c r="C43" s="149" t="s">
        <v>69</v>
      </c>
      <c r="D43" s="172">
        <v>25.04</v>
      </c>
      <c r="E43" s="85"/>
      <c r="F43" s="171">
        <v>24.05</v>
      </c>
      <c r="G43" s="126"/>
    </row>
    <row r="44" spans="1:14" ht="26.25" customHeight="1" x14ac:dyDescent="0.4">
      <c r="A44" s="79" t="s">
        <v>70</v>
      </c>
      <c r="B44" s="163">
        <v>1</v>
      </c>
      <c r="C44" s="150" t="s">
        <v>71</v>
      </c>
      <c r="D44" s="151">
        <f>D43*$B$34</f>
        <v>25.04</v>
      </c>
      <c r="E44" s="91"/>
      <c r="F44" s="90">
        <f>F43*$B$34</f>
        <v>24.05</v>
      </c>
      <c r="G44" s="93"/>
    </row>
    <row r="45" spans="1:14" ht="19.5" customHeight="1" x14ac:dyDescent="0.3">
      <c r="A45" s="79" t="s">
        <v>72</v>
      </c>
      <c r="B45" s="147">
        <f>(B44/B43)*(B42/B41)*(B40/B39)*(B38/B37)*B36</f>
        <v>625</v>
      </c>
      <c r="C45" s="150" t="s">
        <v>73</v>
      </c>
      <c r="D45" s="152">
        <f>D44*$B$30/100</f>
        <v>24.977399999999999</v>
      </c>
      <c r="E45" s="93"/>
      <c r="F45" s="92">
        <f>F44*$B$30/100</f>
        <v>23.989875000000001</v>
      </c>
      <c r="G45" s="93"/>
    </row>
    <row r="46" spans="1:14" ht="19.5" customHeight="1" x14ac:dyDescent="0.3">
      <c r="A46" s="328" t="s">
        <v>74</v>
      </c>
      <c r="B46" s="332"/>
      <c r="C46" s="150" t="s">
        <v>75</v>
      </c>
      <c r="D46" s="151">
        <f>D45/$B$45</f>
        <v>3.996384E-2</v>
      </c>
      <c r="E46" s="93"/>
      <c r="F46" s="94">
        <f>F45/$B$45</f>
        <v>3.8383800000000003E-2</v>
      </c>
      <c r="G46" s="93"/>
    </row>
    <row r="47" spans="1:14" ht="27" customHeight="1" x14ac:dyDescent="0.4">
      <c r="A47" s="330"/>
      <c r="B47" s="333"/>
      <c r="C47" s="150" t="s">
        <v>76</v>
      </c>
      <c r="D47" s="173">
        <v>3.2000000000000001E-2</v>
      </c>
      <c r="E47" s="126"/>
      <c r="F47" s="126"/>
      <c r="G47" s="126"/>
    </row>
    <row r="48" spans="1:14" ht="18.75" x14ac:dyDescent="0.3">
      <c r="C48" s="150" t="s">
        <v>77</v>
      </c>
      <c r="D48" s="152">
        <f>D47*$B$45</f>
        <v>20</v>
      </c>
      <c r="E48" s="93"/>
      <c r="F48" s="93"/>
      <c r="G48" s="93"/>
    </row>
    <row r="49" spans="1:12" ht="19.5" customHeight="1" x14ac:dyDescent="0.3">
      <c r="C49" s="153" t="s">
        <v>78</v>
      </c>
      <c r="D49" s="154">
        <f>D48/B34</f>
        <v>20</v>
      </c>
      <c r="E49" s="112"/>
      <c r="F49" s="112"/>
      <c r="G49" s="112"/>
    </row>
    <row r="50" spans="1:12" ht="18.75" x14ac:dyDescent="0.3">
      <c r="C50" s="155" t="s">
        <v>79</v>
      </c>
      <c r="D50" s="156">
        <f>AVERAGE(E38:E41,G38:G41)</f>
        <v>2773230.9396883966</v>
      </c>
      <c r="E50" s="111"/>
      <c r="F50" s="111"/>
      <c r="G50" s="111"/>
    </row>
    <row r="51" spans="1:12" ht="18.75" x14ac:dyDescent="0.3">
      <c r="C51" s="95" t="s">
        <v>80</v>
      </c>
      <c r="D51" s="98">
        <f>STDEV(E38:E41,G38:G41)/D50</f>
        <v>6.6905937001554526E-3</v>
      </c>
      <c r="E51" s="91"/>
      <c r="F51" s="91"/>
      <c r="G51" s="91"/>
    </row>
    <row r="52" spans="1:12" ht="19.5" customHeight="1" x14ac:dyDescent="0.3">
      <c r="C52" s="96" t="s">
        <v>18</v>
      </c>
      <c r="D52" s="99">
        <f>COUNT(E38:E41,G38:G41)</f>
        <v>8</v>
      </c>
      <c r="E52" s="91"/>
      <c r="F52" s="91"/>
      <c r="G52" s="91"/>
    </row>
    <row r="54" spans="1:12" ht="18.75" x14ac:dyDescent="0.3">
      <c r="A54" s="61" t="s">
        <v>1</v>
      </c>
      <c r="B54" s="100" t="s">
        <v>81</v>
      </c>
    </row>
    <row r="55" spans="1:12" ht="18.75" x14ac:dyDescent="0.3">
      <c r="A55" s="62" t="s">
        <v>82</v>
      </c>
      <c r="B55" s="64" t="str">
        <f>B21</f>
        <v xml:space="preserve">Each 5 mL contains: Sulfamethoxazole BP 200 mg and Trimethoprim BP 40 mg. </v>
      </c>
    </row>
    <row r="56" spans="1:12" ht="26.25" customHeight="1" x14ac:dyDescent="0.4">
      <c r="A56" s="158" t="s">
        <v>83</v>
      </c>
      <c r="B56" s="174">
        <v>5</v>
      </c>
      <c r="C56" s="139" t="s">
        <v>84</v>
      </c>
      <c r="D56" s="175">
        <v>40</v>
      </c>
      <c r="E56" s="139" t="str">
        <f>B20</f>
        <v>Trimethoprim</v>
      </c>
    </row>
    <row r="57" spans="1:12" ht="18.75" x14ac:dyDescent="0.3">
      <c r="A57" s="64" t="s">
        <v>85</v>
      </c>
      <c r="B57" s="185">
        <f>RD!C39</f>
        <v>1.1573161304684962</v>
      </c>
    </row>
    <row r="58" spans="1:12" s="27" customFormat="1" ht="18.75" x14ac:dyDescent="0.3">
      <c r="A58" s="137" t="s">
        <v>86</v>
      </c>
      <c r="B58" s="138">
        <f>B56</f>
        <v>5</v>
      </c>
      <c r="C58" s="139" t="s">
        <v>87</v>
      </c>
      <c r="D58" s="159">
        <f>B57*B56</f>
        <v>5.7865806523424812</v>
      </c>
    </row>
    <row r="59" spans="1:12" ht="19.5" customHeight="1" x14ac:dyDescent="0.25"/>
    <row r="60" spans="1:12" s="3" customFormat="1" ht="27" customHeight="1" x14ac:dyDescent="0.4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 x14ac:dyDescent="0.4">
      <c r="A61" s="79" t="s">
        <v>93</v>
      </c>
      <c r="B61" s="167">
        <v>2</v>
      </c>
      <c r="C61" s="340" t="s">
        <v>94</v>
      </c>
      <c r="D61" s="344">
        <v>2.38306</v>
      </c>
      <c r="E61" s="132">
        <v>1</v>
      </c>
      <c r="F61" s="176">
        <v>2699501</v>
      </c>
      <c r="G61" s="143">
        <f>IF(ISBLANK(F61),"-",(F61/$D$50*$D$47*$B$69)*$D$58/$D$61)</f>
        <v>37.81851504604397</v>
      </c>
      <c r="H61" s="140">
        <f t="shared" ref="H61:H72" si="0">IF(ISBLANK(F61),"-",G61/$D$56)</f>
        <v>0.94546287615109925</v>
      </c>
      <c r="L61" s="70"/>
    </row>
    <row r="62" spans="1:12" s="3" customFormat="1" ht="26.25" customHeight="1" x14ac:dyDescent="0.4">
      <c r="A62" s="79" t="s">
        <v>95</v>
      </c>
      <c r="B62" s="167">
        <v>10</v>
      </c>
      <c r="C62" s="341"/>
      <c r="D62" s="345"/>
      <c r="E62" s="133">
        <v>2</v>
      </c>
      <c r="F62" s="169">
        <v>2696983</v>
      </c>
      <c r="G62" s="144">
        <f>IF(ISBLANK(F62),"-",(F62/$D$50*$D$47*$B$69)*$D$58/$D$61)</f>
        <v>37.783239259561235</v>
      </c>
      <c r="H62" s="141">
        <f t="shared" si="0"/>
        <v>0.94458098148903091</v>
      </c>
      <c r="L62" s="70"/>
    </row>
    <row r="63" spans="1:12" s="3" customFormat="1" ht="24.75" customHeight="1" x14ac:dyDescent="0.4">
      <c r="A63" s="79" t="s">
        <v>96</v>
      </c>
      <c r="B63" s="167">
        <v>1</v>
      </c>
      <c r="C63" s="341"/>
      <c r="D63" s="345"/>
      <c r="E63" s="133">
        <v>3</v>
      </c>
      <c r="F63" s="169">
        <v>2712167</v>
      </c>
      <c r="G63" s="144">
        <f>IF(ISBLANK(F63),"-",(F63/$D$50*$D$47*$B$69)*$D$58/$D$61)</f>
        <v>37.995958696397572</v>
      </c>
      <c r="H63" s="141">
        <f t="shared" si="0"/>
        <v>0.94989896740993929</v>
      </c>
      <c r="L63" s="70"/>
    </row>
    <row r="64" spans="1:12" ht="27" customHeight="1" x14ac:dyDescent="0.4">
      <c r="A64" s="79" t="s">
        <v>97</v>
      </c>
      <c r="B64" s="167">
        <v>1</v>
      </c>
      <c r="C64" s="342"/>
      <c r="D64" s="346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98</v>
      </c>
      <c r="B65" s="167">
        <v>1</v>
      </c>
      <c r="C65" s="340" t="s">
        <v>99</v>
      </c>
      <c r="D65" s="344">
        <v>2.25326</v>
      </c>
      <c r="E65" s="103">
        <v>1</v>
      </c>
      <c r="F65" s="169">
        <v>2523305</v>
      </c>
      <c r="G65" s="143">
        <f>IF(ISBLANK(F65),"-",(F65/$D$50*$D$47*$B$69)*$D$58/$D$65)</f>
        <v>37.386464512151043</v>
      </c>
      <c r="H65" s="140">
        <f t="shared" si="0"/>
        <v>0.93466161280377613</v>
      </c>
    </row>
    <row r="66" spans="1:11" ht="23.25" customHeight="1" x14ac:dyDescent="0.4">
      <c r="A66" s="79" t="s">
        <v>100</v>
      </c>
      <c r="B66" s="167">
        <v>1</v>
      </c>
      <c r="C66" s="341"/>
      <c r="D66" s="345"/>
      <c r="E66" s="104">
        <v>2</v>
      </c>
      <c r="F66" s="169">
        <v>2568475</v>
      </c>
      <c r="G66" s="144">
        <f>IF(ISBLANK(F66),"-",(F66/$D$50*$D$47*$B$69)*$D$58/$D$65)</f>
        <v>38.055724313092213</v>
      </c>
      <c r="H66" s="141">
        <f t="shared" si="0"/>
        <v>0.95139310782730535</v>
      </c>
    </row>
    <row r="67" spans="1:11" ht="24.75" customHeight="1" x14ac:dyDescent="0.4">
      <c r="A67" s="79" t="s">
        <v>101</v>
      </c>
      <c r="B67" s="167">
        <v>1</v>
      </c>
      <c r="C67" s="341"/>
      <c r="D67" s="345"/>
      <c r="E67" s="104">
        <v>3</v>
      </c>
      <c r="F67" s="169">
        <v>2523788</v>
      </c>
      <c r="G67" s="144">
        <f>IF(ISBLANK(F67),"-",(F67/$D$50*$D$47*$B$69)*$D$58/$D$65)</f>
        <v>37.393620865568238</v>
      </c>
      <c r="H67" s="141">
        <f t="shared" si="0"/>
        <v>0.93484052163920595</v>
      </c>
    </row>
    <row r="68" spans="1:11" ht="27" customHeight="1" x14ac:dyDescent="0.4">
      <c r="A68" s="79" t="s">
        <v>102</v>
      </c>
      <c r="B68" s="167">
        <v>1</v>
      </c>
      <c r="C68" s="342"/>
      <c r="D68" s="346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103</v>
      </c>
      <c r="B69" s="146">
        <f>(B68/B67)*(B66/B65)*(B64/B63)*(B62/B61)*B60</f>
        <v>500</v>
      </c>
      <c r="C69" s="340" t="s">
        <v>104</v>
      </c>
      <c r="D69" s="344">
        <v>2.42577</v>
      </c>
      <c r="E69" s="103">
        <v>1</v>
      </c>
      <c r="F69" s="176">
        <v>2675486</v>
      </c>
      <c r="G69" s="143">
        <f>IF(ISBLANK(F69),"-",(F69/$D$50*$D$47*$B$69)*$D$58/$D$69)</f>
        <v>36.822139462138708</v>
      </c>
      <c r="H69" s="141">
        <f t="shared" si="0"/>
        <v>0.92055348655346769</v>
      </c>
    </row>
    <row r="70" spans="1:11" ht="22.5" customHeight="1" x14ac:dyDescent="0.4">
      <c r="A70" s="157" t="s">
        <v>105</v>
      </c>
      <c r="B70" s="178">
        <f>(D47*B69)/D56*D58</f>
        <v>2.3146322609369925</v>
      </c>
      <c r="C70" s="341"/>
      <c r="D70" s="345"/>
      <c r="E70" s="104">
        <v>2</v>
      </c>
      <c r="F70" s="169">
        <v>2728583</v>
      </c>
      <c r="G70" s="144">
        <f>IF(ISBLANK(F70),"-",(F70/$D$50*$D$47*$B$69)*$D$58/$D$69)</f>
        <v>37.552902074621507</v>
      </c>
      <c r="H70" s="141">
        <f t="shared" si="0"/>
        <v>0.93882255186553765</v>
      </c>
    </row>
    <row r="71" spans="1:11" ht="23.25" customHeight="1" x14ac:dyDescent="0.4">
      <c r="A71" s="328" t="s">
        <v>74</v>
      </c>
      <c r="B71" s="329"/>
      <c r="C71" s="341"/>
      <c r="D71" s="345"/>
      <c r="E71" s="104">
        <v>3</v>
      </c>
      <c r="F71" s="169">
        <v>2726979</v>
      </c>
      <c r="G71" s="144">
        <f>IF(ISBLANK(F71),"-",(F71/$D$50*$D$47*$B$69)*$D$58/$D$69)</f>
        <v>37.530826566957749</v>
      </c>
      <c r="H71" s="141">
        <f t="shared" si="0"/>
        <v>0.93827066417394378</v>
      </c>
    </row>
    <row r="72" spans="1:11" ht="23.25" customHeight="1" x14ac:dyDescent="0.4">
      <c r="A72" s="330"/>
      <c r="B72" s="331"/>
      <c r="C72" s="343"/>
      <c r="D72" s="346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0.93983164110147854</v>
      </c>
    </row>
    <row r="74" spans="1:11" ht="26.25" customHeight="1" x14ac:dyDescent="0.4">
      <c r="C74" s="106"/>
      <c r="D74" s="106"/>
      <c r="E74" s="106"/>
      <c r="F74" s="107"/>
      <c r="G74" s="95" t="s">
        <v>80</v>
      </c>
      <c r="H74" s="180">
        <f>STDEV(H61:H72)/H73</f>
        <v>1.0066303441124521E-2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18</v>
      </c>
      <c r="H75" s="181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106</v>
      </c>
      <c r="B77" s="183" t="s">
        <v>107</v>
      </c>
      <c r="C77" s="325" t="str">
        <f>B20</f>
        <v>Trimethoprim</v>
      </c>
      <c r="D77" s="325"/>
      <c r="E77" s="131" t="s">
        <v>108</v>
      </c>
      <c r="F77" s="131"/>
      <c r="G77" s="184">
        <f>H73</f>
        <v>0.93983164110147854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24</v>
      </c>
      <c r="E79" s="107" t="s">
        <v>25</v>
      </c>
      <c r="F79" s="107"/>
      <c r="G79" s="107" t="s">
        <v>26</v>
      </c>
    </row>
    <row r="80" spans="1:11" ht="83.1" customHeight="1" x14ac:dyDescent="0.3">
      <c r="A80" s="113" t="s">
        <v>27</v>
      </c>
      <c r="B80" s="160" t="s">
        <v>113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E22" sqref="E2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0" t="s">
        <v>29</v>
      </c>
      <c r="B1" s="320"/>
      <c r="C1" s="320"/>
      <c r="D1" s="320"/>
      <c r="E1" s="320"/>
      <c r="F1" s="320"/>
      <c r="G1" s="320"/>
      <c r="H1" s="320"/>
    </row>
    <row r="2" spans="1:8" x14ac:dyDescent="0.25">
      <c r="A2" s="320"/>
      <c r="B2" s="320"/>
      <c r="C2" s="320"/>
      <c r="D2" s="320"/>
      <c r="E2" s="320"/>
      <c r="F2" s="320"/>
      <c r="G2" s="320"/>
      <c r="H2" s="320"/>
    </row>
    <row r="3" spans="1:8" x14ac:dyDescent="0.25">
      <c r="A3" s="320"/>
      <c r="B3" s="320"/>
      <c r="C3" s="320"/>
      <c r="D3" s="320"/>
      <c r="E3" s="320"/>
      <c r="F3" s="320"/>
      <c r="G3" s="320"/>
      <c r="H3" s="320"/>
    </row>
    <row r="4" spans="1:8" x14ac:dyDescent="0.25">
      <c r="A4" s="320"/>
      <c r="B4" s="320"/>
      <c r="C4" s="320"/>
      <c r="D4" s="320"/>
      <c r="E4" s="320"/>
      <c r="F4" s="320"/>
      <c r="G4" s="320"/>
      <c r="H4" s="320"/>
    </row>
    <row r="5" spans="1:8" x14ac:dyDescent="0.25">
      <c r="A5" s="320"/>
      <c r="B5" s="320"/>
      <c r="C5" s="320"/>
      <c r="D5" s="320"/>
      <c r="E5" s="320"/>
      <c r="F5" s="320"/>
      <c r="G5" s="320"/>
      <c r="H5" s="320"/>
    </row>
    <row r="6" spans="1:8" x14ac:dyDescent="0.25">
      <c r="A6" s="320"/>
      <c r="B6" s="320"/>
      <c r="C6" s="320"/>
      <c r="D6" s="320"/>
      <c r="E6" s="320"/>
      <c r="F6" s="320"/>
      <c r="G6" s="320"/>
      <c r="H6" s="320"/>
    </row>
    <row r="7" spans="1:8" x14ac:dyDescent="0.25">
      <c r="A7" s="320"/>
      <c r="B7" s="320"/>
      <c r="C7" s="320"/>
      <c r="D7" s="320"/>
      <c r="E7" s="320"/>
      <c r="F7" s="320"/>
      <c r="G7" s="320"/>
      <c r="H7" s="320"/>
    </row>
    <row r="8" spans="1:8" x14ac:dyDescent="0.25">
      <c r="A8" s="321" t="s">
        <v>30</v>
      </c>
      <c r="B8" s="321"/>
      <c r="C8" s="321"/>
      <c r="D8" s="321"/>
      <c r="E8" s="321"/>
      <c r="F8" s="321"/>
      <c r="G8" s="321"/>
      <c r="H8" s="321"/>
    </row>
    <row r="9" spans="1:8" x14ac:dyDescent="0.25">
      <c r="A9" s="321"/>
      <c r="B9" s="321"/>
      <c r="C9" s="321"/>
      <c r="D9" s="321"/>
      <c r="E9" s="321"/>
      <c r="F9" s="321"/>
      <c r="G9" s="321"/>
      <c r="H9" s="321"/>
    </row>
    <row r="10" spans="1:8" x14ac:dyDescent="0.25">
      <c r="A10" s="321"/>
      <c r="B10" s="321"/>
      <c r="C10" s="321"/>
      <c r="D10" s="321"/>
      <c r="E10" s="321"/>
      <c r="F10" s="321"/>
      <c r="G10" s="321"/>
      <c r="H10" s="321"/>
    </row>
    <row r="11" spans="1:8" x14ac:dyDescent="0.25">
      <c r="A11" s="321"/>
      <c r="B11" s="321"/>
      <c r="C11" s="321"/>
      <c r="D11" s="321"/>
      <c r="E11" s="321"/>
      <c r="F11" s="321"/>
      <c r="G11" s="321"/>
      <c r="H11" s="321"/>
    </row>
    <row r="12" spans="1:8" x14ac:dyDescent="0.25">
      <c r="A12" s="321"/>
      <c r="B12" s="321"/>
      <c r="C12" s="321"/>
      <c r="D12" s="321"/>
      <c r="E12" s="321"/>
      <c r="F12" s="321"/>
      <c r="G12" s="321"/>
      <c r="H12" s="321"/>
    </row>
    <row r="13" spans="1:8" x14ac:dyDescent="0.25">
      <c r="A13" s="321"/>
      <c r="B13" s="321"/>
      <c r="C13" s="321"/>
      <c r="D13" s="321"/>
      <c r="E13" s="321"/>
      <c r="F13" s="321"/>
      <c r="G13" s="321"/>
      <c r="H13" s="321"/>
    </row>
    <row r="14" spans="1:8" x14ac:dyDescent="0.25">
      <c r="A14" s="321"/>
      <c r="B14" s="321"/>
      <c r="C14" s="321"/>
      <c r="D14" s="321"/>
      <c r="E14" s="321"/>
      <c r="F14" s="321"/>
      <c r="G14" s="321"/>
      <c r="H14" s="321"/>
    </row>
    <row r="15" spans="1:8" ht="19.5" customHeight="1" x14ac:dyDescent="0.25"/>
    <row r="16" spans="1:8" ht="19.5" customHeight="1" x14ac:dyDescent="0.3">
      <c r="A16" s="314" t="s">
        <v>31</v>
      </c>
      <c r="B16" s="315"/>
      <c r="C16" s="315"/>
      <c r="D16" s="315"/>
      <c r="E16" s="315"/>
      <c r="F16" s="315"/>
      <c r="G16" s="315"/>
      <c r="H16" s="316"/>
    </row>
    <row r="17" spans="1:14" ht="20.25" customHeight="1" x14ac:dyDescent="0.25">
      <c r="A17" s="322" t="s">
        <v>44</v>
      </c>
      <c r="B17" s="322"/>
      <c r="C17" s="322"/>
      <c r="D17" s="322"/>
      <c r="E17" s="322"/>
      <c r="F17" s="322"/>
      <c r="G17" s="322"/>
      <c r="H17" s="322"/>
    </row>
    <row r="18" spans="1:14" ht="26.25" customHeight="1" x14ac:dyDescent="0.4">
      <c r="A18" s="189" t="s">
        <v>33</v>
      </c>
      <c r="B18" s="323" t="s">
        <v>5</v>
      </c>
      <c r="C18" s="323"/>
    </row>
    <row r="19" spans="1:14" ht="26.25" customHeight="1" x14ac:dyDescent="0.4">
      <c r="A19" s="189" t="s">
        <v>34</v>
      </c>
      <c r="B19" s="290" t="s">
        <v>7</v>
      </c>
      <c r="C19" s="313">
        <v>25</v>
      </c>
    </row>
    <row r="20" spans="1:14" ht="26.25" customHeight="1" x14ac:dyDescent="0.4">
      <c r="A20" s="189" t="s">
        <v>35</v>
      </c>
      <c r="B20" s="290" t="s">
        <v>110</v>
      </c>
      <c r="C20" s="291"/>
    </row>
    <row r="21" spans="1:14" ht="26.25" customHeight="1" x14ac:dyDescent="0.4">
      <c r="A21" s="189" t="s">
        <v>36</v>
      </c>
      <c r="B21" s="324" t="s">
        <v>10</v>
      </c>
      <c r="C21" s="324"/>
      <c r="D21" s="324"/>
      <c r="E21" s="324"/>
      <c r="F21" s="324"/>
      <c r="G21" s="324"/>
      <c r="H21" s="324"/>
      <c r="I21" s="324"/>
    </row>
    <row r="22" spans="1:14" ht="26.25" customHeight="1" x14ac:dyDescent="0.4">
      <c r="A22" s="189" t="s">
        <v>37</v>
      </c>
      <c r="B22" s="292">
        <v>43259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38</v>
      </c>
      <c r="B23" s="292">
        <v>43262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23" t="s">
        <v>110</v>
      </c>
      <c r="C26" s="323"/>
    </row>
    <row r="27" spans="1:14" ht="26.25" customHeight="1" x14ac:dyDescent="0.4">
      <c r="A27" s="194" t="s">
        <v>45</v>
      </c>
      <c r="B27" s="324" t="s">
        <v>111</v>
      </c>
      <c r="C27" s="324"/>
    </row>
    <row r="28" spans="1:14" ht="27" customHeight="1" x14ac:dyDescent="0.4">
      <c r="A28" s="194" t="s">
        <v>6</v>
      </c>
      <c r="B28" s="289">
        <v>99.02</v>
      </c>
    </row>
    <row r="29" spans="1:14" s="3" customFormat="1" ht="27" customHeight="1" x14ac:dyDescent="0.4">
      <c r="A29" s="194" t="s">
        <v>46</v>
      </c>
      <c r="B29" s="288">
        <v>0</v>
      </c>
      <c r="C29" s="334" t="s">
        <v>47</v>
      </c>
      <c r="D29" s="335"/>
      <c r="E29" s="335"/>
      <c r="F29" s="335"/>
      <c r="G29" s="335"/>
      <c r="H29" s="336"/>
      <c r="I29" s="196"/>
      <c r="J29" s="196"/>
      <c r="K29" s="196"/>
      <c r="L29" s="196"/>
    </row>
    <row r="30" spans="1:14" s="3" customFormat="1" ht="19.5" customHeight="1" x14ac:dyDescent="0.3">
      <c r="A30" s="194" t="s">
        <v>48</v>
      </c>
      <c r="B30" s="193">
        <f>B28-B29</f>
        <v>99.02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49</v>
      </c>
      <c r="B31" s="309">
        <v>1</v>
      </c>
      <c r="C31" s="337" t="s">
        <v>50</v>
      </c>
      <c r="D31" s="338"/>
      <c r="E31" s="338"/>
      <c r="F31" s="338"/>
      <c r="G31" s="338"/>
      <c r="H31" s="339"/>
      <c r="I31" s="196"/>
      <c r="J31" s="196"/>
      <c r="K31" s="196"/>
      <c r="L31" s="196"/>
    </row>
    <row r="32" spans="1:14" s="3" customFormat="1" ht="27" customHeight="1" x14ac:dyDescent="0.4">
      <c r="A32" s="194" t="s">
        <v>51</v>
      </c>
      <c r="B32" s="309">
        <v>1</v>
      </c>
      <c r="C32" s="337" t="s">
        <v>52</v>
      </c>
      <c r="D32" s="338"/>
      <c r="E32" s="338"/>
      <c r="F32" s="338"/>
      <c r="G32" s="338"/>
      <c r="H32" s="339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55</v>
      </c>
      <c r="B36" s="293">
        <v>100</v>
      </c>
      <c r="C36" s="188"/>
      <c r="D36" s="326" t="s">
        <v>56</v>
      </c>
      <c r="E36" s="327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58</v>
      </c>
      <c r="B37" s="294">
        <v>1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62</v>
      </c>
      <c r="B38" s="294">
        <v>1</v>
      </c>
      <c r="C38" s="210">
        <v>1</v>
      </c>
      <c r="D38" s="295">
        <v>44333690</v>
      </c>
      <c r="E38" s="254">
        <f>IF(ISBLANK(D38),"-",$D$48/$D$45*D38)</f>
        <v>41916873.127273373</v>
      </c>
      <c r="F38" s="295">
        <v>42571103</v>
      </c>
      <c r="G38" s="246">
        <f>IF(ISBLANK(F38),"-",$D$48/$F$45*F38)</f>
        <v>42435463.34584792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63</v>
      </c>
      <c r="B39" s="294">
        <v>1</v>
      </c>
      <c r="C39" s="206">
        <v>2</v>
      </c>
      <c r="D39" s="296">
        <v>44638436</v>
      </c>
      <c r="E39" s="255">
        <f>IF(ISBLANK(D39),"-",$D$48/$D$45*D39)</f>
        <v>42205006.134429872</v>
      </c>
      <c r="F39" s="296">
        <v>42724150</v>
      </c>
      <c r="G39" s="247">
        <f>IF(ISBLANK(F39),"-",$D$48/$F$45*F39)</f>
        <v>42588022.708913796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64</v>
      </c>
      <c r="B40" s="294">
        <v>1</v>
      </c>
      <c r="C40" s="206">
        <v>3</v>
      </c>
      <c r="D40" s="296">
        <v>45107847</v>
      </c>
      <c r="E40" s="255">
        <f>IF(ISBLANK(D40),"-",$D$48/$D$45*D40)</f>
        <v>42648827.556277379</v>
      </c>
      <c r="F40" s="296">
        <v>42651192</v>
      </c>
      <c r="G40" s="247">
        <f>IF(ISBLANK(F40),"-",$D$48/$F$45*F40)</f>
        <v>42515297.16701778</v>
      </c>
      <c r="L40" s="200"/>
      <c r="M40" s="200"/>
      <c r="N40" s="211"/>
    </row>
    <row r="41" spans="1:14" ht="26.25" customHeight="1" x14ac:dyDescent="0.4">
      <c r="A41" s="205" t="s">
        <v>65</v>
      </c>
      <c r="B41" s="294">
        <v>1</v>
      </c>
      <c r="C41" s="212">
        <v>4</v>
      </c>
      <c r="D41" s="297">
        <v>44740122</v>
      </c>
      <c r="E41" s="256">
        <f>IF(ISBLANK(D41),"-",$D$48/$D$45*D41)</f>
        <v>42301148.800669022</v>
      </c>
      <c r="F41" s="297">
        <v>42330681</v>
      </c>
      <c r="G41" s="248">
        <f>IF(ISBLANK(F41),"-",$D$48/$F$45*F41)</f>
        <v>42195807.376197912</v>
      </c>
      <c r="L41" s="200"/>
      <c r="M41" s="200"/>
      <c r="N41" s="211"/>
    </row>
    <row r="42" spans="1:14" ht="27" customHeight="1" x14ac:dyDescent="0.4">
      <c r="A42" s="205" t="s">
        <v>66</v>
      </c>
      <c r="B42" s="294">
        <v>1</v>
      </c>
      <c r="C42" s="213" t="s">
        <v>67</v>
      </c>
      <c r="D42" s="274">
        <f>AVERAGE(D38:D41)</f>
        <v>44705023.75</v>
      </c>
      <c r="E42" s="236">
        <f>AVERAGE(E38:E41)</f>
        <v>42267963.904662415</v>
      </c>
      <c r="F42" s="214">
        <f>AVERAGE(F38:F41)</f>
        <v>42569281.5</v>
      </c>
      <c r="G42" s="215">
        <f>AVERAGE(G38:G41)</f>
        <v>42433647.64949435</v>
      </c>
    </row>
    <row r="43" spans="1:14" ht="26.25" customHeight="1" x14ac:dyDescent="0.4">
      <c r="A43" s="205" t="s">
        <v>68</v>
      </c>
      <c r="B43" s="289">
        <v>1</v>
      </c>
      <c r="C43" s="275" t="s">
        <v>69</v>
      </c>
      <c r="D43" s="299">
        <v>17.09</v>
      </c>
      <c r="E43" s="211"/>
      <c r="F43" s="298">
        <v>16.21</v>
      </c>
      <c r="G43" s="252"/>
    </row>
    <row r="44" spans="1:14" ht="26.25" customHeight="1" x14ac:dyDescent="0.4">
      <c r="A44" s="205" t="s">
        <v>70</v>
      </c>
      <c r="B44" s="289">
        <v>1</v>
      </c>
      <c r="C44" s="276" t="s">
        <v>71</v>
      </c>
      <c r="D44" s="277">
        <f>D43*$B$34</f>
        <v>17.09</v>
      </c>
      <c r="E44" s="217"/>
      <c r="F44" s="216">
        <f>F43*$B$34</f>
        <v>16.21</v>
      </c>
      <c r="G44" s="219"/>
    </row>
    <row r="45" spans="1:14" ht="19.5" customHeight="1" x14ac:dyDescent="0.3">
      <c r="A45" s="205" t="s">
        <v>72</v>
      </c>
      <c r="B45" s="273">
        <f>(B44/B43)*(B42/B41)*(B40/B39)*(B38/B37)*B36</f>
        <v>100</v>
      </c>
      <c r="C45" s="276" t="s">
        <v>73</v>
      </c>
      <c r="D45" s="278">
        <f>D44*$B$30/100</f>
        <v>16.922518</v>
      </c>
      <c r="E45" s="219"/>
      <c r="F45" s="218">
        <f>F44*$B$30/100</f>
        <v>16.051141999999999</v>
      </c>
      <c r="G45" s="219"/>
    </row>
    <row r="46" spans="1:14" ht="19.5" customHeight="1" x14ac:dyDescent="0.3">
      <c r="A46" s="328" t="s">
        <v>74</v>
      </c>
      <c r="B46" s="332"/>
      <c r="C46" s="276" t="s">
        <v>75</v>
      </c>
      <c r="D46" s="277">
        <f>D45/$B$45</f>
        <v>0.16922518</v>
      </c>
      <c r="E46" s="219"/>
      <c r="F46" s="220">
        <f>F45/$B$45</f>
        <v>0.16051141999999999</v>
      </c>
      <c r="G46" s="219"/>
    </row>
    <row r="47" spans="1:14" ht="27" customHeight="1" x14ac:dyDescent="0.4">
      <c r="A47" s="330"/>
      <c r="B47" s="333"/>
      <c r="C47" s="276" t="s">
        <v>76</v>
      </c>
      <c r="D47" s="300">
        <v>0.16</v>
      </c>
      <c r="E47" s="252"/>
      <c r="F47" s="252"/>
      <c r="G47" s="252"/>
    </row>
    <row r="48" spans="1:14" ht="18.75" x14ac:dyDescent="0.3">
      <c r="C48" s="276" t="s">
        <v>77</v>
      </c>
      <c r="D48" s="278">
        <f>D47*$B$45</f>
        <v>16</v>
      </c>
      <c r="E48" s="219"/>
      <c r="F48" s="219"/>
      <c r="G48" s="219"/>
    </row>
    <row r="49" spans="1:12" ht="19.5" customHeight="1" x14ac:dyDescent="0.3">
      <c r="C49" s="279" t="s">
        <v>78</v>
      </c>
      <c r="D49" s="280">
        <f>D48/B34</f>
        <v>16</v>
      </c>
      <c r="E49" s="238"/>
      <c r="F49" s="238"/>
      <c r="G49" s="238"/>
    </row>
    <row r="50" spans="1:12" ht="18.75" x14ac:dyDescent="0.3">
      <c r="C50" s="281" t="s">
        <v>79</v>
      </c>
      <c r="D50" s="282">
        <f>AVERAGE(E38:E41,G38:G41)</f>
        <v>42350805.777078383</v>
      </c>
      <c r="E50" s="237"/>
      <c r="F50" s="237"/>
      <c r="G50" s="237"/>
    </row>
    <row r="51" spans="1:12" ht="18.75" x14ac:dyDescent="0.3">
      <c r="C51" s="221" t="s">
        <v>80</v>
      </c>
      <c r="D51" s="224">
        <f>STDEV(E38:E41,G38:G41)/D50</f>
        <v>5.7517618061660438E-3</v>
      </c>
      <c r="E51" s="217"/>
      <c r="F51" s="217"/>
      <c r="G51" s="217"/>
    </row>
    <row r="52" spans="1:12" ht="19.5" customHeight="1" x14ac:dyDescent="0.3">
      <c r="C52" s="222" t="s">
        <v>18</v>
      </c>
      <c r="D52" s="225">
        <f>COUNT(E38:E41,G38:G41)</f>
        <v>8</v>
      </c>
      <c r="E52" s="217"/>
      <c r="F52" s="217"/>
      <c r="G52" s="217"/>
    </row>
    <row r="54" spans="1:12" ht="18.75" x14ac:dyDescent="0.3">
      <c r="A54" s="187" t="s">
        <v>1</v>
      </c>
      <c r="B54" s="226" t="s">
        <v>81</v>
      </c>
    </row>
    <row r="55" spans="1:12" ht="18.75" x14ac:dyDescent="0.3">
      <c r="A55" s="188" t="s">
        <v>82</v>
      </c>
      <c r="B55" s="190" t="str">
        <f>B21</f>
        <v xml:space="preserve">Each 5 mL contains: Sulfamethoxazole BP 200 mg and Trimethoprim BP 40 mg. </v>
      </c>
    </row>
    <row r="56" spans="1:12" ht="26.25" customHeight="1" x14ac:dyDescent="0.4">
      <c r="A56" s="284" t="s">
        <v>83</v>
      </c>
      <c r="B56" s="301">
        <v>5</v>
      </c>
      <c r="C56" s="265" t="s">
        <v>84</v>
      </c>
      <c r="D56" s="302">
        <v>200</v>
      </c>
      <c r="E56" s="265" t="str">
        <f>B20</f>
        <v xml:space="preserve">Sulfamethoxazole </v>
      </c>
    </row>
    <row r="57" spans="1:12" ht="18.75" x14ac:dyDescent="0.3">
      <c r="A57" s="190" t="s">
        <v>85</v>
      </c>
      <c r="B57" s="312">
        <f>RD!C39</f>
        <v>1.1573161304684962</v>
      </c>
    </row>
    <row r="58" spans="1:12" s="27" customFormat="1" ht="18.75" x14ac:dyDescent="0.3">
      <c r="A58" s="263" t="s">
        <v>86</v>
      </c>
      <c r="B58" s="264">
        <f>B56</f>
        <v>5</v>
      </c>
      <c r="C58" s="265" t="s">
        <v>87</v>
      </c>
      <c r="D58" s="285">
        <f>B57*B56</f>
        <v>5.7865806523424812</v>
      </c>
    </row>
    <row r="59" spans="1:12" ht="19.5" customHeight="1" x14ac:dyDescent="0.25"/>
    <row r="60" spans="1:12" s="3" customFormat="1" ht="27" customHeight="1" x14ac:dyDescent="0.4">
      <c r="A60" s="204" t="s">
        <v>88</v>
      </c>
      <c r="B60" s="293">
        <v>500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 x14ac:dyDescent="0.4">
      <c r="A61" s="205" t="s">
        <v>93</v>
      </c>
      <c r="B61" s="294">
        <v>1</v>
      </c>
      <c r="C61" s="340" t="s">
        <v>94</v>
      </c>
      <c r="D61" s="344">
        <v>2.38306</v>
      </c>
      <c r="E61" s="258">
        <v>1</v>
      </c>
      <c r="F61" s="303">
        <v>40768433</v>
      </c>
      <c r="G61" s="269">
        <f>IF(ISBLANK(F61),"-",(F61/$D$50*$D$47*$B$69)*$D$58/$D$61)</f>
        <v>186.99903346275912</v>
      </c>
      <c r="H61" s="266">
        <f t="shared" ref="H61:H72" si="0">IF(ISBLANK(F61),"-",G61/$D$56)</f>
        <v>0.93499516731379562</v>
      </c>
      <c r="L61" s="196"/>
    </row>
    <row r="62" spans="1:12" s="3" customFormat="1" ht="26.25" customHeight="1" x14ac:dyDescent="0.4">
      <c r="A62" s="205" t="s">
        <v>95</v>
      </c>
      <c r="B62" s="294">
        <v>1</v>
      </c>
      <c r="C62" s="341"/>
      <c r="D62" s="345"/>
      <c r="E62" s="259">
        <v>2</v>
      </c>
      <c r="F62" s="296">
        <v>40707345</v>
      </c>
      <c r="G62" s="270">
        <f>IF(ISBLANK(F62),"-",(F62/$D$50*$D$47*$B$69)*$D$58/$D$61)</f>
        <v>186.71883145067363</v>
      </c>
      <c r="H62" s="267">
        <f t="shared" si="0"/>
        <v>0.93359415725336814</v>
      </c>
      <c r="L62" s="196"/>
    </row>
    <row r="63" spans="1:12" s="3" customFormat="1" ht="24.75" customHeight="1" x14ac:dyDescent="0.4">
      <c r="A63" s="205" t="s">
        <v>96</v>
      </c>
      <c r="B63" s="294">
        <v>1</v>
      </c>
      <c r="C63" s="341"/>
      <c r="D63" s="345"/>
      <c r="E63" s="259">
        <v>3</v>
      </c>
      <c r="F63" s="296">
        <v>40935753</v>
      </c>
      <c r="G63" s="270">
        <f>IF(ISBLANK(F63),"-",(F63/$D$50*$D$47*$B$69)*$D$58/$D$61)</f>
        <v>187.76650662708187</v>
      </c>
      <c r="H63" s="267">
        <f t="shared" si="0"/>
        <v>0.93883253313540938</v>
      </c>
      <c r="L63" s="196"/>
    </row>
    <row r="64" spans="1:12" ht="27" customHeight="1" x14ac:dyDescent="0.4">
      <c r="A64" s="205" t="s">
        <v>97</v>
      </c>
      <c r="B64" s="294">
        <v>1</v>
      </c>
      <c r="C64" s="342"/>
      <c r="D64" s="346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98</v>
      </c>
      <c r="B65" s="294">
        <v>1</v>
      </c>
      <c r="C65" s="340" t="s">
        <v>99</v>
      </c>
      <c r="D65" s="344">
        <v>2.25326</v>
      </c>
      <c r="E65" s="229">
        <v>1</v>
      </c>
      <c r="F65" s="296">
        <v>38261731</v>
      </c>
      <c r="G65" s="269">
        <f>IF(ISBLANK(F65),"-",(F65/$D$50*$D$47*$B$69)*$D$58/$D$65)</f>
        <v>185.61096419882233</v>
      </c>
      <c r="H65" s="266">
        <f t="shared" si="0"/>
        <v>0.92805482099411163</v>
      </c>
    </row>
    <row r="66" spans="1:11" ht="23.25" customHeight="1" x14ac:dyDescent="0.4">
      <c r="A66" s="205" t="s">
        <v>100</v>
      </c>
      <c r="B66" s="294">
        <v>1</v>
      </c>
      <c r="C66" s="341"/>
      <c r="D66" s="345"/>
      <c r="E66" s="230">
        <v>2</v>
      </c>
      <c r="F66" s="296">
        <v>38909186</v>
      </c>
      <c r="G66" s="270">
        <f>IF(ISBLANK(F66),"-",(F66/$D$50*$D$47*$B$69)*$D$58/$D$65)</f>
        <v>188.75182436600474</v>
      </c>
      <c r="H66" s="267">
        <f t="shared" si="0"/>
        <v>0.94375912183002375</v>
      </c>
    </row>
    <row r="67" spans="1:11" ht="24.75" customHeight="1" x14ac:dyDescent="0.4">
      <c r="A67" s="205" t="s">
        <v>101</v>
      </c>
      <c r="B67" s="294">
        <v>1</v>
      </c>
      <c r="C67" s="341"/>
      <c r="D67" s="345"/>
      <c r="E67" s="230">
        <v>3</v>
      </c>
      <c r="F67" s="296">
        <v>38185463</v>
      </c>
      <c r="G67" s="270">
        <f>IF(ISBLANK(F67),"-",(F67/$D$50*$D$47*$B$69)*$D$58/$D$65)</f>
        <v>185.24098153866734</v>
      </c>
      <c r="H67" s="267">
        <f t="shared" si="0"/>
        <v>0.92620490769333674</v>
      </c>
    </row>
    <row r="68" spans="1:11" ht="27" customHeight="1" x14ac:dyDescent="0.4">
      <c r="A68" s="205" t="s">
        <v>102</v>
      </c>
      <c r="B68" s="294">
        <v>1</v>
      </c>
      <c r="C68" s="342"/>
      <c r="D68" s="346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103</v>
      </c>
      <c r="B69" s="272">
        <f>(B68/B67)*(B66/B65)*(B64/B63)*(B62/B61)*B60</f>
        <v>500</v>
      </c>
      <c r="C69" s="340" t="s">
        <v>104</v>
      </c>
      <c r="D69" s="344">
        <v>2.42577</v>
      </c>
      <c r="E69" s="229">
        <v>1</v>
      </c>
      <c r="F69" s="303">
        <v>40265628</v>
      </c>
      <c r="G69" s="269">
        <f>IF(ISBLANK(F69),"-",(F69/$D$50*$D$47*$B$69)*$D$58/$D$69)</f>
        <v>181.44089357007442</v>
      </c>
      <c r="H69" s="267">
        <f t="shared" si="0"/>
        <v>0.90720446785037212</v>
      </c>
    </row>
    <row r="70" spans="1:11" ht="22.5" customHeight="1" x14ac:dyDescent="0.4">
      <c r="A70" s="283" t="s">
        <v>105</v>
      </c>
      <c r="B70" s="305">
        <f>(D47*B69)/D56*D58</f>
        <v>2.3146322609369925</v>
      </c>
      <c r="C70" s="341"/>
      <c r="D70" s="345"/>
      <c r="E70" s="230">
        <v>2</v>
      </c>
      <c r="F70" s="296">
        <v>41011614</v>
      </c>
      <c r="G70" s="270">
        <f>IF(ISBLANK(F70),"-",(F70/$D$50*$D$47*$B$69)*$D$58/$D$69)</f>
        <v>184.80238010719651</v>
      </c>
      <c r="H70" s="267">
        <f t="shared" si="0"/>
        <v>0.92401190053598259</v>
      </c>
    </row>
    <row r="71" spans="1:11" ht="23.25" customHeight="1" x14ac:dyDescent="0.4">
      <c r="A71" s="328" t="s">
        <v>74</v>
      </c>
      <c r="B71" s="329"/>
      <c r="C71" s="341"/>
      <c r="D71" s="345"/>
      <c r="E71" s="230">
        <v>3</v>
      </c>
      <c r="F71" s="296">
        <v>40967740</v>
      </c>
      <c r="G71" s="270">
        <f>IF(ISBLANK(F71),"-",(F71/$D$50*$D$47*$B$69)*$D$58/$D$69)</f>
        <v>184.60467953328535</v>
      </c>
      <c r="H71" s="267">
        <f t="shared" si="0"/>
        <v>0.92302339766642671</v>
      </c>
    </row>
    <row r="72" spans="1:11" ht="23.25" customHeight="1" x14ac:dyDescent="0.4">
      <c r="A72" s="330"/>
      <c r="B72" s="331"/>
      <c r="C72" s="343"/>
      <c r="D72" s="346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0.92885338603031409</v>
      </c>
    </row>
    <row r="74" spans="1:11" ht="26.25" customHeight="1" x14ac:dyDescent="0.4">
      <c r="C74" s="232"/>
      <c r="D74" s="232"/>
      <c r="E74" s="232"/>
      <c r="F74" s="233"/>
      <c r="G74" s="221" t="s">
        <v>80</v>
      </c>
      <c r="H74" s="307">
        <f>STDEV(H61:H72)/H73</f>
        <v>1.1518304123733477E-2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18</v>
      </c>
      <c r="H75" s="308">
        <f>COUNT(H61:H72)</f>
        <v>9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106</v>
      </c>
      <c r="B77" s="310" t="s">
        <v>107</v>
      </c>
      <c r="C77" s="325" t="str">
        <f>B20</f>
        <v xml:space="preserve">Sulfamethoxazole </v>
      </c>
      <c r="D77" s="325"/>
      <c r="E77" s="257" t="s">
        <v>108</v>
      </c>
      <c r="F77" s="257"/>
      <c r="G77" s="311">
        <f>H73</f>
        <v>0.92885338603031409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24</v>
      </c>
      <c r="E79" s="233" t="s">
        <v>25</v>
      </c>
      <c r="F79" s="233"/>
      <c r="G79" s="233" t="s">
        <v>26</v>
      </c>
    </row>
    <row r="80" spans="1:11" ht="83.1" customHeight="1" x14ac:dyDescent="0.3">
      <c r="A80" s="239" t="s">
        <v>27</v>
      </c>
      <c r="B80" s="286" t="s">
        <v>113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RD</vt:lpstr>
      <vt:lpstr>Trimethoprim</vt:lpstr>
      <vt:lpstr>Sulfamethoxazole</vt:lpstr>
      <vt:lpstr>RD!Print_Area</vt:lpstr>
      <vt:lpstr>'SST Sulfamethoxazole'!Print_Area</vt:lpstr>
      <vt:lpstr>'SST Trimethoprim'!Print_Area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2018-06-11T08:31:03Z</cp:lastPrinted>
  <dcterms:created xsi:type="dcterms:W3CDTF">2005-07-05T10:19:27Z</dcterms:created>
  <dcterms:modified xsi:type="dcterms:W3CDTF">2018-06-11T08:33:19Z</dcterms:modified>
</cp:coreProperties>
</file>