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 Trimethoprim" sheetId="5" r:id="rId1"/>
    <sheet name="SST Sulfamethoxazole" sheetId="6" r:id="rId2"/>
    <sheet name="RD" sheetId="2" r:id="rId3"/>
    <sheet name="Trimethoprim" sheetId="3" r:id="rId4"/>
    <sheet name="Sulfamethoxazole" sheetId="4" r:id="rId5"/>
  </sheets>
  <definedNames>
    <definedName name="_xlnm.Print_Area" localSheetId="2">RD!$A$1:$F$43</definedName>
    <definedName name="_xlnm.Print_Area" localSheetId="4">Sulfamethoxazole!$A$1:$I$81</definedName>
    <definedName name="_xlnm.Print_Area" localSheetId="3">Trimethoprim!$A$1:$I$81</definedName>
  </definedNames>
  <calcPr calcId="145621"/>
  <fileRecoveryPr repairLoad="1"/>
</workbook>
</file>

<file path=xl/calcChain.xml><?xml version="1.0" encoding="utf-8"?>
<calcChain xmlns="http://schemas.openxmlformats.org/spreadsheetml/2006/main">
  <c r="B53" i="6" l="1"/>
  <c r="F51" i="6"/>
  <c r="E51" i="6"/>
  <c r="D51" i="6"/>
  <c r="C51" i="6"/>
  <c r="B51" i="6"/>
  <c r="B52" i="6" s="1"/>
  <c r="B32" i="6"/>
  <c r="B31" i="6"/>
  <c r="F30" i="6"/>
  <c r="E30" i="6"/>
  <c r="D30" i="6"/>
  <c r="C30" i="6"/>
  <c r="B30" i="6"/>
  <c r="B21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B57" i="3"/>
  <c r="B57" i="4"/>
  <c r="C77" i="4"/>
  <c r="H72" i="4"/>
  <c r="G72" i="4"/>
  <c r="G71" i="4"/>
  <c r="H71" i="4" s="1"/>
  <c r="G70" i="4"/>
  <c r="H70" i="4" s="1"/>
  <c r="G69" i="4"/>
  <c r="H69" i="4" s="1"/>
  <c r="B69" i="4"/>
  <c r="H68" i="4"/>
  <c r="G68" i="4"/>
  <c r="H67" i="4"/>
  <c r="G67" i="4"/>
  <c r="G66" i="4"/>
  <c r="H66" i="4" s="1"/>
  <c r="G65" i="4"/>
  <c r="H65" i="4" s="1"/>
  <c r="H64" i="4"/>
  <c r="G64" i="4"/>
  <c r="H63" i="4"/>
  <c r="G63" i="4"/>
  <c r="G62" i="4"/>
  <c r="H62" i="4" s="1"/>
  <c r="H61" i="4"/>
  <c r="G61" i="4"/>
  <c r="B58" i="4"/>
  <c r="D58" i="4"/>
  <c r="E56" i="4"/>
  <c r="B55" i="4"/>
  <c r="B45" i="4"/>
  <c r="D48" i="4" s="1"/>
  <c r="D49" i="4" s="1"/>
  <c r="F42" i="4"/>
  <c r="D42" i="4"/>
  <c r="B34" i="4"/>
  <c r="F44" i="4" s="1"/>
  <c r="B30" i="4"/>
  <c r="C77" i="3"/>
  <c r="H72" i="3"/>
  <c r="G72" i="3"/>
  <c r="G71" i="3"/>
  <c r="H71" i="3" s="1"/>
  <c r="H70" i="3"/>
  <c r="G70" i="3"/>
  <c r="G69" i="3"/>
  <c r="H69" i="3" s="1"/>
  <c r="B69" i="3"/>
  <c r="H68" i="3"/>
  <c r="G68" i="3"/>
  <c r="G67" i="3"/>
  <c r="H67" i="3" s="1"/>
  <c r="G66" i="3"/>
  <c r="H66" i="3" s="1"/>
  <c r="G65" i="3"/>
  <c r="H65" i="3" s="1"/>
  <c r="H64" i="3"/>
  <c r="G64" i="3"/>
  <c r="G63" i="3"/>
  <c r="H63" i="3" s="1"/>
  <c r="G62" i="3"/>
  <c r="H62" i="3" s="1"/>
  <c r="G61" i="3"/>
  <c r="H61" i="3" s="1"/>
  <c r="D58" i="3"/>
  <c r="B58" i="3"/>
  <c r="E56" i="3"/>
  <c r="B55" i="3"/>
  <c r="B45" i="3"/>
  <c r="D48" i="3" s="1"/>
  <c r="F44" i="3"/>
  <c r="F42" i="3"/>
  <c r="D42" i="3"/>
  <c r="B34" i="3"/>
  <c r="D44" i="3" s="1"/>
  <c r="B30" i="3"/>
  <c r="D33" i="2"/>
  <c r="C33" i="2"/>
  <c r="C35" i="2" s="1"/>
  <c r="B33" i="2"/>
  <c r="F45" i="3" l="1"/>
  <c r="D45" i="3"/>
  <c r="E41" i="3" s="1"/>
  <c r="D49" i="3"/>
  <c r="G40" i="3"/>
  <c r="G42" i="3" s="1"/>
  <c r="G39" i="3"/>
  <c r="G41" i="3"/>
  <c r="F46" i="3"/>
  <c r="G38" i="3"/>
  <c r="E38" i="3"/>
  <c r="E39" i="3"/>
  <c r="B70" i="3"/>
  <c r="H75" i="3"/>
  <c r="H73" i="3"/>
  <c r="H74" i="3" s="1"/>
  <c r="F45" i="4"/>
  <c r="H75" i="4"/>
  <c r="C37" i="2"/>
  <c r="C39" i="2"/>
  <c r="B70" i="4"/>
  <c r="H73" i="4"/>
  <c r="D44" i="4"/>
  <c r="D45" i="4" s="1"/>
  <c r="E40" i="3" l="1"/>
  <c r="D50" i="3" s="1"/>
  <c r="D51" i="3" s="1"/>
  <c r="D46" i="3"/>
  <c r="E42" i="3"/>
  <c r="G77" i="3"/>
  <c r="D46" i="4"/>
  <c r="E41" i="4"/>
  <c r="E38" i="4"/>
  <c r="E40" i="4"/>
  <c r="E39" i="4"/>
  <c r="F46" i="4"/>
  <c r="G41" i="4"/>
  <c r="G39" i="4"/>
  <c r="G40" i="4"/>
  <c r="G38" i="4"/>
  <c r="H74" i="4"/>
  <c r="G77" i="4"/>
  <c r="D52" i="3" l="1"/>
  <c r="E42" i="4"/>
  <c r="D50" i="4"/>
  <c r="D51" i="4" s="1"/>
  <c r="G42" i="4"/>
  <c r="D52" i="4"/>
</calcChain>
</file>

<file path=xl/sharedStrings.xml><?xml version="1.0" encoding="utf-8"?>
<sst xmlns="http://schemas.openxmlformats.org/spreadsheetml/2006/main" count="317" uniqueCount="120">
  <si>
    <t>HPLC System Suitability Report</t>
  </si>
  <si>
    <t>Analysis Data</t>
  </si>
  <si>
    <t>Assay</t>
  </si>
  <si>
    <t>Sample(s)</t>
  </si>
  <si>
    <t>Reference Substance:</t>
  </si>
  <si>
    <t>COSATRIM® SUSPENSION</t>
  </si>
  <si>
    <t>% age Purity:</t>
  </si>
  <si>
    <t>NDQB201805435</t>
  </si>
  <si>
    <t>Weight (mg):</t>
  </si>
  <si>
    <t>Sulfamethoxazole BP &amp; Trimethoprim BP</t>
  </si>
  <si>
    <t>Standard Conc (mg/mL):</t>
  </si>
  <si>
    <t xml:space="preserve">Each 5 mL contains: Sulfamethoxazole BP 200 mg and Trimethoprim BP 40 mg. </t>
  </si>
  <si>
    <t>2018-06-04 11:51:20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</si>
  <si>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</si>
  <si>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</si>
  <si>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</si>
  <si>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</si>
  <si>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</si>
  <si>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</si>
  <si>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</si>
  <si>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</si>
  <si>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</si>
  <si>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</si>
  <si>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</si>
  <si>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</si>
  <si>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</si>
  <si>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</si>
  <si>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</si>
  <si>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</si>
  <si>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</si>
  <si>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</si>
  <si>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</si>
  <si>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</si>
  <si>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</si>
  <si>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</si>
  <si>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</si>
  <si>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</si>
  <si>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</si>
  <si>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</si>
  <si>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</si>
  <si>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</si>
  <si>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</si>
  <si>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</si>
  <si>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</si>
  <si>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</si>
  <si>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</si>
  <si>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</si>
  <si>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</si>
  <si>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</si>
  <si>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</si>
  <si>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</si>
  <si>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</si>
  <si>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</si>
  <si>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</si>
  <si>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</si>
  <si>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</si>
  <si>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</si>
  <si>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</si>
  <si>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</si>
  <si>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</si>
  <si>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</si>
  <si>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</si>
  <si>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</si>
  <si>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</si>
  <si>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</si>
  <si>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</si>
  <si>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</si>
  <si>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</si>
  <si>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</si>
  <si>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</si>
  <si>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</si>
  <si>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</si>
  <si>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</si>
  <si>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</si>
  <si>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</si>
  <si>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</si>
  <si>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</si>
  <si>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</si>
  <si>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</si>
  <si>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</si>
  <si>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</si>
  <si>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</si>
  <si>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</si>
  <si>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</si>
  <si>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</si>
  <si>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</si>
  <si>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</si>
  <si>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</si>
  <si>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</si>
  <si>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</si>
  <si>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</si>
  <si>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</si>
  <si>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</si>
  <si>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</si>
  <si>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</si>
  <si>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</si>
  <si>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</si>
  <si>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</si>
  <si>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</si>
  <si>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</si>
  <si>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</si>
  <si>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</si>
  <si>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</si>
  <si>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</si>
  <si>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</si>
  <si>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</si>
  <si>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</si>
  <si>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</si>
  <si>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</si>
  <si>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</si>
  <si>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</si>
  <si>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Trimethoprim</t>
  </si>
  <si>
    <t>Sulfamethoxazole</t>
  </si>
  <si>
    <t>S12-6</t>
  </si>
  <si>
    <t>T7-4</t>
  </si>
  <si>
    <t>RUTTO KENNEDY</t>
  </si>
  <si>
    <t xml:space="preserve">Trimethoprim </t>
  </si>
  <si>
    <t xml:space="preserve">Sulfamethoxazole </t>
  </si>
  <si>
    <t>Resolution(USP)</t>
  </si>
  <si>
    <r>
      <t>The Resolution between peaks Trimethoprim and Sulfamethoxazole is</t>
    </r>
    <r>
      <rPr>
        <b/>
        <sz val="12"/>
        <color rgb="FF000000"/>
        <rFont val="Book Antiqua"/>
        <family val="1"/>
      </rPr>
      <t xml:space="preserve"> NLT 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</si>
</sst>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39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3" borderId="0" xfId="0" applyFont="1" applyFill="1" applyAlignment="1" applyProtection="1">
      <alignment horizontal="left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164" fontId="20" fillId="3" borderId="30" xfId="0" applyNumberFormat="1" applyFont="1" applyFill="1" applyBorder="1" applyAlignment="1" applyProtection="1">
      <alignment horizontal="center" vertical="center"/>
      <protection locked="0"/>
    </xf>
    <xf numFmtId="164" fontId="20" fillId="3" borderId="31" xfId="0" applyNumberFormat="1" applyFont="1" applyFill="1" applyBorder="1" applyAlignment="1" applyProtection="1">
      <alignment horizontal="center" vertical="center"/>
      <protection locked="0"/>
    </xf>
    <xf numFmtId="164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3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14" fontId="2" fillId="2" borderId="7" xfId="1" applyNumberFormat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10" fontId="2" fillId="2" borderId="0" xfId="1" applyNumberFormat="1" applyFont="1" applyFill="1" applyBorder="1"/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0" workbookViewId="0">
      <selection activeCell="E30" sqref="E30"/>
    </sheetView>
  </sheetViews>
  <sheetFormatPr defaultRowHeight="13.5" x14ac:dyDescent="0.25"/>
  <cols>
    <col min="1" max="1" width="27.5703125" style="349" customWidth="1"/>
    <col min="2" max="2" width="20.42578125" style="349" customWidth="1"/>
    <col min="3" max="3" width="31.85546875" style="349" customWidth="1"/>
    <col min="4" max="4" width="25.85546875" style="349" customWidth="1"/>
    <col min="5" max="5" width="25.7109375" style="349" customWidth="1"/>
    <col min="6" max="6" width="23.140625" style="349" customWidth="1"/>
    <col min="7" max="7" width="28.42578125" style="349" customWidth="1"/>
    <col min="8" max="8" width="21.5703125" style="349" customWidth="1"/>
    <col min="9" max="9" width="9.140625" style="349" customWidth="1"/>
    <col min="10" max="16384" width="9.140625" style="386"/>
  </cols>
  <sheetData>
    <row r="14" spans="1:6" ht="15" customHeight="1" x14ac:dyDescent="0.3">
      <c r="A14" s="348"/>
      <c r="C14" s="350"/>
      <c r="F14" s="350"/>
    </row>
    <row r="15" spans="1:6" ht="18.75" customHeight="1" x14ac:dyDescent="0.3">
      <c r="A15" s="351" t="s">
        <v>0</v>
      </c>
      <c r="B15" s="351"/>
      <c r="C15" s="351"/>
      <c r="D15" s="351"/>
      <c r="E15" s="351"/>
    </row>
    <row r="16" spans="1:6" ht="16.5" customHeight="1" x14ac:dyDescent="0.3">
      <c r="A16" s="352" t="s">
        <v>1</v>
      </c>
      <c r="B16" s="353" t="s">
        <v>2</v>
      </c>
    </row>
    <row r="17" spans="1:5" ht="16.5" customHeight="1" x14ac:dyDescent="0.3">
      <c r="A17" s="354" t="s">
        <v>3</v>
      </c>
      <c r="B17" s="354" t="s">
        <v>5</v>
      </c>
      <c r="D17" s="355"/>
      <c r="E17" s="356"/>
    </row>
    <row r="18" spans="1:5" ht="16.5" customHeight="1" x14ac:dyDescent="0.3">
      <c r="A18" s="357" t="s">
        <v>4</v>
      </c>
      <c r="B18" s="354" t="s">
        <v>116</v>
      </c>
      <c r="C18" s="356"/>
      <c r="D18" s="356"/>
      <c r="E18" s="356"/>
    </row>
    <row r="19" spans="1:5" ht="16.5" customHeight="1" x14ac:dyDescent="0.3">
      <c r="A19" s="357" t="s">
        <v>6</v>
      </c>
      <c r="B19" s="358">
        <v>99.75</v>
      </c>
      <c r="C19" s="356"/>
      <c r="D19" s="356"/>
      <c r="E19" s="356"/>
    </row>
    <row r="20" spans="1:5" ht="16.5" customHeight="1" x14ac:dyDescent="0.3">
      <c r="A20" s="354" t="s">
        <v>8</v>
      </c>
      <c r="B20" s="358">
        <v>25.04</v>
      </c>
      <c r="C20" s="356"/>
      <c r="D20" s="356"/>
      <c r="E20" s="356"/>
    </row>
    <row r="21" spans="1:5" ht="16.5" customHeight="1" x14ac:dyDescent="0.3">
      <c r="A21" s="354" t="s">
        <v>10</v>
      </c>
      <c r="B21" s="359">
        <f>25.04/25*4/100</f>
        <v>4.0064000000000002E-2</v>
      </c>
      <c r="C21" s="356"/>
      <c r="D21" s="356"/>
      <c r="E21" s="356"/>
    </row>
    <row r="22" spans="1:5" ht="15.75" customHeight="1" x14ac:dyDescent="0.25">
      <c r="A22" s="356"/>
      <c r="B22" s="356"/>
      <c r="C22" s="356"/>
      <c r="D22" s="356"/>
      <c r="E22" s="356"/>
    </row>
    <row r="23" spans="1:5" ht="16.5" customHeight="1" x14ac:dyDescent="0.3">
      <c r="A23" s="360" t="s">
        <v>13</v>
      </c>
      <c r="B23" s="361" t="s">
        <v>14</v>
      </c>
      <c r="C23" s="360" t="s">
        <v>15</v>
      </c>
      <c r="D23" s="360" t="s">
        <v>16</v>
      </c>
      <c r="E23" s="360" t="s">
        <v>17</v>
      </c>
    </row>
    <row r="24" spans="1:5" ht="16.5" customHeight="1" x14ac:dyDescent="0.3">
      <c r="A24" s="362">
        <v>1</v>
      </c>
      <c r="B24" s="363">
        <v>3394248</v>
      </c>
      <c r="C24" s="363">
        <v>5097.91</v>
      </c>
      <c r="D24" s="364">
        <v>1.32</v>
      </c>
      <c r="E24" s="365">
        <v>5.24</v>
      </c>
    </row>
    <row r="25" spans="1:5" ht="16.5" customHeight="1" x14ac:dyDescent="0.3">
      <c r="A25" s="362">
        <v>2</v>
      </c>
      <c r="B25" s="363">
        <v>3450780</v>
      </c>
      <c r="C25" s="363">
        <v>5044.51</v>
      </c>
      <c r="D25" s="364">
        <v>1.33</v>
      </c>
      <c r="E25" s="364">
        <v>5.24</v>
      </c>
    </row>
    <row r="26" spans="1:5" ht="16.5" customHeight="1" x14ac:dyDescent="0.3">
      <c r="A26" s="362">
        <v>3</v>
      </c>
      <c r="B26" s="363">
        <v>3467845</v>
      </c>
      <c r="C26" s="363">
        <v>5055.87</v>
      </c>
      <c r="D26" s="364">
        <v>1.33</v>
      </c>
      <c r="E26" s="364">
        <v>5.24</v>
      </c>
    </row>
    <row r="27" spans="1:5" ht="16.5" customHeight="1" x14ac:dyDescent="0.3">
      <c r="A27" s="362">
        <v>4</v>
      </c>
      <c r="B27" s="363">
        <v>3451558</v>
      </c>
      <c r="C27" s="363">
        <v>5040.43</v>
      </c>
      <c r="D27" s="364">
        <v>1.36</v>
      </c>
      <c r="E27" s="364">
        <v>5.24</v>
      </c>
    </row>
    <row r="28" spans="1:5" ht="16.5" customHeight="1" x14ac:dyDescent="0.3">
      <c r="A28" s="362">
        <v>5</v>
      </c>
      <c r="B28" s="363">
        <v>3442939</v>
      </c>
      <c r="C28" s="364">
        <v>5011</v>
      </c>
      <c r="D28" s="364">
        <v>1.34</v>
      </c>
      <c r="E28" s="364">
        <v>5.25</v>
      </c>
    </row>
    <row r="29" spans="1:5" ht="16.5" customHeight="1" x14ac:dyDescent="0.3">
      <c r="A29" s="362">
        <v>6</v>
      </c>
      <c r="B29" s="366">
        <v>3409876</v>
      </c>
      <c r="C29" s="366">
        <v>5039.71</v>
      </c>
      <c r="D29" s="367">
        <v>1.34</v>
      </c>
      <c r="E29" s="367">
        <v>5.25</v>
      </c>
    </row>
    <row r="30" spans="1:5" ht="16.5" customHeight="1" x14ac:dyDescent="0.3">
      <c r="A30" s="368" t="s">
        <v>18</v>
      </c>
      <c r="B30" s="369">
        <f>AVERAGE(B24:B29)</f>
        <v>3436207.6666666665</v>
      </c>
      <c r="C30" s="370">
        <f>AVERAGE(C24:C29)</f>
        <v>5048.2383333333337</v>
      </c>
      <c r="D30" s="371">
        <f>AVERAGE(D24:D29)</f>
        <v>1.3366666666666669</v>
      </c>
      <c r="E30" s="371">
        <f>AVERAGE(E24:E29)</f>
        <v>5.2433333333333332</v>
      </c>
    </row>
    <row r="31" spans="1:5" ht="16.5" customHeight="1" x14ac:dyDescent="0.3">
      <c r="A31" s="372" t="s">
        <v>19</v>
      </c>
      <c r="B31" s="373">
        <f>(STDEV(B24:B29)/B30)</f>
        <v>8.177762386393967E-3</v>
      </c>
      <c r="C31" s="374"/>
      <c r="D31" s="374"/>
      <c r="E31" s="375"/>
    </row>
    <row r="32" spans="1:5" s="349" customFormat="1" ht="16.5" customHeight="1" x14ac:dyDescent="0.3">
      <c r="A32" s="376" t="s">
        <v>20</v>
      </c>
      <c r="B32" s="377">
        <f>COUNT(B24:B29)</f>
        <v>6</v>
      </c>
      <c r="C32" s="378"/>
      <c r="D32" s="379"/>
      <c r="E32" s="380"/>
    </row>
    <row r="33" spans="1:5" s="349" customFormat="1" ht="15.75" customHeight="1" x14ac:dyDescent="0.25">
      <c r="A33" s="356"/>
      <c r="B33" s="356"/>
      <c r="C33" s="356"/>
      <c r="D33" s="356"/>
      <c r="E33" s="356"/>
    </row>
    <row r="34" spans="1:5" s="349" customFormat="1" ht="16.5" customHeight="1" x14ac:dyDescent="0.3">
      <c r="A34" s="357" t="s">
        <v>21</v>
      </c>
      <c r="B34" s="381" t="s">
        <v>22</v>
      </c>
      <c r="C34" s="382"/>
      <c r="D34" s="382"/>
      <c r="E34" s="382"/>
    </row>
    <row r="35" spans="1:5" ht="16.5" customHeight="1" x14ac:dyDescent="0.3">
      <c r="A35" s="357"/>
      <c r="B35" s="381" t="s">
        <v>23</v>
      </c>
      <c r="C35" s="382"/>
      <c r="D35" s="382"/>
      <c r="E35" s="382"/>
    </row>
    <row r="36" spans="1:5" ht="16.5" customHeight="1" x14ac:dyDescent="0.3">
      <c r="A36" s="357"/>
      <c r="B36" s="381" t="s">
        <v>24</v>
      </c>
      <c r="C36" s="382"/>
      <c r="D36" s="382"/>
      <c r="E36" s="382"/>
    </row>
    <row r="37" spans="1:5" ht="15.75" customHeight="1" x14ac:dyDescent="0.25">
      <c r="A37" s="356"/>
      <c r="B37" s="356"/>
      <c r="C37" s="356"/>
      <c r="D37" s="356"/>
      <c r="E37" s="356"/>
    </row>
    <row r="38" spans="1:5" ht="16.5" customHeight="1" x14ac:dyDescent="0.3">
      <c r="A38" s="352" t="s">
        <v>1</v>
      </c>
      <c r="B38" s="353" t="s">
        <v>25</v>
      </c>
    </row>
    <row r="39" spans="1:5" ht="16.5" customHeight="1" x14ac:dyDescent="0.3">
      <c r="A39" s="357" t="s">
        <v>4</v>
      </c>
      <c r="B39" s="354"/>
      <c r="C39" s="356"/>
      <c r="D39" s="356"/>
      <c r="E39" s="356"/>
    </row>
    <row r="40" spans="1:5" ht="16.5" customHeight="1" x14ac:dyDescent="0.3">
      <c r="A40" s="357" t="s">
        <v>6</v>
      </c>
      <c r="B40" s="358"/>
      <c r="C40" s="356"/>
      <c r="D40" s="356"/>
      <c r="E40" s="356"/>
    </row>
    <row r="41" spans="1:5" ht="16.5" customHeight="1" x14ac:dyDescent="0.3">
      <c r="A41" s="354" t="s">
        <v>8</v>
      </c>
      <c r="B41" s="358"/>
      <c r="C41" s="356"/>
      <c r="D41" s="356"/>
      <c r="E41" s="356"/>
    </row>
    <row r="42" spans="1:5" ht="16.5" customHeight="1" x14ac:dyDescent="0.3">
      <c r="A42" s="354" t="s">
        <v>10</v>
      </c>
      <c r="B42" s="359"/>
      <c r="C42" s="356"/>
      <c r="D42" s="356"/>
      <c r="E42" s="356"/>
    </row>
    <row r="43" spans="1:5" ht="15.75" customHeight="1" x14ac:dyDescent="0.25">
      <c r="A43" s="356"/>
      <c r="B43" s="356"/>
      <c r="C43" s="356"/>
      <c r="D43" s="356"/>
      <c r="E43" s="356"/>
    </row>
    <row r="44" spans="1:5" ht="16.5" customHeight="1" x14ac:dyDescent="0.3">
      <c r="A44" s="360" t="s">
        <v>13</v>
      </c>
      <c r="B44" s="361" t="s">
        <v>14</v>
      </c>
      <c r="C44" s="360" t="s">
        <v>15</v>
      </c>
      <c r="D44" s="360" t="s">
        <v>16</v>
      </c>
      <c r="E44" s="360" t="s">
        <v>17</v>
      </c>
    </row>
    <row r="45" spans="1:5" ht="16.5" customHeight="1" x14ac:dyDescent="0.3">
      <c r="A45" s="362">
        <v>1</v>
      </c>
      <c r="B45" s="363"/>
      <c r="C45" s="363"/>
      <c r="D45" s="364"/>
      <c r="E45" s="365"/>
    </row>
    <row r="46" spans="1:5" ht="16.5" customHeight="1" x14ac:dyDescent="0.3">
      <c r="A46" s="362">
        <v>2</v>
      </c>
      <c r="B46" s="363"/>
      <c r="C46" s="363"/>
      <c r="D46" s="364"/>
      <c r="E46" s="364"/>
    </row>
    <row r="47" spans="1:5" ht="16.5" customHeight="1" x14ac:dyDescent="0.3">
      <c r="A47" s="362">
        <v>3</v>
      </c>
      <c r="B47" s="363"/>
      <c r="C47" s="363"/>
      <c r="D47" s="364"/>
      <c r="E47" s="364"/>
    </row>
    <row r="48" spans="1:5" ht="16.5" customHeight="1" x14ac:dyDescent="0.3">
      <c r="A48" s="362">
        <v>4</v>
      </c>
      <c r="B48" s="363"/>
      <c r="C48" s="363"/>
      <c r="D48" s="364"/>
      <c r="E48" s="364"/>
    </row>
    <row r="49" spans="1:7" ht="16.5" customHeight="1" x14ac:dyDescent="0.3">
      <c r="A49" s="362">
        <v>5</v>
      </c>
      <c r="B49" s="363"/>
      <c r="C49" s="363"/>
      <c r="D49" s="364"/>
      <c r="E49" s="364"/>
    </row>
    <row r="50" spans="1:7" ht="16.5" customHeight="1" x14ac:dyDescent="0.3">
      <c r="A50" s="362">
        <v>6</v>
      </c>
      <c r="B50" s="366"/>
      <c r="C50" s="366"/>
      <c r="D50" s="367"/>
      <c r="E50" s="367"/>
    </row>
    <row r="51" spans="1:7" ht="16.5" customHeight="1" x14ac:dyDescent="0.3">
      <c r="A51" s="368" t="s">
        <v>18</v>
      </c>
      <c r="B51" s="369" t="e">
        <f>AVERAGE(B45:B50)</f>
        <v>#DIV/0!</v>
      </c>
      <c r="C51" s="370" t="e">
        <f>AVERAGE(C45:C50)</f>
        <v>#DIV/0!</v>
      </c>
      <c r="D51" s="371" t="e">
        <f>AVERAGE(D45:D50)</f>
        <v>#DIV/0!</v>
      </c>
      <c r="E51" s="371" t="e">
        <f>AVERAGE(E45:E50)</f>
        <v>#DIV/0!</v>
      </c>
    </row>
    <row r="52" spans="1:7" ht="16.5" customHeight="1" x14ac:dyDescent="0.3">
      <c r="A52" s="372" t="s">
        <v>19</v>
      </c>
      <c r="B52" s="373" t="e">
        <f>(STDEV(B45:B50)/B51)</f>
        <v>#DIV/0!</v>
      </c>
      <c r="C52" s="374"/>
      <c r="D52" s="374"/>
      <c r="E52" s="375"/>
    </row>
    <row r="53" spans="1:7" s="349" customFormat="1" ht="16.5" customHeight="1" x14ac:dyDescent="0.3">
      <c r="A53" s="376" t="s">
        <v>20</v>
      </c>
      <c r="B53" s="377">
        <f>COUNT(B45:B50)</f>
        <v>0</v>
      </c>
      <c r="C53" s="378"/>
      <c r="D53" s="379"/>
      <c r="E53" s="380"/>
    </row>
    <row r="54" spans="1:7" s="349" customFormat="1" ht="15.75" customHeight="1" x14ac:dyDescent="0.25">
      <c r="A54" s="356"/>
      <c r="B54" s="356"/>
      <c r="C54" s="356"/>
      <c r="D54" s="356"/>
      <c r="E54" s="356"/>
    </row>
    <row r="55" spans="1:7" s="349" customFormat="1" ht="16.5" customHeight="1" x14ac:dyDescent="0.3">
      <c r="A55" s="357" t="s">
        <v>21</v>
      </c>
      <c r="B55" s="381" t="s">
        <v>22</v>
      </c>
      <c r="C55" s="382"/>
      <c r="D55" s="382"/>
      <c r="E55" s="382"/>
    </row>
    <row r="56" spans="1:7" ht="16.5" customHeight="1" x14ac:dyDescent="0.3">
      <c r="A56" s="357"/>
      <c r="B56" s="381" t="s">
        <v>23</v>
      </c>
      <c r="C56" s="382"/>
      <c r="D56" s="382"/>
      <c r="E56" s="382"/>
    </row>
    <row r="57" spans="1:7" ht="16.5" customHeight="1" x14ac:dyDescent="0.3">
      <c r="A57" s="357"/>
      <c r="B57" s="381" t="s">
        <v>24</v>
      </c>
      <c r="C57" s="382"/>
      <c r="D57" s="382"/>
      <c r="E57" s="382"/>
    </row>
    <row r="58" spans="1:7" ht="14.25" customHeight="1" thickBot="1" x14ac:dyDescent="0.3">
      <c r="A58" s="383"/>
      <c r="B58" s="384"/>
      <c r="D58" s="385"/>
      <c r="F58" s="386"/>
      <c r="G58" s="386"/>
    </row>
    <row r="59" spans="1:7" ht="15" customHeight="1" x14ac:dyDescent="0.3">
      <c r="B59" s="387" t="s">
        <v>26</v>
      </c>
      <c r="C59" s="387"/>
      <c r="E59" s="388" t="s">
        <v>27</v>
      </c>
      <c r="F59" s="389"/>
      <c r="G59" s="388" t="s">
        <v>28</v>
      </c>
    </row>
    <row r="60" spans="1:7" ht="15" customHeight="1" x14ac:dyDescent="0.3">
      <c r="A60" s="390" t="s">
        <v>29</v>
      </c>
      <c r="B60" s="391" t="s">
        <v>115</v>
      </c>
      <c r="C60" s="391"/>
      <c r="E60" s="392">
        <v>43410</v>
      </c>
      <c r="G60" s="391"/>
    </row>
    <row r="61" spans="1:7" ht="15" customHeight="1" x14ac:dyDescent="0.3">
      <c r="A61" s="390" t="s">
        <v>30</v>
      </c>
      <c r="B61" s="393"/>
      <c r="C61" s="393"/>
      <c r="E61" s="393"/>
      <c r="G61" s="39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workbookViewId="0">
      <selection activeCell="C34" sqref="C34"/>
    </sheetView>
  </sheetViews>
  <sheetFormatPr defaultRowHeight="13.5" x14ac:dyDescent="0.25"/>
  <cols>
    <col min="1" max="1" width="27.5703125" style="349" customWidth="1"/>
    <col min="2" max="2" width="20.42578125" style="349" customWidth="1"/>
    <col min="3" max="3" width="31.85546875" style="349" customWidth="1"/>
    <col min="4" max="5" width="25.85546875" style="349" customWidth="1"/>
    <col min="6" max="6" width="25.7109375" style="349" customWidth="1"/>
    <col min="7" max="7" width="23.140625" style="349" customWidth="1"/>
    <col min="8" max="8" width="28.42578125" style="349" customWidth="1"/>
    <col min="9" max="9" width="21.5703125" style="349" customWidth="1"/>
    <col min="10" max="10" width="9.140625" style="349" customWidth="1"/>
    <col min="11" max="16384" width="9.140625" style="386"/>
  </cols>
  <sheetData>
    <row r="14" spans="1:7" ht="15" customHeight="1" x14ac:dyDescent="0.3">
      <c r="A14" s="348"/>
      <c r="C14" s="350"/>
      <c r="G14" s="350"/>
    </row>
    <row r="15" spans="1:7" ht="18.75" customHeight="1" x14ac:dyDescent="0.3">
      <c r="A15" s="351" t="s">
        <v>0</v>
      </c>
      <c r="B15" s="351"/>
      <c r="C15" s="351"/>
      <c r="D15" s="351"/>
      <c r="E15" s="351"/>
      <c r="F15" s="351"/>
    </row>
    <row r="16" spans="1:7" ht="16.5" customHeight="1" x14ac:dyDescent="0.3">
      <c r="A16" s="352" t="s">
        <v>1</v>
      </c>
      <c r="B16" s="353" t="s">
        <v>2</v>
      </c>
    </row>
    <row r="17" spans="1:6" ht="16.5" customHeight="1" x14ac:dyDescent="0.3">
      <c r="A17" s="354" t="s">
        <v>3</v>
      </c>
      <c r="B17" s="354" t="s">
        <v>5</v>
      </c>
      <c r="D17" s="355"/>
      <c r="E17" s="355"/>
      <c r="F17" s="356"/>
    </row>
    <row r="18" spans="1:6" ht="16.5" customHeight="1" x14ac:dyDescent="0.3">
      <c r="A18" s="357" t="s">
        <v>4</v>
      </c>
      <c r="B18" s="354" t="s">
        <v>117</v>
      </c>
      <c r="C18" s="356"/>
      <c r="D18" s="356"/>
      <c r="E18" s="356"/>
      <c r="F18" s="356"/>
    </row>
    <row r="19" spans="1:6" ht="16.5" customHeight="1" x14ac:dyDescent="0.3">
      <c r="A19" s="357" t="s">
        <v>6</v>
      </c>
      <c r="B19" s="358">
        <v>99.02</v>
      </c>
      <c r="C19" s="356"/>
      <c r="D19" s="356"/>
      <c r="E19" s="356"/>
      <c r="F19" s="356"/>
    </row>
    <row r="20" spans="1:6" ht="16.5" customHeight="1" x14ac:dyDescent="0.3">
      <c r="A20" s="354" t="s">
        <v>8</v>
      </c>
      <c r="B20" s="358">
        <v>17.09</v>
      </c>
      <c r="C20" s="356"/>
      <c r="D20" s="356"/>
      <c r="E20" s="356"/>
      <c r="F20" s="356"/>
    </row>
    <row r="21" spans="1:6" ht="16.5" customHeight="1" x14ac:dyDescent="0.3">
      <c r="A21" s="354" t="s">
        <v>10</v>
      </c>
      <c r="B21" s="359">
        <f>17.09/100</f>
        <v>0.1709</v>
      </c>
      <c r="C21" s="356"/>
      <c r="D21" s="356"/>
      <c r="E21" s="356"/>
      <c r="F21" s="356"/>
    </row>
    <row r="22" spans="1:6" ht="15.75" customHeight="1" x14ac:dyDescent="0.25">
      <c r="A22" s="356"/>
      <c r="B22" s="356"/>
      <c r="C22" s="356"/>
      <c r="D22" s="356"/>
      <c r="E22" s="356"/>
      <c r="F22" s="356"/>
    </row>
    <row r="23" spans="1:6" ht="16.5" customHeight="1" x14ac:dyDescent="0.3">
      <c r="A23" s="360" t="s">
        <v>13</v>
      </c>
      <c r="B23" s="361" t="s">
        <v>14</v>
      </c>
      <c r="C23" s="360" t="s">
        <v>15</v>
      </c>
      <c r="D23" s="360" t="s">
        <v>16</v>
      </c>
      <c r="E23" s="360" t="s">
        <v>118</v>
      </c>
      <c r="F23" s="360" t="s">
        <v>17</v>
      </c>
    </row>
    <row r="24" spans="1:6" ht="16.5" customHeight="1" x14ac:dyDescent="0.3">
      <c r="A24" s="362">
        <v>1</v>
      </c>
      <c r="B24" s="363">
        <v>43735394</v>
      </c>
      <c r="C24" s="363">
        <v>7862.49</v>
      </c>
      <c r="D24" s="364">
        <v>1.1000000000000001</v>
      </c>
      <c r="E24" s="364">
        <v>11.32</v>
      </c>
      <c r="F24" s="365">
        <v>9.26</v>
      </c>
    </row>
    <row r="25" spans="1:6" ht="16.5" customHeight="1" x14ac:dyDescent="0.3">
      <c r="A25" s="362">
        <v>2</v>
      </c>
      <c r="B25" s="363">
        <v>44558409</v>
      </c>
      <c r="C25" s="363">
        <v>7797.11</v>
      </c>
      <c r="D25" s="364">
        <v>1.1100000000000001</v>
      </c>
      <c r="E25" s="364">
        <v>11.26</v>
      </c>
      <c r="F25" s="364">
        <v>9.26</v>
      </c>
    </row>
    <row r="26" spans="1:6" ht="16.5" customHeight="1" x14ac:dyDescent="0.3">
      <c r="A26" s="362">
        <v>3</v>
      </c>
      <c r="B26" s="363">
        <v>44840819</v>
      </c>
      <c r="C26" s="363">
        <v>7818.48</v>
      </c>
      <c r="D26" s="364">
        <v>1.1000000000000001</v>
      </c>
      <c r="E26" s="364">
        <v>11.27</v>
      </c>
      <c r="F26" s="364">
        <v>9.27</v>
      </c>
    </row>
    <row r="27" spans="1:6" ht="16.5" customHeight="1" x14ac:dyDescent="0.3">
      <c r="A27" s="362">
        <v>4</v>
      </c>
      <c r="B27" s="363">
        <v>44643777</v>
      </c>
      <c r="C27" s="363">
        <v>7752.83</v>
      </c>
      <c r="D27" s="364">
        <v>1.1299999999999999</v>
      </c>
      <c r="E27" s="364">
        <v>11.23</v>
      </c>
      <c r="F27" s="364">
        <v>9.26</v>
      </c>
    </row>
    <row r="28" spans="1:6" ht="16.5" customHeight="1" x14ac:dyDescent="0.3">
      <c r="A28" s="362">
        <v>5</v>
      </c>
      <c r="B28" s="363">
        <v>44629825</v>
      </c>
      <c r="C28" s="363">
        <v>7696.76</v>
      </c>
      <c r="D28" s="364">
        <v>1.1299999999999999</v>
      </c>
      <c r="E28" s="364">
        <v>11.18</v>
      </c>
      <c r="F28" s="364">
        <v>9.27</v>
      </c>
    </row>
    <row r="29" spans="1:6" ht="16.5" customHeight="1" x14ac:dyDescent="0.3">
      <c r="A29" s="362">
        <v>6</v>
      </c>
      <c r="B29" s="366">
        <v>44157571</v>
      </c>
      <c r="C29" s="366">
        <v>7737.51</v>
      </c>
      <c r="D29" s="367">
        <v>1.1299999999999999</v>
      </c>
      <c r="E29" s="367">
        <v>11.21</v>
      </c>
      <c r="F29" s="367">
        <v>9.27</v>
      </c>
    </row>
    <row r="30" spans="1:6" ht="16.5" customHeight="1" x14ac:dyDescent="0.3">
      <c r="A30" s="368" t="s">
        <v>18</v>
      </c>
      <c r="B30" s="369">
        <f>AVERAGE(B24:B29)</f>
        <v>44427632.5</v>
      </c>
      <c r="C30" s="370">
        <f>AVERAGE(C24:C29)</f>
        <v>7777.53</v>
      </c>
      <c r="D30" s="371">
        <f>AVERAGE(D24:D29)</f>
        <v>1.1166666666666665</v>
      </c>
      <c r="E30" s="371">
        <f>AVERAGE(E24:E29)</f>
        <v>11.244999999999999</v>
      </c>
      <c r="F30" s="371">
        <f>AVERAGE(F24:F29)</f>
        <v>9.2649999999999988</v>
      </c>
    </row>
    <row r="31" spans="1:6" ht="16.5" customHeight="1" x14ac:dyDescent="0.3">
      <c r="A31" s="372" t="s">
        <v>19</v>
      </c>
      <c r="B31" s="373">
        <f>(STDEV(B24:B29)/B30)</f>
        <v>9.1571385210676565E-3</v>
      </c>
      <c r="C31" s="374"/>
      <c r="D31" s="374"/>
      <c r="E31" s="374"/>
      <c r="F31" s="375"/>
    </row>
    <row r="32" spans="1:6" s="349" customFormat="1" ht="16.5" customHeight="1" x14ac:dyDescent="0.3">
      <c r="A32" s="376" t="s">
        <v>20</v>
      </c>
      <c r="B32" s="377">
        <f>COUNT(B24:B29)</f>
        <v>6</v>
      </c>
      <c r="C32" s="378"/>
      <c r="D32" s="379"/>
      <c r="E32" s="379"/>
      <c r="F32" s="380"/>
    </row>
    <row r="33" spans="1:6" s="349" customFormat="1" ht="15.75" customHeight="1" x14ac:dyDescent="0.25">
      <c r="A33" s="356"/>
      <c r="B33" s="356"/>
      <c r="C33" s="356"/>
      <c r="D33" s="356"/>
      <c r="E33" s="356"/>
      <c r="F33" s="356"/>
    </row>
    <row r="34" spans="1:6" s="349" customFormat="1" ht="16.5" customHeight="1" x14ac:dyDescent="0.3">
      <c r="A34" s="357" t="s">
        <v>21</v>
      </c>
      <c r="B34" s="381" t="s">
        <v>22</v>
      </c>
      <c r="C34" s="382"/>
      <c r="D34" s="382"/>
      <c r="E34" s="382"/>
      <c r="F34" s="382"/>
    </row>
    <row r="35" spans="1:6" ht="16.5" customHeight="1" x14ac:dyDescent="0.3">
      <c r="A35" s="357"/>
      <c r="B35" s="381" t="s">
        <v>23</v>
      </c>
      <c r="C35" s="382"/>
      <c r="D35" s="382"/>
      <c r="E35" s="382"/>
      <c r="F35" s="382"/>
    </row>
    <row r="36" spans="1:6" ht="16.5" customHeight="1" x14ac:dyDescent="0.3">
      <c r="A36" s="357"/>
      <c r="B36" s="381" t="s">
        <v>24</v>
      </c>
      <c r="C36" s="382"/>
      <c r="D36" s="382"/>
      <c r="E36" s="382"/>
      <c r="F36" s="382"/>
    </row>
    <row r="37" spans="1:6" ht="15.75" customHeight="1" x14ac:dyDescent="0.3">
      <c r="A37" s="356"/>
      <c r="B37" s="356" t="s">
        <v>119</v>
      </c>
      <c r="C37" s="356"/>
      <c r="D37" s="356"/>
      <c r="E37" s="356"/>
      <c r="F37" s="356"/>
    </row>
    <row r="38" spans="1:6" ht="16.5" customHeight="1" x14ac:dyDescent="0.3">
      <c r="A38" s="352" t="s">
        <v>1</v>
      </c>
      <c r="B38" s="353" t="s">
        <v>25</v>
      </c>
    </row>
    <row r="39" spans="1:6" ht="16.5" customHeight="1" x14ac:dyDescent="0.3">
      <c r="A39" s="357" t="s">
        <v>4</v>
      </c>
      <c r="B39" s="354"/>
      <c r="C39" s="356"/>
      <c r="D39" s="356"/>
      <c r="E39" s="356"/>
      <c r="F39" s="356"/>
    </row>
    <row r="40" spans="1:6" ht="16.5" customHeight="1" x14ac:dyDescent="0.3">
      <c r="A40" s="357" t="s">
        <v>6</v>
      </c>
      <c r="B40" s="358"/>
      <c r="C40" s="356"/>
      <c r="D40" s="356"/>
      <c r="E40" s="356"/>
      <c r="F40" s="356"/>
    </row>
    <row r="41" spans="1:6" ht="16.5" customHeight="1" x14ac:dyDescent="0.3">
      <c r="A41" s="354" t="s">
        <v>8</v>
      </c>
      <c r="B41" s="358"/>
      <c r="C41" s="356"/>
      <c r="D41" s="356"/>
      <c r="E41" s="356"/>
      <c r="F41" s="356"/>
    </row>
    <row r="42" spans="1:6" ht="16.5" customHeight="1" x14ac:dyDescent="0.3">
      <c r="A42" s="354" t="s">
        <v>10</v>
      </c>
      <c r="B42" s="359"/>
      <c r="C42" s="356"/>
      <c r="D42" s="356"/>
      <c r="E42" s="356"/>
      <c r="F42" s="356"/>
    </row>
    <row r="43" spans="1:6" ht="15.75" customHeight="1" x14ac:dyDescent="0.25">
      <c r="A43" s="356"/>
      <c r="B43" s="356"/>
      <c r="C43" s="356"/>
      <c r="D43" s="356"/>
      <c r="E43" s="356"/>
      <c r="F43" s="356"/>
    </row>
    <row r="44" spans="1:6" ht="16.5" customHeight="1" x14ac:dyDescent="0.3">
      <c r="A44" s="360" t="s">
        <v>13</v>
      </c>
      <c r="B44" s="361" t="s">
        <v>14</v>
      </c>
      <c r="C44" s="360" t="s">
        <v>15</v>
      </c>
      <c r="D44" s="360" t="s">
        <v>16</v>
      </c>
      <c r="E44" s="360" t="s">
        <v>118</v>
      </c>
      <c r="F44" s="360" t="s">
        <v>17</v>
      </c>
    </row>
    <row r="45" spans="1:6" ht="16.5" customHeight="1" x14ac:dyDescent="0.3">
      <c r="A45" s="362">
        <v>1</v>
      </c>
      <c r="B45" s="363"/>
      <c r="C45" s="363"/>
      <c r="D45" s="364"/>
      <c r="E45" s="364"/>
      <c r="F45" s="365"/>
    </row>
    <row r="46" spans="1:6" ht="16.5" customHeight="1" x14ac:dyDescent="0.3">
      <c r="A46" s="362">
        <v>2</v>
      </c>
      <c r="B46" s="363"/>
      <c r="C46" s="363"/>
      <c r="D46" s="364"/>
      <c r="E46" s="364"/>
      <c r="F46" s="364"/>
    </row>
    <row r="47" spans="1:6" ht="16.5" customHeight="1" x14ac:dyDescent="0.3">
      <c r="A47" s="362">
        <v>3</v>
      </c>
      <c r="B47" s="363"/>
      <c r="C47" s="363"/>
      <c r="D47" s="364"/>
      <c r="E47" s="364"/>
      <c r="F47" s="364"/>
    </row>
    <row r="48" spans="1:6" ht="16.5" customHeight="1" x14ac:dyDescent="0.3">
      <c r="A48" s="362">
        <v>4</v>
      </c>
      <c r="B48" s="363"/>
      <c r="C48" s="363"/>
      <c r="D48" s="364"/>
      <c r="E48" s="364"/>
      <c r="F48" s="364"/>
    </row>
    <row r="49" spans="1:8" ht="16.5" customHeight="1" x14ac:dyDescent="0.3">
      <c r="A49" s="362">
        <v>5</v>
      </c>
      <c r="B49" s="363"/>
      <c r="C49" s="363"/>
      <c r="D49" s="364"/>
      <c r="E49" s="364"/>
      <c r="F49" s="364"/>
    </row>
    <row r="50" spans="1:8" ht="16.5" customHeight="1" x14ac:dyDescent="0.3">
      <c r="A50" s="362">
        <v>6</v>
      </c>
      <c r="B50" s="366"/>
      <c r="C50" s="366"/>
      <c r="D50" s="367"/>
      <c r="E50" s="367"/>
      <c r="F50" s="367"/>
    </row>
    <row r="51" spans="1:8" ht="16.5" customHeight="1" x14ac:dyDescent="0.3">
      <c r="A51" s="368" t="s">
        <v>18</v>
      </c>
      <c r="B51" s="369" t="e">
        <f>AVERAGE(B45:B50)</f>
        <v>#DIV/0!</v>
      </c>
      <c r="C51" s="370" t="e">
        <f>AVERAGE(C45:C50)</f>
        <v>#DIV/0!</v>
      </c>
      <c r="D51" s="371" t="e">
        <f>AVERAGE(D45:D50)</f>
        <v>#DIV/0!</v>
      </c>
      <c r="E51" s="371" t="e">
        <f>AVERAGE(E45:E50)</f>
        <v>#DIV/0!</v>
      </c>
      <c r="F51" s="371" t="e">
        <f>AVERAGE(F45:F50)</f>
        <v>#DIV/0!</v>
      </c>
    </row>
    <row r="52" spans="1:8" ht="16.5" customHeight="1" x14ac:dyDescent="0.3">
      <c r="A52" s="372" t="s">
        <v>19</v>
      </c>
      <c r="B52" s="373" t="e">
        <f>(STDEV(B45:B50)/B51)</f>
        <v>#DIV/0!</v>
      </c>
      <c r="C52" s="374"/>
      <c r="D52" s="374"/>
      <c r="E52" s="374"/>
      <c r="F52" s="375"/>
    </row>
    <row r="53" spans="1:8" s="349" customFormat="1" ht="16.5" customHeight="1" x14ac:dyDescent="0.3">
      <c r="A53" s="376" t="s">
        <v>20</v>
      </c>
      <c r="B53" s="377">
        <f>COUNT(B45:B50)</f>
        <v>0</v>
      </c>
      <c r="C53" s="378"/>
      <c r="D53" s="379"/>
      <c r="E53" s="379"/>
      <c r="F53" s="380"/>
    </row>
    <row r="54" spans="1:8" s="349" customFormat="1" ht="15.75" customHeight="1" x14ac:dyDescent="0.25">
      <c r="A54" s="356"/>
      <c r="B54" s="356"/>
      <c r="C54" s="356"/>
      <c r="D54" s="356"/>
      <c r="E54" s="356"/>
      <c r="F54" s="356"/>
    </row>
    <row r="55" spans="1:8" s="349" customFormat="1" ht="16.5" customHeight="1" x14ac:dyDescent="0.3">
      <c r="A55" s="357" t="s">
        <v>21</v>
      </c>
      <c r="B55" s="381" t="s">
        <v>22</v>
      </c>
      <c r="C55" s="382"/>
      <c r="D55" s="382"/>
      <c r="E55" s="382"/>
      <c r="F55" s="382"/>
    </row>
    <row r="56" spans="1:8" ht="16.5" customHeight="1" x14ac:dyDescent="0.3">
      <c r="A56" s="357"/>
      <c r="B56" s="381" t="s">
        <v>23</v>
      </c>
      <c r="C56" s="382"/>
      <c r="D56" s="382"/>
      <c r="E56" s="382"/>
      <c r="F56" s="382"/>
    </row>
    <row r="57" spans="1:8" ht="16.5" customHeight="1" x14ac:dyDescent="0.3">
      <c r="A57" s="357"/>
      <c r="B57" s="381" t="s">
        <v>24</v>
      </c>
      <c r="C57" s="382"/>
      <c r="D57" s="382"/>
      <c r="E57" s="382"/>
      <c r="F57" s="382"/>
    </row>
    <row r="58" spans="1:8" ht="14.25" customHeight="1" thickBot="1" x14ac:dyDescent="0.35">
      <c r="A58" s="383"/>
      <c r="B58" s="356" t="s">
        <v>119</v>
      </c>
      <c r="D58" s="385"/>
      <c r="E58" s="395"/>
      <c r="G58" s="386"/>
      <c r="H58" s="386"/>
    </row>
    <row r="59" spans="1:8" ht="15" customHeight="1" x14ac:dyDescent="0.3">
      <c r="B59" s="387" t="s">
        <v>26</v>
      </c>
      <c r="C59" s="387"/>
      <c r="F59" s="388" t="s">
        <v>27</v>
      </c>
      <c r="G59" s="389"/>
      <c r="H59" s="388" t="s">
        <v>28</v>
      </c>
    </row>
    <row r="60" spans="1:8" ht="15" customHeight="1" x14ac:dyDescent="0.3">
      <c r="A60" s="390" t="s">
        <v>29</v>
      </c>
      <c r="B60" s="391" t="s">
        <v>115</v>
      </c>
      <c r="C60" s="391"/>
      <c r="F60" s="392">
        <v>43410</v>
      </c>
      <c r="H60" s="391"/>
    </row>
    <row r="61" spans="1:8" ht="15" customHeight="1" x14ac:dyDescent="0.3">
      <c r="A61" s="390" t="s">
        <v>30</v>
      </c>
      <c r="B61" s="393"/>
      <c r="C61" s="393"/>
      <c r="F61" s="393"/>
      <c r="H61" s="394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tabSelected="1" view="pageBreakPreview" zoomScale="60" workbookViewId="0">
      <selection activeCell="D41" sqref="D41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20" t="s">
        <v>31</v>
      </c>
      <c r="B1" s="320"/>
      <c r="C1" s="320"/>
      <c r="D1" s="320"/>
      <c r="E1" s="320"/>
      <c r="F1" s="320"/>
      <c r="G1" s="57"/>
    </row>
    <row r="2" spans="1:7" ht="12.75" customHeight="1" x14ac:dyDescent="0.3">
      <c r="A2" s="320"/>
      <c r="B2" s="320"/>
      <c r="C2" s="320"/>
      <c r="D2" s="320"/>
      <c r="E2" s="320"/>
      <c r="F2" s="320"/>
      <c r="G2" s="57"/>
    </row>
    <row r="3" spans="1:7" ht="12.75" customHeight="1" x14ac:dyDescent="0.3">
      <c r="A3" s="320"/>
      <c r="B3" s="320"/>
      <c r="C3" s="320"/>
      <c r="D3" s="320"/>
      <c r="E3" s="320"/>
      <c r="F3" s="320"/>
      <c r="G3" s="57"/>
    </row>
    <row r="4" spans="1:7" ht="12.75" customHeight="1" x14ac:dyDescent="0.3">
      <c r="A4" s="320"/>
      <c r="B4" s="320"/>
      <c r="C4" s="320"/>
      <c r="D4" s="320"/>
      <c r="E4" s="320"/>
      <c r="F4" s="320"/>
      <c r="G4" s="57"/>
    </row>
    <row r="5" spans="1:7" ht="12.75" customHeight="1" x14ac:dyDescent="0.3">
      <c r="A5" s="320"/>
      <c r="B5" s="320"/>
      <c r="C5" s="320"/>
      <c r="D5" s="320"/>
      <c r="E5" s="320"/>
      <c r="F5" s="320"/>
      <c r="G5" s="57"/>
    </row>
    <row r="6" spans="1:7" ht="12.75" customHeight="1" x14ac:dyDescent="0.3">
      <c r="A6" s="320"/>
      <c r="B6" s="320"/>
      <c r="C6" s="320"/>
      <c r="D6" s="320"/>
      <c r="E6" s="320"/>
      <c r="F6" s="320"/>
      <c r="G6" s="57"/>
    </row>
    <row r="7" spans="1:7" ht="12.75" customHeight="1" x14ac:dyDescent="0.3">
      <c r="A7" s="320"/>
      <c r="B7" s="320"/>
      <c r="C7" s="320"/>
      <c r="D7" s="320"/>
      <c r="E7" s="320"/>
      <c r="F7" s="320"/>
      <c r="G7" s="57"/>
    </row>
    <row r="8" spans="1:7" ht="15" customHeight="1" x14ac:dyDescent="0.3">
      <c r="A8" s="319" t="s">
        <v>32</v>
      </c>
      <c r="B8" s="319"/>
      <c r="C8" s="319"/>
      <c r="D8" s="319"/>
      <c r="E8" s="319"/>
      <c r="F8" s="319"/>
      <c r="G8" s="58"/>
    </row>
    <row r="9" spans="1:7" ht="12.75" customHeight="1" x14ac:dyDescent="0.3">
      <c r="A9" s="319"/>
      <c r="B9" s="319"/>
      <c r="C9" s="319"/>
      <c r="D9" s="319"/>
      <c r="E9" s="319"/>
      <c r="F9" s="319"/>
      <c r="G9" s="58"/>
    </row>
    <row r="10" spans="1:7" ht="12.75" customHeight="1" x14ac:dyDescent="0.3">
      <c r="A10" s="319"/>
      <c r="B10" s="319"/>
      <c r="C10" s="319"/>
      <c r="D10" s="319"/>
      <c r="E10" s="319"/>
      <c r="F10" s="319"/>
      <c r="G10" s="58"/>
    </row>
    <row r="11" spans="1:7" ht="12.75" customHeight="1" x14ac:dyDescent="0.3">
      <c r="A11" s="319"/>
      <c r="B11" s="319"/>
      <c r="C11" s="319"/>
      <c r="D11" s="319"/>
      <c r="E11" s="319"/>
      <c r="F11" s="319"/>
      <c r="G11" s="58"/>
    </row>
    <row r="12" spans="1:7" ht="12.75" customHeight="1" x14ac:dyDescent="0.3">
      <c r="A12" s="319"/>
      <c r="B12" s="319"/>
      <c r="C12" s="319"/>
      <c r="D12" s="319"/>
      <c r="E12" s="319"/>
      <c r="F12" s="319"/>
      <c r="G12" s="58"/>
    </row>
    <row r="13" spans="1:7" ht="12.75" customHeight="1" x14ac:dyDescent="0.3">
      <c r="A13" s="319"/>
      <c r="B13" s="319"/>
      <c r="C13" s="319"/>
      <c r="D13" s="319"/>
      <c r="E13" s="319"/>
      <c r="F13" s="319"/>
      <c r="G13" s="58"/>
    </row>
    <row r="14" spans="1:7" ht="12.75" customHeight="1" x14ac:dyDescent="0.3">
      <c r="A14" s="319"/>
      <c r="B14" s="319"/>
      <c r="C14" s="319"/>
      <c r="D14" s="319"/>
      <c r="E14" s="319"/>
      <c r="F14" s="319"/>
      <c r="G14" s="58"/>
    </row>
    <row r="15" spans="1:7" ht="13.5" customHeight="1" x14ac:dyDescent="0.3"/>
    <row r="16" spans="1:7" ht="19.5" customHeight="1" x14ac:dyDescent="0.3">
      <c r="A16" s="315" t="s">
        <v>33</v>
      </c>
      <c r="B16" s="316"/>
      <c r="C16" s="316"/>
      <c r="D16" s="316"/>
      <c r="E16" s="316"/>
      <c r="F16" s="317"/>
    </row>
    <row r="17" spans="1:13" ht="18.75" customHeight="1" x14ac:dyDescent="0.3">
      <c r="A17" s="318" t="s">
        <v>34</v>
      </c>
      <c r="B17" s="318"/>
      <c r="C17" s="318"/>
      <c r="D17" s="318"/>
      <c r="E17" s="318"/>
      <c r="F17" s="318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4" t="s">
        <v>35</v>
      </c>
      <c r="B20" s="59" t="s">
        <v>9</v>
      </c>
    </row>
    <row r="21" spans="1:13" ht="16.5" customHeight="1" x14ac:dyDescent="0.3">
      <c r="A21" s="4" t="s">
        <v>36</v>
      </c>
      <c r="B21" s="59" t="s">
        <v>11</v>
      </c>
    </row>
    <row r="22" spans="1:13" ht="16.5" customHeight="1" x14ac:dyDescent="0.3">
      <c r="A22" s="4" t="s">
        <v>37</v>
      </c>
      <c r="B22" s="59" t="s">
        <v>12</v>
      </c>
    </row>
    <row r="23" spans="1:13" ht="16.5" customHeight="1" x14ac:dyDescent="0.3">
      <c r="A23" s="4" t="s">
        <v>38</v>
      </c>
      <c r="B23" s="59">
        <v>0</v>
      </c>
    </row>
    <row r="24" spans="1:13" ht="16.5" customHeight="1" x14ac:dyDescent="0.3">
      <c r="A24" s="4" t="s">
        <v>39</v>
      </c>
      <c r="B24" s="60">
        <v>43259</v>
      </c>
    </row>
    <row r="25" spans="1:13" ht="16.5" customHeight="1" x14ac:dyDescent="0.3">
      <c r="A25" s="4" t="s">
        <v>40</v>
      </c>
      <c r="B25" s="60">
        <v>43259</v>
      </c>
    </row>
    <row r="27" spans="1:13" ht="13.5" customHeight="1" x14ac:dyDescent="0.3"/>
    <row r="28" spans="1:13" ht="17.25" customHeight="1" x14ac:dyDescent="0.3">
      <c r="B28" s="6"/>
      <c r="C28" s="7" t="s">
        <v>41</v>
      </c>
      <c r="D28" s="7" t="s">
        <v>42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 x14ac:dyDescent="0.3">
      <c r="B29" s="11">
        <v>23.73629</v>
      </c>
      <c r="C29" s="12">
        <v>51.405940000000001</v>
      </c>
      <c r="D29" s="12">
        <v>55.725000000000001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 x14ac:dyDescent="0.3">
      <c r="B30" s="14"/>
      <c r="C30" s="12">
        <v>51.40596</v>
      </c>
      <c r="D30" s="12">
        <v>55.670569999999998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 x14ac:dyDescent="0.3">
      <c r="B31" s="14"/>
      <c r="C31" s="15">
        <v>51.409500000000001</v>
      </c>
      <c r="D31" s="15">
        <v>55.691589999999998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 x14ac:dyDescent="0.3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 x14ac:dyDescent="0.3">
      <c r="B33" s="18">
        <f>AVERAGE(B29:B32)</f>
        <v>23.73629</v>
      </c>
      <c r="C33" s="18">
        <f>AVERAGE(C29:C32)</f>
        <v>51.407133333333341</v>
      </c>
      <c r="D33" s="18">
        <f>AVERAGE(D29:D32)</f>
        <v>55.695719999999994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 x14ac:dyDescent="0.3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 x14ac:dyDescent="0.3">
      <c r="B35" s="21" t="s">
        <v>43</v>
      </c>
      <c r="C35" s="22">
        <f>C33-B33</f>
        <v>27.670843333333341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 x14ac:dyDescent="0.3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 x14ac:dyDescent="0.3">
      <c r="B37" s="21" t="s">
        <v>44</v>
      </c>
      <c r="C37" s="22">
        <f>D33-B33</f>
        <v>31.959429999999994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 x14ac:dyDescent="0.3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 x14ac:dyDescent="0.3">
      <c r="B39" s="27" t="s">
        <v>45</v>
      </c>
      <c r="C39" s="28">
        <f>C37/C35</f>
        <v>1.1549857593787343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 x14ac:dyDescent="0.3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 x14ac:dyDescent="0.3">
      <c r="A41" s="5"/>
      <c r="B41" s="39" t="s">
        <v>26</v>
      </c>
      <c r="C41" s="39"/>
      <c r="D41" s="40" t="s">
        <v>27</v>
      </c>
      <c r="E41" s="41"/>
      <c r="F41" s="40" t="s">
        <v>28</v>
      </c>
      <c r="G41" s="36"/>
      <c r="H41" s="36"/>
      <c r="I41" s="37"/>
      <c r="J41" s="38"/>
    </row>
    <row r="42" spans="1:13" ht="59.25" customHeight="1" x14ac:dyDescent="0.3">
      <c r="A42" s="42" t="s">
        <v>29</v>
      </c>
      <c r="B42" s="43"/>
      <c r="C42" s="44"/>
      <c r="D42" s="43"/>
      <c r="E42" s="45"/>
      <c r="F42" s="46"/>
      <c r="G42" s="36"/>
      <c r="H42" s="36"/>
      <c r="I42" s="37"/>
      <c r="J42" s="38"/>
    </row>
    <row r="43" spans="1:13" ht="59.25" customHeight="1" x14ac:dyDescent="0.3">
      <c r="A43" s="42" t="s">
        <v>30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 x14ac:dyDescent="0.3">
      <c r="A44" s="50"/>
      <c r="B44" s="50"/>
      <c r="C44" s="50"/>
      <c r="D44" s="51"/>
      <c r="F44" s="50"/>
      <c r="G44" s="50"/>
      <c r="H44" s="50"/>
      <c r="I44" s="51"/>
    </row>
    <row r="45" spans="1:13" ht="13.5" customHeight="1" x14ac:dyDescent="0.3">
      <c r="A45" s="50"/>
      <c r="B45" s="50"/>
      <c r="C45" s="50"/>
      <c r="D45" s="51"/>
      <c r="F45" s="50"/>
      <c r="G45" s="50"/>
      <c r="H45" s="50"/>
      <c r="I45" s="51"/>
    </row>
    <row r="47" spans="1:13" ht="13.5" customHeight="1" x14ac:dyDescent="0.3">
      <c r="A47" s="52"/>
      <c r="B47" s="52"/>
      <c r="C47" s="52"/>
      <c r="F47" s="52"/>
      <c r="G47" s="52"/>
      <c r="H47" s="52"/>
    </row>
    <row r="48" spans="1:13" ht="13.5" customHeight="1" x14ac:dyDescent="0.3">
      <c r="A48" s="53"/>
      <c r="B48" s="53"/>
      <c r="C48" s="53"/>
      <c r="F48" s="53"/>
      <c r="G48" s="53"/>
      <c r="H48" s="53"/>
    </row>
    <row r="49" spans="1:8" x14ac:dyDescent="0.3">
      <c r="B49" s="54"/>
      <c r="C49" s="54"/>
      <c r="G49" s="54"/>
      <c r="H49" s="54"/>
    </row>
    <row r="50" spans="1:8" x14ac:dyDescent="0.3">
      <c r="A50" s="55"/>
      <c r="F50" s="55"/>
    </row>
    <row r="51" spans="1:8" x14ac:dyDescent="0.3">
      <c r="C51" s="56"/>
    </row>
    <row r="52" spans="1:8" x14ac:dyDescent="0.3">
      <c r="C52" s="56"/>
    </row>
    <row r="57" spans="1:8" ht="13.5" customHeight="1" x14ac:dyDescent="0.3">
      <c r="C57" s="50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76" orientation="portrait" r:id="rId1"/>
  <headerFooter alignWithMargins="0">
    <oddHeader>&amp;LVer 1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zoomScale="55" zoomScaleNormal="75" workbookViewId="0">
      <selection activeCell="C28" sqref="C28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21" t="s">
        <v>31</v>
      </c>
      <c r="B1" s="321"/>
      <c r="C1" s="321"/>
      <c r="D1" s="321"/>
      <c r="E1" s="321"/>
      <c r="F1" s="321"/>
      <c r="G1" s="321"/>
      <c r="H1" s="321"/>
    </row>
    <row r="2" spans="1:8" x14ac:dyDescent="0.25">
      <c r="A2" s="321"/>
      <c r="B2" s="321"/>
      <c r="C2" s="321"/>
      <c r="D2" s="321"/>
      <c r="E2" s="321"/>
      <c r="F2" s="321"/>
      <c r="G2" s="321"/>
      <c r="H2" s="321"/>
    </row>
    <row r="3" spans="1:8" x14ac:dyDescent="0.25">
      <c r="A3" s="321"/>
      <c r="B3" s="321"/>
      <c r="C3" s="321"/>
      <c r="D3" s="321"/>
      <c r="E3" s="321"/>
      <c r="F3" s="321"/>
      <c r="G3" s="321"/>
      <c r="H3" s="321"/>
    </row>
    <row r="4" spans="1:8" x14ac:dyDescent="0.25">
      <c r="A4" s="321"/>
      <c r="B4" s="321"/>
      <c r="C4" s="321"/>
      <c r="D4" s="321"/>
      <c r="E4" s="321"/>
      <c r="F4" s="321"/>
      <c r="G4" s="321"/>
      <c r="H4" s="321"/>
    </row>
    <row r="5" spans="1:8" x14ac:dyDescent="0.25">
      <c r="A5" s="321"/>
      <c r="B5" s="321"/>
      <c r="C5" s="321"/>
      <c r="D5" s="321"/>
      <c r="E5" s="321"/>
      <c r="F5" s="321"/>
      <c r="G5" s="321"/>
      <c r="H5" s="321"/>
    </row>
    <row r="6" spans="1:8" x14ac:dyDescent="0.25">
      <c r="A6" s="321"/>
      <c r="B6" s="321"/>
      <c r="C6" s="321"/>
      <c r="D6" s="321"/>
      <c r="E6" s="321"/>
      <c r="F6" s="321"/>
      <c r="G6" s="321"/>
      <c r="H6" s="321"/>
    </row>
    <row r="7" spans="1:8" x14ac:dyDescent="0.25">
      <c r="A7" s="321"/>
      <c r="B7" s="321"/>
      <c r="C7" s="321"/>
      <c r="D7" s="321"/>
      <c r="E7" s="321"/>
      <c r="F7" s="321"/>
      <c r="G7" s="321"/>
      <c r="H7" s="321"/>
    </row>
    <row r="8" spans="1:8" x14ac:dyDescent="0.25">
      <c r="A8" s="322" t="s">
        <v>32</v>
      </c>
      <c r="B8" s="322"/>
      <c r="C8" s="322"/>
      <c r="D8" s="322"/>
      <c r="E8" s="322"/>
      <c r="F8" s="322"/>
      <c r="G8" s="322"/>
      <c r="H8" s="322"/>
    </row>
    <row r="9" spans="1:8" x14ac:dyDescent="0.25">
      <c r="A9" s="322"/>
      <c r="B9" s="322"/>
      <c r="C9" s="322"/>
      <c r="D9" s="322"/>
      <c r="E9" s="322"/>
      <c r="F9" s="322"/>
      <c r="G9" s="322"/>
      <c r="H9" s="322"/>
    </row>
    <row r="10" spans="1:8" x14ac:dyDescent="0.25">
      <c r="A10" s="322"/>
      <c r="B10" s="322"/>
      <c r="C10" s="322"/>
      <c r="D10" s="322"/>
      <c r="E10" s="322"/>
      <c r="F10" s="322"/>
      <c r="G10" s="322"/>
      <c r="H10" s="322"/>
    </row>
    <row r="11" spans="1:8" x14ac:dyDescent="0.25">
      <c r="A11" s="322"/>
      <c r="B11" s="322"/>
      <c r="C11" s="322"/>
      <c r="D11" s="322"/>
      <c r="E11" s="322"/>
      <c r="F11" s="322"/>
      <c r="G11" s="322"/>
      <c r="H11" s="322"/>
    </row>
    <row r="12" spans="1:8" x14ac:dyDescent="0.25">
      <c r="A12" s="322"/>
      <c r="B12" s="322"/>
      <c r="C12" s="322"/>
      <c r="D12" s="322"/>
      <c r="E12" s="322"/>
      <c r="F12" s="322"/>
      <c r="G12" s="322"/>
      <c r="H12" s="322"/>
    </row>
    <row r="13" spans="1:8" x14ac:dyDescent="0.25">
      <c r="A13" s="322"/>
      <c r="B13" s="322"/>
      <c r="C13" s="322"/>
      <c r="D13" s="322"/>
      <c r="E13" s="322"/>
      <c r="F13" s="322"/>
      <c r="G13" s="322"/>
      <c r="H13" s="322"/>
    </row>
    <row r="14" spans="1:8" x14ac:dyDescent="0.25">
      <c r="A14" s="322"/>
      <c r="B14" s="322"/>
      <c r="C14" s="322"/>
      <c r="D14" s="322"/>
      <c r="E14" s="322"/>
      <c r="F14" s="322"/>
      <c r="G14" s="322"/>
      <c r="H14" s="322"/>
    </row>
    <row r="15" spans="1:8" ht="19.5" customHeight="1" x14ac:dyDescent="0.25"/>
    <row r="16" spans="1:8" ht="19.5" customHeight="1" x14ac:dyDescent="0.3">
      <c r="A16" s="315" t="s">
        <v>33</v>
      </c>
      <c r="B16" s="316"/>
      <c r="C16" s="316"/>
      <c r="D16" s="316"/>
      <c r="E16" s="316"/>
      <c r="F16" s="316"/>
      <c r="G16" s="316"/>
      <c r="H16" s="317"/>
    </row>
    <row r="17" spans="1:14" ht="20.25" customHeight="1" x14ac:dyDescent="0.25">
      <c r="A17" s="323" t="s">
        <v>46</v>
      </c>
      <c r="B17" s="323"/>
      <c r="C17" s="323"/>
      <c r="D17" s="323"/>
      <c r="E17" s="323"/>
      <c r="F17" s="323"/>
      <c r="G17" s="323"/>
      <c r="H17" s="323"/>
    </row>
    <row r="18" spans="1:14" ht="26.25" customHeight="1" x14ac:dyDescent="0.4">
      <c r="A18" s="63" t="s">
        <v>35</v>
      </c>
      <c r="B18" s="324" t="s">
        <v>5</v>
      </c>
      <c r="C18" s="324"/>
    </row>
    <row r="19" spans="1:14" ht="26.25" customHeight="1" x14ac:dyDescent="0.4">
      <c r="A19" s="63" t="s">
        <v>36</v>
      </c>
      <c r="B19" s="314" t="s">
        <v>7</v>
      </c>
      <c r="C19" s="186">
        <v>25</v>
      </c>
    </row>
    <row r="20" spans="1:14" ht="26.25" customHeight="1" x14ac:dyDescent="0.4">
      <c r="A20" s="63" t="s">
        <v>37</v>
      </c>
      <c r="B20" s="314" t="s">
        <v>111</v>
      </c>
      <c r="C20" s="164"/>
    </row>
    <row r="21" spans="1:14" ht="26.25" customHeight="1" x14ac:dyDescent="0.4">
      <c r="A21" s="63" t="s">
        <v>38</v>
      </c>
      <c r="B21" s="325" t="s">
        <v>11</v>
      </c>
      <c r="C21" s="325"/>
      <c r="D21" s="325"/>
      <c r="E21" s="325"/>
      <c r="F21" s="325"/>
      <c r="G21" s="325"/>
      <c r="H21" s="325"/>
      <c r="I21" s="325"/>
    </row>
    <row r="22" spans="1:14" ht="26.25" customHeight="1" x14ac:dyDescent="0.4">
      <c r="A22" s="63" t="s">
        <v>39</v>
      </c>
      <c r="B22" s="165">
        <v>43259</v>
      </c>
      <c r="C22" s="164"/>
      <c r="D22" s="164"/>
      <c r="E22" s="164"/>
      <c r="F22" s="164"/>
      <c r="G22" s="164"/>
      <c r="H22" s="164"/>
      <c r="I22" s="164"/>
    </row>
    <row r="23" spans="1:14" ht="26.25" customHeight="1" x14ac:dyDescent="0.4">
      <c r="A23" s="63" t="s">
        <v>40</v>
      </c>
      <c r="B23" s="165">
        <v>43262</v>
      </c>
      <c r="C23" s="164"/>
      <c r="D23" s="164"/>
      <c r="E23" s="164"/>
      <c r="F23" s="164"/>
      <c r="G23" s="164"/>
      <c r="H23" s="164"/>
      <c r="I23" s="164"/>
    </row>
    <row r="24" spans="1:14" ht="18.75" x14ac:dyDescent="0.3">
      <c r="A24" s="63"/>
      <c r="B24" s="65"/>
    </row>
    <row r="25" spans="1:14" ht="18.75" x14ac:dyDescent="0.3">
      <c r="A25" s="61" t="s">
        <v>1</v>
      </c>
      <c r="B25" s="65"/>
    </row>
    <row r="26" spans="1:14" ht="26.25" customHeight="1" x14ac:dyDescent="0.4">
      <c r="A26" s="66" t="s">
        <v>4</v>
      </c>
      <c r="B26" s="324" t="s">
        <v>111</v>
      </c>
      <c r="C26" s="324"/>
    </row>
    <row r="27" spans="1:14" ht="26.25" customHeight="1" x14ac:dyDescent="0.4">
      <c r="A27" s="68" t="s">
        <v>47</v>
      </c>
      <c r="B27" s="325" t="s">
        <v>114</v>
      </c>
      <c r="C27" s="325"/>
    </row>
    <row r="28" spans="1:14" ht="27" customHeight="1" x14ac:dyDescent="0.4">
      <c r="A28" s="68" t="s">
        <v>6</v>
      </c>
      <c r="B28" s="163">
        <v>99.75</v>
      </c>
    </row>
    <row r="29" spans="1:14" s="3" customFormat="1" ht="27" customHeight="1" x14ac:dyDescent="0.4">
      <c r="A29" s="68" t="s">
        <v>48</v>
      </c>
      <c r="B29" s="162">
        <v>0</v>
      </c>
      <c r="C29" s="335" t="s">
        <v>49</v>
      </c>
      <c r="D29" s="336"/>
      <c r="E29" s="336"/>
      <c r="F29" s="336"/>
      <c r="G29" s="336"/>
      <c r="H29" s="337"/>
      <c r="I29" s="70"/>
      <c r="J29" s="70"/>
      <c r="K29" s="70"/>
      <c r="L29" s="70"/>
    </row>
    <row r="30" spans="1:14" s="3" customFormat="1" ht="19.5" customHeight="1" x14ac:dyDescent="0.3">
      <c r="A30" s="68" t="s">
        <v>50</v>
      </c>
      <c r="B30" s="67">
        <f>B28-B29</f>
        <v>99.75</v>
      </c>
      <c r="C30" s="71"/>
      <c r="D30" s="71"/>
      <c r="E30" s="71"/>
      <c r="F30" s="71"/>
      <c r="G30" s="71"/>
      <c r="H30" s="72"/>
      <c r="I30" s="70"/>
      <c r="J30" s="70"/>
      <c r="K30" s="70"/>
      <c r="L30" s="70"/>
    </row>
    <row r="31" spans="1:14" s="3" customFormat="1" ht="27" customHeight="1" x14ac:dyDescent="0.4">
      <c r="A31" s="68" t="s">
        <v>51</v>
      </c>
      <c r="B31" s="182">
        <v>1</v>
      </c>
      <c r="C31" s="338" t="s">
        <v>52</v>
      </c>
      <c r="D31" s="339"/>
      <c r="E31" s="339"/>
      <c r="F31" s="339"/>
      <c r="G31" s="339"/>
      <c r="H31" s="340"/>
      <c r="I31" s="70"/>
      <c r="J31" s="70"/>
      <c r="K31" s="70"/>
      <c r="L31" s="70"/>
    </row>
    <row r="32" spans="1:14" s="3" customFormat="1" ht="27" customHeight="1" x14ac:dyDescent="0.4">
      <c r="A32" s="68" t="s">
        <v>53</v>
      </c>
      <c r="B32" s="182">
        <v>1</v>
      </c>
      <c r="C32" s="338" t="s">
        <v>54</v>
      </c>
      <c r="D32" s="339"/>
      <c r="E32" s="339"/>
      <c r="F32" s="339"/>
      <c r="G32" s="339"/>
      <c r="H32" s="340"/>
      <c r="I32" s="70"/>
      <c r="J32" s="70"/>
      <c r="K32" s="70"/>
      <c r="L32" s="74"/>
      <c r="M32" s="74"/>
      <c r="N32" s="75"/>
    </row>
    <row r="33" spans="1:14" s="3" customFormat="1" ht="17.25" customHeight="1" x14ac:dyDescent="0.3">
      <c r="A33" s="68"/>
      <c r="B33" s="73"/>
      <c r="C33" s="76"/>
      <c r="D33" s="76"/>
      <c r="E33" s="76"/>
      <c r="F33" s="76"/>
      <c r="G33" s="76"/>
      <c r="H33" s="76"/>
      <c r="I33" s="70"/>
      <c r="J33" s="70"/>
      <c r="K33" s="70"/>
      <c r="L33" s="74"/>
      <c r="M33" s="74"/>
      <c r="N33" s="75"/>
    </row>
    <row r="34" spans="1:14" s="3" customFormat="1" ht="18.75" x14ac:dyDescent="0.3">
      <c r="A34" s="68" t="s">
        <v>55</v>
      </c>
      <c r="B34" s="77">
        <f>B31/B32</f>
        <v>1</v>
      </c>
      <c r="C34" s="62" t="s">
        <v>56</v>
      </c>
      <c r="D34" s="62"/>
      <c r="E34" s="62"/>
      <c r="F34" s="62"/>
      <c r="G34" s="62"/>
      <c r="H34" s="62"/>
      <c r="I34" s="70"/>
      <c r="J34" s="70"/>
      <c r="K34" s="70"/>
      <c r="L34" s="74"/>
      <c r="M34" s="74"/>
      <c r="N34" s="75"/>
    </row>
    <row r="35" spans="1:14" s="3" customFormat="1" ht="19.5" customHeight="1" x14ac:dyDescent="0.3">
      <c r="A35" s="68"/>
      <c r="B35" s="67"/>
      <c r="H35" s="62"/>
      <c r="I35" s="70"/>
      <c r="J35" s="70"/>
      <c r="K35" s="70"/>
      <c r="L35" s="74"/>
      <c r="M35" s="74"/>
      <c r="N35" s="75"/>
    </row>
    <row r="36" spans="1:14" s="3" customFormat="1" ht="27" customHeight="1" x14ac:dyDescent="0.4">
      <c r="A36" s="78" t="s">
        <v>57</v>
      </c>
      <c r="B36" s="166">
        <v>25</v>
      </c>
      <c r="C36" s="62"/>
      <c r="D36" s="327" t="s">
        <v>58</v>
      </c>
      <c r="E36" s="328"/>
      <c r="F36" s="124" t="s">
        <v>59</v>
      </c>
      <c r="G36" s="125"/>
      <c r="J36" s="70"/>
      <c r="K36" s="70"/>
      <c r="L36" s="74"/>
      <c r="M36" s="74"/>
      <c r="N36" s="75"/>
    </row>
    <row r="37" spans="1:14" s="3" customFormat="1" ht="26.25" customHeight="1" x14ac:dyDescent="0.4">
      <c r="A37" s="79" t="s">
        <v>60</v>
      </c>
      <c r="B37" s="167">
        <v>4</v>
      </c>
      <c r="C37" s="81" t="s">
        <v>61</v>
      </c>
      <c r="D37" s="82" t="s">
        <v>62</v>
      </c>
      <c r="E37" s="114" t="s">
        <v>63</v>
      </c>
      <c r="F37" s="82" t="s">
        <v>62</v>
      </c>
      <c r="G37" s="83" t="s">
        <v>63</v>
      </c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64</v>
      </c>
      <c r="B38" s="167">
        <v>100</v>
      </c>
      <c r="C38" s="84">
        <v>1</v>
      </c>
      <c r="D38" s="168">
        <v>3424753</v>
      </c>
      <c r="E38" s="128">
        <f>IF(ISBLANK(D38),"-",$D$48/$D$45*D38)</f>
        <v>2742281.4224058548</v>
      </c>
      <c r="F38" s="168">
        <v>3313388</v>
      </c>
      <c r="G38" s="120">
        <f>IF(ISBLANK(F38),"-",$D$48/$F$45*F38)</f>
        <v>2762322.0212693894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65</v>
      </c>
      <c r="B39" s="167">
        <v>1</v>
      </c>
      <c r="C39" s="80">
        <v>2</v>
      </c>
      <c r="D39" s="169">
        <v>3454522</v>
      </c>
      <c r="E39" s="129">
        <f>IF(ISBLANK(D39),"-",$D$48/$D$45*D39)</f>
        <v>2766118.1708264272</v>
      </c>
      <c r="F39" s="169">
        <v>3324344</v>
      </c>
      <c r="G39" s="121">
        <f>IF(ISBLANK(F39),"-",$D$48/$F$45*F39)</f>
        <v>2771455.8746137689</v>
      </c>
      <c r="J39" s="70"/>
      <c r="K39" s="70"/>
      <c r="L39" s="74"/>
      <c r="M39" s="74"/>
      <c r="N39" s="75"/>
    </row>
    <row r="40" spans="1:14" ht="26.25" customHeight="1" x14ac:dyDescent="0.4">
      <c r="A40" s="79" t="s">
        <v>66</v>
      </c>
      <c r="B40" s="167">
        <v>1</v>
      </c>
      <c r="C40" s="80">
        <v>3</v>
      </c>
      <c r="D40" s="169">
        <v>3493891</v>
      </c>
      <c r="E40" s="129">
        <f>IF(ISBLANK(D40),"-",$D$48/$D$45*D40)</f>
        <v>2797641.8682488971</v>
      </c>
      <c r="F40" s="169">
        <v>3326895</v>
      </c>
      <c r="G40" s="121">
        <f>IF(ISBLANK(F40),"-",$D$48/$F$45*F40)</f>
        <v>2773582.6051615523</v>
      </c>
      <c r="L40" s="74"/>
      <c r="M40" s="74"/>
      <c r="N40" s="85"/>
    </row>
    <row r="41" spans="1:14" ht="26.25" customHeight="1" x14ac:dyDescent="0.4">
      <c r="A41" s="79" t="s">
        <v>67</v>
      </c>
      <c r="B41" s="167">
        <v>1</v>
      </c>
      <c r="C41" s="86">
        <v>4</v>
      </c>
      <c r="D41" s="170">
        <v>3496049</v>
      </c>
      <c r="E41" s="130">
        <f>IF(ISBLANK(D41),"-",$D$48/$D$45*D41)</f>
        <v>2799369.8303266154</v>
      </c>
      <c r="F41" s="170">
        <v>3326287</v>
      </c>
      <c r="G41" s="122">
        <f>IF(ISBLANK(F41),"-",$D$48/$F$45*F41)</f>
        <v>2773075.7246546717</v>
      </c>
      <c r="L41" s="74"/>
      <c r="M41" s="74"/>
      <c r="N41" s="85"/>
    </row>
    <row r="42" spans="1:14" ht="27" customHeight="1" x14ac:dyDescent="0.4">
      <c r="A42" s="79" t="s">
        <v>68</v>
      </c>
      <c r="B42" s="167">
        <v>1</v>
      </c>
      <c r="C42" s="87" t="s">
        <v>69</v>
      </c>
      <c r="D42" s="148">
        <f>AVERAGE(D38:D41)</f>
        <v>3467303.75</v>
      </c>
      <c r="E42" s="110">
        <f>AVERAGE(E38:E41)</f>
        <v>2776352.8229519483</v>
      </c>
      <c r="F42" s="88">
        <f>AVERAGE(F38:F41)</f>
        <v>3322728.5</v>
      </c>
      <c r="G42" s="89">
        <f>AVERAGE(G38:G41)</f>
        <v>2770109.0564248455</v>
      </c>
    </row>
    <row r="43" spans="1:14" ht="26.25" customHeight="1" x14ac:dyDescent="0.4">
      <c r="A43" s="79" t="s">
        <v>70</v>
      </c>
      <c r="B43" s="163">
        <v>1</v>
      </c>
      <c r="C43" s="149" t="s">
        <v>71</v>
      </c>
      <c r="D43" s="172">
        <v>25.04</v>
      </c>
      <c r="E43" s="85"/>
      <c r="F43" s="171">
        <v>24.05</v>
      </c>
      <c r="G43" s="126"/>
    </row>
    <row r="44" spans="1:14" ht="26.25" customHeight="1" x14ac:dyDescent="0.4">
      <c r="A44" s="79" t="s">
        <v>72</v>
      </c>
      <c r="B44" s="163">
        <v>1</v>
      </c>
      <c r="C44" s="150" t="s">
        <v>73</v>
      </c>
      <c r="D44" s="151">
        <f>D43*$B$34</f>
        <v>25.04</v>
      </c>
      <c r="E44" s="91"/>
      <c r="F44" s="90">
        <f>F43*$B$34</f>
        <v>24.05</v>
      </c>
      <c r="G44" s="93"/>
    </row>
    <row r="45" spans="1:14" ht="19.5" customHeight="1" x14ac:dyDescent="0.3">
      <c r="A45" s="79" t="s">
        <v>74</v>
      </c>
      <c r="B45" s="147">
        <f>(B44/B43)*(B42/B41)*(B40/B39)*(B38/B37)*B36</f>
        <v>625</v>
      </c>
      <c r="C45" s="150" t="s">
        <v>75</v>
      </c>
      <c r="D45" s="152">
        <f>D44*$B$30/100</f>
        <v>24.977399999999999</v>
      </c>
      <c r="E45" s="93"/>
      <c r="F45" s="92">
        <f>F44*$B$30/100</f>
        <v>23.989875000000001</v>
      </c>
      <c r="G45" s="93"/>
    </row>
    <row r="46" spans="1:14" ht="19.5" customHeight="1" x14ac:dyDescent="0.3">
      <c r="A46" s="329" t="s">
        <v>76</v>
      </c>
      <c r="B46" s="333"/>
      <c r="C46" s="150" t="s">
        <v>77</v>
      </c>
      <c r="D46" s="151">
        <f>D45/$B$45</f>
        <v>3.996384E-2</v>
      </c>
      <c r="E46" s="93"/>
      <c r="F46" s="94">
        <f>F45/$B$45</f>
        <v>3.8383800000000003E-2</v>
      </c>
      <c r="G46" s="93"/>
    </row>
    <row r="47" spans="1:14" ht="27" customHeight="1" x14ac:dyDescent="0.4">
      <c r="A47" s="331"/>
      <c r="B47" s="334"/>
      <c r="C47" s="150" t="s">
        <v>78</v>
      </c>
      <c r="D47" s="173">
        <v>3.2000000000000001E-2</v>
      </c>
      <c r="E47" s="126"/>
      <c r="F47" s="126"/>
      <c r="G47" s="126"/>
    </row>
    <row r="48" spans="1:14" ht="18.75" x14ac:dyDescent="0.3">
      <c r="C48" s="150" t="s">
        <v>79</v>
      </c>
      <c r="D48" s="152">
        <f>D47*$B$45</f>
        <v>20</v>
      </c>
      <c r="E48" s="93"/>
      <c r="F48" s="93"/>
      <c r="G48" s="93"/>
    </row>
    <row r="49" spans="1:12" ht="19.5" customHeight="1" x14ac:dyDescent="0.3">
      <c r="C49" s="153" t="s">
        <v>80</v>
      </c>
      <c r="D49" s="154">
        <f>D48/B34</f>
        <v>20</v>
      </c>
      <c r="E49" s="112"/>
      <c r="F49" s="112"/>
      <c r="G49" s="112"/>
    </row>
    <row r="50" spans="1:12" ht="18.75" x14ac:dyDescent="0.3">
      <c r="C50" s="155" t="s">
        <v>81</v>
      </c>
      <c r="D50" s="156">
        <f>AVERAGE(E38:E41,G38:G41)</f>
        <v>2773230.9396883966</v>
      </c>
      <c r="E50" s="111"/>
      <c r="F50" s="111"/>
      <c r="G50" s="111"/>
    </row>
    <row r="51" spans="1:12" ht="18.75" x14ac:dyDescent="0.3">
      <c r="C51" s="95" t="s">
        <v>82</v>
      </c>
      <c r="D51" s="98">
        <f>STDEV(E38:E41,G38:G41)/D50</f>
        <v>6.6905937001554526E-3</v>
      </c>
      <c r="E51" s="91"/>
      <c r="F51" s="91"/>
      <c r="G51" s="91"/>
    </row>
    <row r="52" spans="1:12" ht="19.5" customHeight="1" x14ac:dyDescent="0.3">
      <c r="C52" s="96" t="s">
        <v>20</v>
      </c>
      <c r="D52" s="99">
        <f>COUNT(E38:E41,G38:G41)</f>
        <v>8</v>
      </c>
      <c r="E52" s="91"/>
      <c r="F52" s="91"/>
      <c r="G52" s="91"/>
    </row>
    <row r="54" spans="1:12" ht="18.75" x14ac:dyDescent="0.3">
      <c r="A54" s="61" t="s">
        <v>1</v>
      </c>
      <c r="B54" s="100" t="s">
        <v>83</v>
      </c>
    </row>
    <row r="55" spans="1:12" ht="18.75" x14ac:dyDescent="0.3">
      <c r="A55" s="62" t="s">
        <v>84</v>
      </c>
      <c r="B55" s="64" t="str">
        <f>B21</f>
        <v xml:space="preserve">Each 5 mL contains: Sulfamethoxazole BP 200 mg and Trimethoprim BP 40 mg. </v>
      </c>
    </row>
    <row r="56" spans="1:12" ht="26.25" customHeight="1" x14ac:dyDescent="0.4">
      <c r="A56" s="158" t="s">
        <v>85</v>
      </c>
      <c r="B56" s="174">
        <v>5</v>
      </c>
      <c r="C56" s="139" t="s">
        <v>86</v>
      </c>
      <c r="D56" s="175">
        <v>40</v>
      </c>
      <c r="E56" s="139" t="str">
        <f>B20</f>
        <v>Trimethoprim</v>
      </c>
    </row>
    <row r="57" spans="1:12" ht="18.75" x14ac:dyDescent="0.3">
      <c r="A57" s="64" t="s">
        <v>87</v>
      </c>
      <c r="B57" s="185">
        <f>RD!C39</f>
        <v>1.1549857593787343</v>
      </c>
    </row>
    <row r="58" spans="1:12" s="27" customFormat="1" ht="18.75" x14ac:dyDescent="0.3">
      <c r="A58" s="137" t="s">
        <v>88</v>
      </c>
      <c r="B58" s="138">
        <f>B56</f>
        <v>5</v>
      </c>
      <c r="C58" s="139" t="s">
        <v>89</v>
      </c>
      <c r="D58" s="159">
        <f>B57*B56</f>
        <v>5.7749287968936711</v>
      </c>
    </row>
    <row r="59" spans="1:12" ht="19.5" customHeight="1" x14ac:dyDescent="0.25"/>
    <row r="60" spans="1:12" s="3" customFormat="1" ht="27" customHeight="1" x14ac:dyDescent="0.4">
      <c r="A60" s="78" t="s">
        <v>90</v>
      </c>
      <c r="B60" s="166">
        <v>100</v>
      </c>
      <c r="C60" s="62"/>
      <c r="D60" s="102" t="s">
        <v>91</v>
      </c>
      <c r="E60" s="101" t="s">
        <v>92</v>
      </c>
      <c r="F60" s="101" t="s">
        <v>62</v>
      </c>
      <c r="G60" s="101" t="s">
        <v>93</v>
      </c>
      <c r="H60" s="81" t="s">
        <v>94</v>
      </c>
      <c r="L60" s="70"/>
    </row>
    <row r="61" spans="1:12" s="3" customFormat="1" ht="24" customHeight="1" x14ac:dyDescent="0.4">
      <c r="A61" s="79" t="s">
        <v>95</v>
      </c>
      <c r="B61" s="167">
        <v>2</v>
      </c>
      <c r="C61" s="341" t="s">
        <v>96</v>
      </c>
      <c r="D61" s="345">
        <v>2.70086</v>
      </c>
      <c r="E61" s="132">
        <v>1</v>
      </c>
      <c r="F61" s="176">
        <v>3069256</v>
      </c>
      <c r="G61" s="143">
        <f>IF(ISBLANK(F61),"-",(F61/$D$50*$D$47*$B$69)*$D$58/$D$61)</f>
        <v>37.862703478066457</v>
      </c>
      <c r="H61" s="140">
        <f t="shared" ref="H61:H72" si="0">IF(ISBLANK(F61),"-",G61/$D$56)</f>
        <v>0.94656758695166143</v>
      </c>
      <c r="L61" s="70"/>
    </row>
    <row r="62" spans="1:12" s="3" customFormat="1" ht="26.25" customHeight="1" x14ac:dyDescent="0.4">
      <c r="A62" s="79" t="s">
        <v>97</v>
      </c>
      <c r="B62" s="167">
        <v>10</v>
      </c>
      <c r="C62" s="342"/>
      <c r="D62" s="346"/>
      <c r="E62" s="133">
        <v>2</v>
      </c>
      <c r="F62" s="169">
        <v>3075427</v>
      </c>
      <c r="G62" s="144">
        <f>IF(ISBLANK(F62),"-",(F62/$D$50*$D$47*$B$69)*$D$58/$D$61)</f>
        <v>37.938829660816651</v>
      </c>
      <c r="H62" s="141">
        <f t="shared" si="0"/>
        <v>0.94847074152041633</v>
      </c>
      <c r="L62" s="70"/>
    </row>
    <row r="63" spans="1:12" s="3" customFormat="1" ht="24.75" customHeight="1" x14ac:dyDescent="0.4">
      <c r="A63" s="79" t="s">
        <v>98</v>
      </c>
      <c r="B63" s="167">
        <v>1</v>
      </c>
      <c r="C63" s="342"/>
      <c r="D63" s="346"/>
      <c r="E63" s="133">
        <v>3</v>
      </c>
      <c r="F63" s="169">
        <v>3069694</v>
      </c>
      <c r="G63" s="144">
        <f>IF(ISBLANK(F63),"-",(F63/$D$50*$D$47*$B$69)*$D$58/$D$61)</f>
        <v>37.868106697649111</v>
      </c>
      <c r="H63" s="141">
        <f t="shared" si="0"/>
        <v>0.94670266744122777</v>
      </c>
      <c r="L63" s="70"/>
    </row>
    <row r="64" spans="1:12" ht="27" customHeight="1" x14ac:dyDescent="0.4">
      <c r="A64" s="79" t="s">
        <v>99</v>
      </c>
      <c r="B64" s="167">
        <v>1</v>
      </c>
      <c r="C64" s="343"/>
      <c r="D64" s="347"/>
      <c r="E64" s="134">
        <v>4</v>
      </c>
      <c r="F64" s="177"/>
      <c r="G64" s="144" t="str">
        <f>IF(ISBLANK(F64),"-",(F64/$D$50*$D$47*$B$69)*$D$58/$D$61)</f>
        <v>-</v>
      </c>
      <c r="H64" s="141" t="str">
        <f t="shared" si="0"/>
        <v>-</v>
      </c>
    </row>
    <row r="65" spans="1:11" ht="24.75" customHeight="1" x14ac:dyDescent="0.4">
      <c r="A65" s="79" t="s">
        <v>100</v>
      </c>
      <c r="B65" s="167">
        <v>1</v>
      </c>
      <c r="C65" s="341" t="s">
        <v>101</v>
      </c>
      <c r="D65" s="345">
        <v>2.2562099999999998</v>
      </c>
      <c r="E65" s="103">
        <v>1</v>
      </c>
      <c r="F65" s="169">
        <v>2558591</v>
      </c>
      <c r="G65" s="143">
        <f>IF(ISBLANK(F65),"-",(F65/$D$50*$D$47*$B$69)*$D$58/$D$65)</f>
        <v>37.783477589691522</v>
      </c>
      <c r="H65" s="140">
        <f t="shared" si="0"/>
        <v>0.94458693974228802</v>
      </c>
    </row>
    <row r="66" spans="1:11" ht="23.25" customHeight="1" x14ac:dyDescent="0.4">
      <c r="A66" s="79" t="s">
        <v>102</v>
      </c>
      <c r="B66" s="167">
        <v>1</v>
      </c>
      <c r="C66" s="342"/>
      <c r="D66" s="346"/>
      <c r="E66" s="104">
        <v>2</v>
      </c>
      <c r="F66" s="169">
        <v>2545150</v>
      </c>
      <c r="G66" s="144">
        <f>IF(ISBLANK(F66),"-",(F66/$D$50*$D$47*$B$69)*$D$58/$D$65)</f>
        <v>37.584990327646501</v>
      </c>
      <c r="H66" s="141">
        <f t="shared" si="0"/>
        <v>0.93962475819116253</v>
      </c>
    </row>
    <row r="67" spans="1:11" ht="24.75" customHeight="1" x14ac:dyDescent="0.4">
      <c r="A67" s="79" t="s">
        <v>103</v>
      </c>
      <c r="B67" s="167">
        <v>1</v>
      </c>
      <c r="C67" s="342"/>
      <c r="D67" s="346"/>
      <c r="E67" s="104">
        <v>3</v>
      </c>
      <c r="F67" s="169">
        <v>2552101</v>
      </c>
      <c r="G67" s="144">
        <f>IF(ISBLANK(F67),"-",(F67/$D$50*$D$47*$B$69)*$D$58/$D$65)</f>
        <v>37.687637821023102</v>
      </c>
      <c r="H67" s="141">
        <f t="shared" si="0"/>
        <v>0.94219094552557758</v>
      </c>
    </row>
    <row r="68" spans="1:11" ht="27" customHeight="1" x14ac:dyDescent="0.4">
      <c r="A68" s="79" t="s">
        <v>104</v>
      </c>
      <c r="B68" s="167">
        <v>1</v>
      </c>
      <c r="C68" s="343"/>
      <c r="D68" s="347"/>
      <c r="E68" s="105">
        <v>4</v>
      </c>
      <c r="F68" s="177"/>
      <c r="G68" s="145" t="str">
        <f>IF(ISBLANK(F68),"-",(F68/$D$50*$D$47*$B$69)*$D$58/$D$65)</f>
        <v>-</v>
      </c>
      <c r="H68" s="142" t="str">
        <f t="shared" si="0"/>
        <v>-</v>
      </c>
    </row>
    <row r="69" spans="1:11" ht="23.25" customHeight="1" x14ac:dyDescent="0.4">
      <c r="A69" s="79" t="s">
        <v>105</v>
      </c>
      <c r="B69" s="146">
        <f>(B68/B67)*(B66/B65)*(B64/B63)*(B62/B61)*B60</f>
        <v>500</v>
      </c>
      <c r="C69" s="341" t="s">
        <v>106</v>
      </c>
      <c r="D69" s="345">
        <v>2.4770699999999999</v>
      </c>
      <c r="E69" s="103">
        <v>1</v>
      </c>
      <c r="F69" s="176">
        <v>2740916</v>
      </c>
      <c r="G69" s="143">
        <f>IF(ISBLANK(F69),"-",(F69/$D$50*$D$47*$B$69)*$D$58/$D$69)</f>
        <v>36.867019294804543</v>
      </c>
      <c r="H69" s="141">
        <f t="shared" si="0"/>
        <v>0.92167548237011354</v>
      </c>
    </row>
    <row r="70" spans="1:11" ht="22.5" customHeight="1" x14ac:dyDescent="0.4">
      <c r="A70" s="157" t="s">
        <v>107</v>
      </c>
      <c r="B70" s="178">
        <f>(D47*B69)/D56*D58</f>
        <v>2.3099715187574685</v>
      </c>
      <c r="C70" s="342"/>
      <c r="D70" s="346"/>
      <c r="E70" s="104">
        <v>2</v>
      </c>
      <c r="F70" s="169">
        <v>2800142</v>
      </c>
      <c r="G70" s="144">
        <f>IF(ISBLANK(F70),"-",(F70/$D$50*$D$47*$B$69)*$D$58/$D$69)</f>
        <v>37.663645709023029</v>
      </c>
      <c r="H70" s="141">
        <f t="shared" si="0"/>
        <v>0.94159114272557576</v>
      </c>
    </row>
    <row r="71" spans="1:11" ht="23.25" customHeight="1" x14ac:dyDescent="0.4">
      <c r="A71" s="329" t="s">
        <v>76</v>
      </c>
      <c r="B71" s="330"/>
      <c r="C71" s="342"/>
      <c r="D71" s="346"/>
      <c r="E71" s="104">
        <v>3</v>
      </c>
      <c r="F71" s="169">
        <v>2783327</v>
      </c>
      <c r="G71" s="144">
        <f>IF(ISBLANK(F71),"-",(F71/$D$50*$D$47*$B$69)*$D$58/$D$69)</f>
        <v>37.437473535398539</v>
      </c>
      <c r="H71" s="141">
        <f t="shared" si="0"/>
        <v>0.93593683838496344</v>
      </c>
    </row>
    <row r="72" spans="1:11" ht="23.25" customHeight="1" x14ac:dyDescent="0.4">
      <c r="A72" s="331"/>
      <c r="B72" s="332"/>
      <c r="C72" s="344"/>
      <c r="D72" s="347"/>
      <c r="E72" s="105">
        <v>4</v>
      </c>
      <c r="F72" s="177"/>
      <c r="G72" s="145" t="str">
        <f>IF(ISBLANK(F72),"-",(F72/$D$50*$D$47*$B$69)*$D$58/$D$69)</f>
        <v>-</v>
      </c>
      <c r="H72" s="142" t="str">
        <f t="shared" si="0"/>
        <v>-</v>
      </c>
    </row>
    <row r="73" spans="1:11" ht="26.25" customHeight="1" x14ac:dyDescent="0.4">
      <c r="A73" s="106"/>
      <c r="B73" s="106"/>
      <c r="C73" s="106"/>
      <c r="D73" s="106"/>
      <c r="E73" s="106"/>
      <c r="F73" s="107"/>
      <c r="G73" s="97" t="s">
        <v>69</v>
      </c>
      <c r="H73" s="179">
        <f>AVERAGE(H61:H72)</f>
        <v>0.94081634476144294</v>
      </c>
    </row>
    <row r="74" spans="1:11" ht="26.25" customHeight="1" x14ac:dyDescent="0.4">
      <c r="C74" s="106"/>
      <c r="D74" s="106"/>
      <c r="E74" s="106"/>
      <c r="F74" s="107"/>
      <c r="G74" s="95" t="s">
        <v>82</v>
      </c>
      <c r="H74" s="180">
        <f>STDEV(H61:H72)/H73</f>
        <v>8.6890971049435901E-3</v>
      </c>
    </row>
    <row r="75" spans="1:11" ht="27" customHeight="1" x14ac:dyDescent="0.4">
      <c r="A75" s="106"/>
      <c r="B75" s="106"/>
      <c r="C75" s="107"/>
      <c r="D75" s="108"/>
      <c r="E75" s="108"/>
      <c r="F75" s="107"/>
      <c r="G75" s="96" t="s">
        <v>20</v>
      </c>
      <c r="H75" s="181">
        <f>COUNT(H61:H72)</f>
        <v>9</v>
      </c>
    </row>
    <row r="76" spans="1:11" ht="18.75" x14ac:dyDescent="0.3">
      <c r="A76" s="106"/>
      <c r="B76" s="106"/>
      <c r="C76" s="107"/>
      <c r="D76" s="108"/>
      <c r="E76" s="108"/>
      <c r="F76" s="108"/>
      <c r="G76" s="108"/>
      <c r="H76" s="107"/>
      <c r="I76" s="109"/>
      <c r="J76" s="113"/>
      <c r="K76" s="127"/>
    </row>
    <row r="77" spans="1:11" ht="26.25" customHeight="1" x14ac:dyDescent="0.4">
      <c r="A77" s="66" t="s">
        <v>108</v>
      </c>
      <c r="B77" s="183" t="s">
        <v>109</v>
      </c>
      <c r="C77" s="326" t="str">
        <f>B20</f>
        <v>Trimethoprim</v>
      </c>
      <c r="D77" s="326"/>
      <c r="E77" s="131" t="s">
        <v>110</v>
      </c>
      <c r="F77" s="131"/>
      <c r="G77" s="184">
        <f>H73</f>
        <v>0.94081634476144294</v>
      </c>
      <c r="H77" s="107"/>
      <c r="I77" s="109"/>
      <c r="J77" s="113"/>
      <c r="K77" s="127"/>
    </row>
    <row r="78" spans="1:11" ht="19.5" customHeight="1" x14ac:dyDescent="0.3">
      <c r="A78" s="117"/>
      <c r="B78" s="118"/>
      <c r="C78" s="119"/>
      <c r="D78" s="119"/>
      <c r="E78" s="118"/>
      <c r="F78" s="118"/>
      <c r="G78" s="118"/>
      <c r="H78" s="118"/>
    </row>
    <row r="79" spans="1:11" ht="18.75" x14ac:dyDescent="0.3">
      <c r="B79" s="69" t="s">
        <v>26</v>
      </c>
      <c r="E79" s="107" t="s">
        <v>27</v>
      </c>
      <c r="F79" s="107"/>
      <c r="G79" s="107" t="s">
        <v>28</v>
      </c>
    </row>
    <row r="80" spans="1:11" ht="83.1" customHeight="1" x14ac:dyDescent="0.3">
      <c r="A80" s="113" t="s">
        <v>29</v>
      </c>
      <c r="B80" s="160" t="s">
        <v>115</v>
      </c>
      <c r="C80" s="160"/>
      <c r="D80" s="106"/>
      <c r="E80" s="115"/>
      <c r="F80" s="109"/>
      <c r="G80" s="135"/>
      <c r="H80" s="135"/>
      <c r="I80" s="109"/>
    </row>
    <row r="81" spans="1:9" ht="83.1" customHeight="1" x14ac:dyDescent="0.3">
      <c r="A81" s="113" t="s">
        <v>30</v>
      </c>
      <c r="B81" s="161"/>
      <c r="C81" s="161"/>
      <c r="D81" s="123"/>
      <c r="E81" s="116"/>
      <c r="F81" s="109"/>
      <c r="G81" s="136"/>
      <c r="H81" s="136"/>
      <c r="I81" s="131"/>
    </row>
    <row r="82" spans="1:9" ht="18.75" x14ac:dyDescent="0.3">
      <c r="A82" s="106"/>
      <c r="B82" s="107"/>
      <c r="C82" s="108"/>
      <c r="D82" s="108"/>
      <c r="E82" s="108"/>
      <c r="F82" s="108"/>
      <c r="G82" s="107"/>
      <c r="H82" s="107"/>
      <c r="I82" s="109"/>
    </row>
    <row r="83" spans="1:9" ht="18.75" x14ac:dyDescent="0.3">
      <c r="A83" s="106"/>
      <c r="B83" s="106"/>
      <c r="C83" s="107"/>
      <c r="D83" s="108"/>
      <c r="E83" s="108"/>
      <c r="F83" s="108"/>
      <c r="G83" s="108"/>
      <c r="H83" s="107"/>
      <c r="I83" s="109"/>
    </row>
    <row r="84" spans="1:9" ht="18.75" x14ac:dyDescent="0.3">
      <c r="A84" s="106"/>
      <c r="B84" s="106"/>
      <c r="C84" s="107"/>
      <c r="D84" s="108"/>
      <c r="E84" s="108"/>
      <c r="F84" s="108"/>
      <c r="G84" s="108"/>
      <c r="H84" s="107"/>
      <c r="I84" s="109"/>
    </row>
    <row r="85" spans="1:9" ht="18.75" x14ac:dyDescent="0.3">
      <c r="A85" s="106"/>
      <c r="B85" s="106"/>
      <c r="C85" s="107"/>
      <c r="D85" s="108"/>
      <c r="E85" s="108"/>
      <c r="F85" s="108"/>
      <c r="G85" s="108"/>
      <c r="H85" s="107"/>
      <c r="I85" s="109"/>
    </row>
    <row r="86" spans="1:9" ht="18.75" x14ac:dyDescent="0.3">
      <c r="A86" s="106"/>
      <c r="B86" s="106"/>
      <c r="C86" s="107"/>
      <c r="D86" s="108"/>
      <c r="E86" s="108"/>
      <c r="F86" s="108"/>
      <c r="G86" s="108"/>
      <c r="H86" s="107"/>
      <c r="I86" s="109"/>
    </row>
    <row r="87" spans="1:9" ht="18.75" x14ac:dyDescent="0.3">
      <c r="A87" s="106"/>
      <c r="B87" s="106"/>
      <c r="C87" s="107"/>
      <c r="D87" s="108"/>
      <c r="E87" s="108"/>
      <c r="F87" s="108"/>
      <c r="G87" s="108"/>
      <c r="H87" s="107"/>
      <c r="I87" s="109"/>
    </row>
    <row r="88" spans="1:9" ht="18.75" x14ac:dyDescent="0.3">
      <c r="A88" s="106"/>
      <c r="B88" s="106"/>
      <c r="C88" s="107"/>
      <c r="D88" s="108"/>
      <c r="E88" s="108"/>
      <c r="F88" s="108"/>
      <c r="G88" s="108"/>
      <c r="H88" s="107"/>
      <c r="I88" s="109"/>
    </row>
    <row r="89" spans="1:9" ht="18.75" x14ac:dyDescent="0.3">
      <c r="A89" s="106"/>
      <c r="B89" s="106"/>
      <c r="C89" s="107"/>
      <c r="D89" s="108"/>
      <c r="E89" s="108"/>
      <c r="F89" s="108"/>
      <c r="G89" s="108"/>
      <c r="H89" s="107"/>
      <c r="I89" s="109"/>
    </row>
    <row r="90" spans="1:9" ht="18.75" x14ac:dyDescent="0.3">
      <c r="A90" s="106"/>
      <c r="B90" s="106"/>
      <c r="C90" s="107"/>
      <c r="D90" s="108"/>
      <c r="E90" s="108"/>
      <c r="F90" s="108"/>
      <c r="G90" s="108"/>
      <c r="H90" s="107"/>
      <c r="I90" s="109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zoomScale="55" zoomScaleNormal="75" workbookViewId="0">
      <selection activeCell="B26" sqref="B26:C26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21" t="s">
        <v>31</v>
      </c>
      <c r="B1" s="321"/>
      <c r="C1" s="321"/>
      <c r="D1" s="321"/>
      <c r="E1" s="321"/>
      <c r="F1" s="321"/>
      <c r="G1" s="321"/>
      <c r="H1" s="321"/>
    </row>
    <row r="2" spans="1:8" x14ac:dyDescent="0.25">
      <c r="A2" s="321"/>
      <c r="B2" s="321"/>
      <c r="C2" s="321"/>
      <c r="D2" s="321"/>
      <c r="E2" s="321"/>
      <c r="F2" s="321"/>
      <c r="G2" s="321"/>
      <c r="H2" s="321"/>
    </row>
    <row r="3" spans="1:8" x14ac:dyDescent="0.25">
      <c r="A3" s="321"/>
      <c r="B3" s="321"/>
      <c r="C3" s="321"/>
      <c r="D3" s="321"/>
      <c r="E3" s="321"/>
      <c r="F3" s="321"/>
      <c r="G3" s="321"/>
      <c r="H3" s="321"/>
    </row>
    <row r="4" spans="1:8" x14ac:dyDescent="0.25">
      <c r="A4" s="321"/>
      <c r="B4" s="321"/>
      <c r="C4" s="321"/>
      <c r="D4" s="321"/>
      <c r="E4" s="321"/>
      <c r="F4" s="321"/>
      <c r="G4" s="321"/>
      <c r="H4" s="321"/>
    </row>
    <row r="5" spans="1:8" x14ac:dyDescent="0.25">
      <c r="A5" s="321"/>
      <c r="B5" s="321"/>
      <c r="C5" s="321"/>
      <c r="D5" s="321"/>
      <c r="E5" s="321"/>
      <c r="F5" s="321"/>
      <c r="G5" s="321"/>
      <c r="H5" s="321"/>
    </row>
    <row r="6" spans="1:8" x14ac:dyDescent="0.25">
      <c r="A6" s="321"/>
      <c r="B6" s="321"/>
      <c r="C6" s="321"/>
      <c r="D6" s="321"/>
      <c r="E6" s="321"/>
      <c r="F6" s="321"/>
      <c r="G6" s="321"/>
      <c r="H6" s="321"/>
    </row>
    <row r="7" spans="1:8" x14ac:dyDescent="0.25">
      <c r="A7" s="321"/>
      <c r="B7" s="321"/>
      <c r="C7" s="321"/>
      <c r="D7" s="321"/>
      <c r="E7" s="321"/>
      <c r="F7" s="321"/>
      <c r="G7" s="321"/>
      <c r="H7" s="321"/>
    </row>
    <row r="8" spans="1:8" x14ac:dyDescent="0.25">
      <c r="A8" s="322" t="s">
        <v>32</v>
      </c>
      <c r="B8" s="322"/>
      <c r="C8" s="322"/>
      <c r="D8" s="322"/>
      <c r="E8" s="322"/>
      <c r="F8" s="322"/>
      <c r="G8" s="322"/>
      <c r="H8" s="322"/>
    </row>
    <row r="9" spans="1:8" x14ac:dyDescent="0.25">
      <c r="A9" s="322"/>
      <c r="B9" s="322"/>
      <c r="C9" s="322"/>
      <c r="D9" s="322"/>
      <c r="E9" s="322"/>
      <c r="F9" s="322"/>
      <c r="G9" s="322"/>
      <c r="H9" s="322"/>
    </row>
    <row r="10" spans="1:8" x14ac:dyDescent="0.25">
      <c r="A10" s="322"/>
      <c r="B10" s="322"/>
      <c r="C10" s="322"/>
      <c r="D10" s="322"/>
      <c r="E10" s="322"/>
      <c r="F10" s="322"/>
      <c r="G10" s="322"/>
      <c r="H10" s="322"/>
    </row>
    <row r="11" spans="1:8" x14ac:dyDescent="0.25">
      <c r="A11" s="322"/>
      <c r="B11" s="322"/>
      <c r="C11" s="322"/>
      <c r="D11" s="322"/>
      <c r="E11" s="322"/>
      <c r="F11" s="322"/>
      <c r="G11" s="322"/>
      <c r="H11" s="322"/>
    </row>
    <row r="12" spans="1:8" x14ac:dyDescent="0.25">
      <c r="A12" s="322"/>
      <c r="B12" s="322"/>
      <c r="C12" s="322"/>
      <c r="D12" s="322"/>
      <c r="E12" s="322"/>
      <c r="F12" s="322"/>
      <c r="G12" s="322"/>
      <c r="H12" s="322"/>
    </row>
    <row r="13" spans="1:8" x14ac:dyDescent="0.25">
      <c r="A13" s="322"/>
      <c r="B13" s="322"/>
      <c r="C13" s="322"/>
      <c r="D13" s="322"/>
      <c r="E13" s="322"/>
      <c r="F13" s="322"/>
      <c r="G13" s="322"/>
      <c r="H13" s="322"/>
    </row>
    <row r="14" spans="1:8" x14ac:dyDescent="0.25">
      <c r="A14" s="322"/>
      <c r="B14" s="322"/>
      <c r="C14" s="322"/>
      <c r="D14" s="322"/>
      <c r="E14" s="322"/>
      <c r="F14" s="322"/>
      <c r="G14" s="322"/>
      <c r="H14" s="322"/>
    </row>
    <row r="15" spans="1:8" ht="19.5" customHeight="1" x14ac:dyDescent="0.25"/>
    <row r="16" spans="1:8" ht="19.5" customHeight="1" x14ac:dyDescent="0.3">
      <c r="A16" s="315" t="s">
        <v>33</v>
      </c>
      <c r="B16" s="316"/>
      <c r="C16" s="316"/>
      <c r="D16" s="316"/>
      <c r="E16" s="316"/>
      <c r="F16" s="316"/>
      <c r="G16" s="316"/>
      <c r="H16" s="317"/>
    </row>
    <row r="17" spans="1:14" ht="20.25" customHeight="1" x14ac:dyDescent="0.25">
      <c r="A17" s="323" t="s">
        <v>46</v>
      </c>
      <c r="B17" s="323"/>
      <c r="C17" s="323"/>
      <c r="D17" s="323"/>
      <c r="E17" s="323"/>
      <c r="F17" s="323"/>
      <c r="G17" s="323"/>
      <c r="H17" s="323"/>
    </row>
    <row r="18" spans="1:14" ht="26.25" customHeight="1" x14ac:dyDescent="0.4">
      <c r="A18" s="189" t="s">
        <v>35</v>
      </c>
      <c r="B18" s="324" t="s">
        <v>5</v>
      </c>
      <c r="C18" s="324"/>
    </row>
    <row r="19" spans="1:14" ht="26.25" customHeight="1" x14ac:dyDescent="0.4">
      <c r="A19" s="189" t="s">
        <v>36</v>
      </c>
      <c r="B19" s="290" t="s">
        <v>7</v>
      </c>
      <c r="C19" s="313">
        <v>25</v>
      </c>
    </row>
    <row r="20" spans="1:14" ht="26.25" customHeight="1" x14ac:dyDescent="0.4">
      <c r="A20" s="189" t="s">
        <v>37</v>
      </c>
      <c r="B20" s="290" t="s">
        <v>112</v>
      </c>
      <c r="C20" s="291"/>
    </row>
    <row r="21" spans="1:14" ht="26.25" customHeight="1" x14ac:dyDescent="0.4">
      <c r="A21" s="189" t="s">
        <v>38</v>
      </c>
      <c r="B21" s="325" t="s">
        <v>11</v>
      </c>
      <c r="C21" s="325"/>
      <c r="D21" s="325"/>
      <c r="E21" s="325"/>
      <c r="F21" s="325"/>
      <c r="G21" s="325"/>
      <c r="H21" s="325"/>
      <c r="I21" s="325"/>
    </row>
    <row r="22" spans="1:14" ht="26.25" customHeight="1" x14ac:dyDescent="0.4">
      <c r="A22" s="189" t="s">
        <v>39</v>
      </c>
      <c r="B22" s="292">
        <v>43259</v>
      </c>
      <c r="C22" s="291"/>
      <c r="D22" s="291"/>
      <c r="E22" s="291"/>
      <c r="F22" s="291"/>
      <c r="G22" s="291"/>
      <c r="H22" s="291"/>
      <c r="I22" s="291"/>
    </row>
    <row r="23" spans="1:14" ht="26.25" customHeight="1" x14ac:dyDescent="0.4">
      <c r="A23" s="189" t="s">
        <v>40</v>
      </c>
      <c r="B23" s="292">
        <v>43262</v>
      </c>
      <c r="C23" s="291"/>
      <c r="D23" s="291"/>
      <c r="E23" s="291"/>
      <c r="F23" s="291"/>
      <c r="G23" s="291"/>
      <c r="H23" s="291"/>
      <c r="I23" s="291"/>
    </row>
    <row r="24" spans="1:14" ht="18.75" x14ac:dyDescent="0.3">
      <c r="A24" s="189"/>
      <c r="B24" s="191"/>
    </row>
    <row r="25" spans="1:14" ht="18.75" x14ac:dyDescent="0.3">
      <c r="A25" s="187" t="s">
        <v>1</v>
      </c>
      <c r="B25" s="191"/>
    </row>
    <row r="26" spans="1:14" ht="26.25" customHeight="1" x14ac:dyDescent="0.4">
      <c r="A26" s="192" t="s">
        <v>4</v>
      </c>
      <c r="B26" s="324" t="s">
        <v>112</v>
      </c>
      <c r="C26" s="324"/>
    </row>
    <row r="27" spans="1:14" ht="26.25" customHeight="1" x14ac:dyDescent="0.4">
      <c r="A27" s="194" t="s">
        <v>47</v>
      </c>
      <c r="B27" s="325" t="s">
        <v>113</v>
      </c>
      <c r="C27" s="325"/>
    </row>
    <row r="28" spans="1:14" ht="27" customHeight="1" x14ac:dyDescent="0.4">
      <c r="A28" s="194" t="s">
        <v>6</v>
      </c>
      <c r="B28" s="289">
        <v>99.02</v>
      </c>
    </row>
    <row r="29" spans="1:14" s="3" customFormat="1" ht="27" customHeight="1" x14ac:dyDescent="0.4">
      <c r="A29" s="194" t="s">
        <v>48</v>
      </c>
      <c r="B29" s="288">
        <v>0</v>
      </c>
      <c r="C29" s="335" t="s">
        <v>49</v>
      </c>
      <c r="D29" s="336"/>
      <c r="E29" s="336"/>
      <c r="F29" s="336"/>
      <c r="G29" s="336"/>
      <c r="H29" s="337"/>
      <c r="I29" s="196"/>
      <c r="J29" s="196"/>
      <c r="K29" s="196"/>
      <c r="L29" s="196"/>
    </row>
    <row r="30" spans="1:14" s="3" customFormat="1" ht="19.5" customHeight="1" x14ac:dyDescent="0.3">
      <c r="A30" s="194" t="s">
        <v>50</v>
      </c>
      <c r="B30" s="193">
        <f>B28-B29</f>
        <v>99.02</v>
      </c>
      <c r="C30" s="197"/>
      <c r="D30" s="197"/>
      <c r="E30" s="197"/>
      <c r="F30" s="197"/>
      <c r="G30" s="197"/>
      <c r="H30" s="198"/>
      <c r="I30" s="196"/>
      <c r="J30" s="196"/>
      <c r="K30" s="196"/>
      <c r="L30" s="196"/>
    </row>
    <row r="31" spans="1:14" s="3" customFormat="1" ht="27" customHeight="1" x14ac:dyDescent="0.4">
      <c r="A31" s="194" t="s">
        <v>51</v>
      </c>
      <c r="B31" s="309">
        <v>1</v>
      </c>
      <c r="C31" s="338" t="s">
        <v>52</v>
      </c>
      <c r="D31" s="339"/>
      <c r="E31" s="339"/>
      <c r="F31" s="339"/>
      <c r="G31" s="339"/>
      <c r="H31" s="340"/>
      <c r="I31" s="196"/>
      <c r="J31" s="196"/>
      <c r="K31" s="196"/>
      <c r="L31" s="196"/>
    </row>
    <row r="32" spans="1:14" s="3" customFormat="1" ht="27" customHeight="1" x14ac:dyDescent="0.4">
      <c r="A32" s="194" t="s">
        <v>53</v>
      </c>
      <c r="B32" s="309">
        <v>1</v>
      </c>
      <c r="C32" s="338" t="s">
        <v>54</v>
      </c>
      <c r="D32" s="339"/>
      <c r="E32" s="339"/>
      <c r="F32" s="339"/>
      <c r="G32" s="339"/>
      <c r="H32" s="340"/>
      <c r="I32" s="196"/>
      <c r="J32" s="196"/>
      <c r="K32" s="196"/>
      <c r="L32" s="200"/>
      <c r="M32" s="200"/>
      <c r="N32" s="201"/>
    </row>
    <row r="33" spans="1:14" s="3" customFormat="1" ht="17.25" customHeight="1" x14ac:dyDescent="0.3">
      <c r="A33" s="194"/>
      <c r="B33" s="199"/>
      <c r="C33" s="202"/>
      <c r="D33" s="202"/>
      <c r="E33" s="202"/>
      <c r="F33" s="202"/>
      <c r="G33" s="202"/>
      <c r="H33" s="202"/>
      <c r="I33" s="196"/>
      <c r="J33" s="196"/>
      <c r="K33" s="196"/>
      <c r="L33" s="200"/>
      <c r="M33" s="200"/>
      <c r="N33" s="201"/>
    </row>
    <row r="34" spans="1:14" s="3" customFormat="1" ht="18.75" x14ac:dyDescent="0.3">
      <c r="A34" s="194" t="s">
        <v>55</v>
      </c>
      <c r="B34" s="203">
        <f>B31/B32</f>
        <v>1</v>
      </c>
      <c r="C34" s="188" t="s">
        <v>56</v>
      </c>
      <c r="D34" s="188"/>
      <c r="E34" s="188"/>
      <c r="F34" s="188"/>
      <c r="G34" s="188"/>
      <c r="H34" s="188"/>
      <c r="I34" s="196"/>
      <c r="J34" s="196"/>
      <c r="K34" s="196"/>
      <c r="L34" s="200"/>
      <c r="M34" s="200"/>
      <c r="N34" s="201"/>
    </row>
    <row r="35" spans="1:14" s="3" customFormat="1" ht="19.5" customHeight="1" x14ac:dyDescent="0.3">
      <c r="A35" s="194"/>
      <c r="B35" s="193"/>
      <c r="H35" s="188"/>
      <c r="I35" s="196"/>
      <c r="J35" s="196"/>
      <c r="K35" s="196"/>
      <c r="L35" s="200"/>
      <c r="M35" s="200"/>
      <c r="N35" s="201"/>
    </row>
    <row r="36" spans="1:14" s="3" customFormat="1" ht="27" customHeight="1" x14ac:dyDescent="0.4">
      <c r="A36" s="204" t="s">
        <v>57</v>
      </c>
      <c r="B36" s="293">
        <v>100</v>
      </c>
      <c r="C36" s="188"/>
      <c r="D36" s="327" t="s">
        <v>58</v>
      </c>
      <c r="E36" s="328"/>
      <c r="F36" s="250" t="s">
        <v>59</v>
      </c>
      <c r="G36" s="251"/>
      <c r="J36" s="196"/>
      <c r="K36" s="196"/>
      <c r="L36" s="200"/>
      <c r="M36" s="200"/>
      <c r="N36" s="201"/>
    </row>
    <row r="37" spans="1:14" s="3" customFormat="1" ht="26.25" customHeight="1" x14ac:dyDescent="0.4">
      <c r="A37" s="205" t="s">
        <v>60</v>
      </c>
      <c r="B37" s="294">
        <v>1</v>
      </c>
      <c r="C37" s="207" t="s">
        <v>61</v>
      </c>
      <c r="D37" s="208" t="s">
        <v>62</v>
      </c>
      <c r="E37" s="240" t="s">
        <v>63</v>
      </c>
      <c r="F37" s="208" t="s">
        <v>62</v>
      </c>
      <c r="G37" s="209" t="s">
        <v>63</v>
      </c>
      <c r="J37" s="196"/>
      <c r="K37" s="196"/>
      <c r="L37" s="200"/>
      <c r="M37" s="200"/>
      <c r="N37" s="201"/>
    </row>
    <row r="38" spans="1:14" s="3" customFormat="1" ht="26.25" customHeight="1" x14ac:dyDescent="0.4">
      <c r="A38" s="205" t="s">
        <v>64</v>
      </c>
      <c r="B38" s="294">
        <v>1</v>
      </c>
      <c r="C38" s="210">
        <v>1</v>
      </c>
      <c r="D38" s="295">
        <v>44333690</v>
      </c>
      <c r="E38" s="254">
        <f>IF(ISBLANK(D38),"-",$D$48/$D$45*D38)</f>
        <v>41916873.127273373</v>
      </c>
      <c r="F38" s="295">
        <v>42571103</v>
      </c>
      <c r="G38" s="246">
        <f>IF(ISBLANK(F38),"-",$D$48/$F$45*F38)</f>
        <v>42435463.34584792</v>
      </c>
      <c r="J38" s="196"/>
      <c r="K38" s="196"/>
      <c r="L38" s="200"/>
      <c r="M38" s="200"/>
      <c r="N38" s="201"/>
    </row>
    <row r="39" spans="1:14" s="3" customFormat="1" ht="26.25" customHeight="1" x14ac:dyDescent="0.4">
      <c r="A39" s="205" t="s">
        <v>65</v>
      </c>
      <c r="B39" s="294">
        <v>1</v>
      </c>
      <c r="C39" s="206">
        <v>2</v>
      </c>
      <c r="D39" s="296">
        <v>44638436</v>
      </c>
      <c r="E39" s="255">
        <f>IF(ISBLANK(D39),"-",$D$48/$D$45*D39)</f>
        <v>42205006.134429872</v>
      </c>
      <c r="F39" s="296">
        <v>42724150</v>
      </c>
      <c r="G39" s="247">
        <f>IF(ISBLANK(F39),"-",$D$48/$F$45*F39)</f>
        <v>42588022.708913796</v>
      </c>
      <c r="J39" s="196"/>
      <c r="K39" s="196"/>
      <c r="L39" s="200"/>
      <c r="M39" s="200"/>
      <c r="N39" s="201"/>
    </row>
    <row r="40" spans="1:14" ht="26.25" customHeight="1" x14ac:dyDescent="0.4">
      <c r="A40" s="205" t="s">
        <v>66</v>
      </c>
      <c r="B40" s="294">
        <v>1</v>
      </c>
      <c r="C40" s="206">
        <v>3</v>
      </c>
      <c r="D40" s="296">
        <v>45107847</v>
      </c>
      <c r="E40" s="255">
        <f>IF(ISBLANK(D40),"-",$D$48/$D$45*D40)</f>
        <v>42648827.556277379</v>
      </c>
      <c r="F40" s="296">
        <v>42651192</v>
      </c>
      <c r="G40" s="247">
        <f>IF(ISBLANK(F40),"-",$D$48/$F$45*F40)</f>
        <v>42515297.16701778</v>
      </c>
      <c r="L40" s="200"/>
      <c r="M40" s="200"/>
      <c r="N40" s="211"/>
    </row>
    <row r="41" spans="1:14" ht="26.25" customHeight="1" x14ac:dyDescent="0.4">
      <c r="A41" s="205" t="s">
        <v>67</v>
      </c>
      <c r="B41" s="294">
        <v>1</v>
      </c>
      <c r="C41" s="212">
        <v>4</v>
      </c>
      <c r="D41" s="297">
        <v>44740122</v>
      </c>
      <c r="E41" s="256">
        <f>IF(ISBLANK(D41),"-",$D$48/$D$45*D41)</f>
        <v>42301148.800669022</v>
      </c>
      <c r="F41" s="297">
        <v>42330681</v>
      </c>
      <c r="G41" s="248">
        <f>IF(ISBLANK(F41),"-",$D$48/$F$45*F41)</f>
        <v>42195807.376197912</v>
      </c>
      <c r="L41" s="200"/>
      <c r="M41" s="200"/>
      <c r="N41" s="211"/>
    </row>
    <row r="42" spans="1:14" ht="27" customHeight="1" x14ac:dyDescent="0.4">
      <c r="A42" s="205" t="s">
        <v>68</v>
      </c>
      <c r="B42" s="294">
        <v>1</v>
      </c>
      <c r="C42" s="213" t="s">
        <v>69</v>
      </c>
      <c r="D42" s="274">
        <f>AVERAGE(D38:D41)</f>
        <v>44705023.75</v>
      </c>
      <c r="E42" s="236">
        <f>AVERAGE(E38:E41)</f>
        <v>42267963.904662415</v>
      </c>
      <c r="F42" s="214">
        <f>AVERAGE(F38:F41)</f>
        <v>42569281.5</v>
      </c>
      <c r="G42" s="215">
        <f>AVERAGE(G38:G41)</f>
        <v>42433647.64949435</v>
      </c>
    </row>
    <row r="43" spans="1:14" ht="26.25" customHeight="1" x14ac:dyDescent="0.4">
      <c r="A43" s="205" t="s">
        <v>70</v>
      </c>
      <c r="B43" s="289">
        <v>1</v>
      </c>
      <c r="C43" s="275" t="s">
        <v>71</v>
      </c>
      <c r="D43" s="299">
        <v>17.09</v>
      </c>
      <c r="E43" s="211"/>
      <c r="F43" s="298">
        <v>16.21</v>
      </c>
      <c r="G43" s="252"/>
    </row>
    <row r="44" spans="1:14" ht="26.25" customHeight="1" x14ac:dyDescent="0.4">
      <c r="A44" s="205" t="s">
        <v>72</v>
      </c>
      <c r="B44" s="289">
        <v>1</v>
      </c>
      <c r="C44" s="276" t="s">
        <v>73</v>
      </c>
      <c r="D44" s="277">
        <f>D43*$B$34</f>
        <v>17.09</v>
      </c>
      <c r="E44" s="217"/>
      <c r="F44" s="216">
        <f>F43*$B$34</f>
        <v>16.21</v>
      </c>
      <c r="G44" s="219"/>
    </row>
    <row r="45" spans="1:14" ht="19.5" customHeight="1" x14ac:dyDescent="0.3">
      <c r="A45" s="205" t="s">
        <v>74</v>
      </c>
      <c r="B45" s="273">
        <f>(B44/B43)*(B42/B41)*(B40/B39)*(B38/B37)*B36</f>
        <v>100</v>
      </c>
      <c r="C45" s="276" t="s">
        <v>75</v>
      </c>
      <c r="D45" s="278">
        <f>D44*$B$30/100</f>
        <v>16.922518</v>
      </c>
      <c r="E45" s="219"/>
      <c r="F45" s="218">
        <f>F44*$B$30/100</f>
        <v>16.051141999999999</v>
      </c>
      <c r="G45" s="219"/>
    </row>
    <row r="46" spans="1:14" ht="19.5" customHeight="1" x14ac:dyDescent="0.3">
      <c r="A46" s="329" t="s">
        <v>76</v>
      </c>
      <c r="B46" s="333"/>
      <c r="C46" s="276" t="s">
        <v>77</v>
      </c>
      <c r="D46" s="277">
        <f>D45/$B$45</f>
        <v>0.16922518</v>
      </c>
      <c r="E46" s="219"/>
      <c r="F46" s="220">
        <f>F45/$B$45</f>
        <v>0.16051141999999999</v>
      </c>
      <c r="G46" s="219"/>
    </row>
    <row r="47" spans="1:14" ht="27" customHeight="1" x14ac:dyDescent="0.4">
      <c r="A47" s="331"/>
      <c r="B47" s="334"/>
      <c r="C47" s="276" t="s">
        <v>78</v>
      </c>
      <c r="D47" s="300">
        <v>0.16</v>
      </c>
      <c r="E47" s="252"/>
      <c r="F47" s="252"/>
      <c r="G47" s="252"/>
    </row>
    <row r="48" spans="1:14" ht="18.75" x14ac:dyDescent="0.3">
      <c r="C48" s="276" t="s">
        <v>79</v>
      </c>
      <c r="D48" s="278">
        <f>D47*$B$45</f>
        <v>16</v>
      </c>
      <c r="E48" s="219"/>
      <c r="F48" s="219"/>
      <c r="G48" s="219"/>
    </row>
    <row r="49" spans="1:12" ht="19.5" customHeight="1" x14ac:dyDescent="0.3">
      <c r="C49" s="279" t="s">
        <v>80</v>
      </c>
      <c r="D49" s="280">
        <f>D48/B34</f>
        <v>16</v>
      </c>
      <c r="E49" s="238"/>
      <c r="F49" s="238"/>
      <c r="G49" s="238"/>
    </row>
    <row r="50" spans="1:12" ht="18.75" x14ac:dyDescent="0.3">
      <c r="C50" s="281" t="s">
        <v>81</v>
      </c>
      <c r="D50" s="282">
        <f>AVERAGE(E38:E41,G38:G41)</f>
        <v>42350805.777078383</v>
      </c>
      <c r="E50" s="237"/>
      <c r="F50" s="237"/>
      <c r="G50" s="237"/>
    </row>
    <row r="51" spans="1:12" ht="18.75" x14ac:dyDescent="0.3">
      <c r="C51" s="221" t="s">
        <v>82</v>
      </c>
      <c r="D51" s="224">
        <f>STDEV(E38:E41,G38:G41)/D50</f>
        <v>5.7517618061660438E-3</v>
      </c>
      <c r="E51" s="217"/>
      <c r="F51" s="217"/>
      <c r="G51" s="217"/>
    </row>
    <row r="52" spans="1:12" ht="19.5" customHeight="1" x14ac:dyDescent="0.3">
      <c r="C52" s="222" t="s">
        <v>20</v>
      </c>
      <c r="D52" s="225">
        <f>COUNT(E38:E41,G38:G41)</f>
        <v>8</v>
      </c>
      <c r="E52" s="217"/>
      <c r="F52" s="217"/>
      <c r="G52" s="217"/>
    </row>
    <row r="54" spans="1:12" ht="18.75" x14ac:dyDescent="0.3">
      <c r="A54" s="187" t="s">
        <v>1</v>
      </c>
      <c r="B54" s="226" t="s">
        <v>83</v>
      </c>
    </row>
    <row r="55" spans="1:12" ht="18.75" x14ac:dyDescent="0.3">
      <c r="A55" s="188" t="s">
        <v>84</v>
      </c>
      <c r="B55" s="190" t="str">
        <f>B21</f>
        <v xml:space="preserve">Each 5 mL contains: Sulfamethoxazole BP 200 mg and Trimethoprim BP 40 mg. </v>
      </c>
    </row>
    <row r="56" spans="1:12" ht="26.25" customHeight="1" x14ac:dyDescent="0.4">
      <c r="A56" s="284" t="s">
        <v>85</v>
      </c>
      <c r="B56" s="301">
        <v>5</v>
      </c>
      <c r="C56" s="265" t="s">
        <v>86</v>
      </c>
      <c r="D56" s="302">
        <v>200</v>
      </c>
      <c r="E56" s="265" t="str">
        <f>B20</f>
        <v>Sulfamethoxazole</v>
      </c>
    </row>
    <row r="57" spans="1:12" ht="18.75" x14ac:dyDescent="0.3">
      <c r="A57" s="190" t="s">
        <v>87</v>
      </c>
      <c r="B57" s="312">
        <f>RD!C39</f>
        <v>1.1549857593787343</v>
      </c>
    </row>
    <row r="58" spans="1:12" s="27" customFormat="1" ht="18.75" x14ac:dyDescent="0.3">
      <c r="A58" s="263" t="s">
        <v>88</v>
      </c>
      <c r="B58" s="264">
        <f>B56</f>
        <v>5</v>
      </c>
      <c r="C58" s="265" t="s">
        <v>89</v>
      </c>
      <c r="D58" s="285">
        <f>B57*B56</f>
        <v>5.7749287968936711</v>
      </c>
    </row>
    <row r="59" spans="1:12" ht="19.5" customHeight="1" x14ac:dyDescent="0.25"/>
    <row r="60" spans="1:12" s="3" customFormat="1" ht="27" customHeight="1" x14ac:dyDescent="0.4">
      <c r="A60" s="204" t="s">
        <v>90</v>
      </c>
      <c r="B60" s="293">
        <v>500</v>
      </c>
      <c r="C60" s="188"/>
      <c r="D60" s="228" t="s">
        <v>91</v>
      </c>
      <c r="E60" s="227" t="s">
        <v>92</v>
      </c>
      <c r="F60" s="227" t="s">
        <v>62</v>
      </c>
      <c r="G60" s="227" t="s">
        <v>93</v>
      </c>
      <c r="H60" s="207" t="s">
        <v>94</v>
      </c>
      <c r="L60" s="196"/>
    </row>
    <row r="61" spans="1:12" s="3" customFormat="1" ht="24" customHeight="1" x14ac:dyDescent="0.4">
      <c r="A61" s="205" t="s">
        <v>95</v>
      </c>
      <c r="B61" s="294">
        <v>1</v>
      </c>
      <c r="C61" s="341" t="s">
        <v>96</v>
      </c>
      <c r="D61" s="345">
        <v>2.70086</v>
      </c>
      <c r="E61" s="258">
        <v>1</v>
      </c>
      <c r="F61" s="303">
        <v>46453369</v>
      </c>
      <c r="G61" s="269">
        <f>IF(ISBLANK(F61),"-",(F61/$D$50*$D$47*$B$69)*$D$58/$D$61)</f>
        <v>187.62473270929246</v>
      </c>
      <c r="H61" s="266">
        <f t="shared" ref="H61:H72" si="0">IF(ISBLANK(F61),"-",G61/$D$56)</f>
        <v>0.93812366354646226</v>
      </c>
      <c r="L61" s="196"/>
    </row>
    <row r="62" spans="1:12" s="3" customFormat="1" ht="26.25" customHeight="1" x14ac:dyDescent="0.4">
      <c r="A62" s="205" t="s">
        <v>97</v>
      </c>
      <c r="B62" s="294">
        <v>1</v>
      </c>
      <c r="C62" s="342"/>
      <c r="D62" s="346"/>
      <c r="E62" s="259">
        <v>2</v>
      </c>
      <c r="F62" s="296">
        <v>46466113</v>
      </c>
      <c r="G62" s="270">
        <f>IF(ISBLANK(F62),"-",(F62/$D$50*$D$47*$B$69)*$D$58/$D$61)</f>
        <v>187.67620560878547</v>
      </c>
      <c r="H62" s="267">
        <f t="shared" si="0"/>
        <v>0.93838102804392731</v>
      </c>
      <c r="L62" s="196"/>
    </row>
    <row r="63" spans="1:12" s="3" customFormat="1" ht="24.75" customHeight="1" x14ac:dyDescent="0.4">
      <c r="A63" s="205" t="s">
        <v>98</v>
      </c>
      <c r="B63" s="294">
        <v>1</v>
      </c>
      <c r="C63" s="342"/>
      <c r="D63" s="346"/>
      <c r="E63" s="259">
        <v>3</v>
      </c>
      <c r="F63" s="296">
        <v>46365345</v>
      </c>
      <c r="G63" s="270">
        <f>IF(ISBLANK(F63),"-",(F63/$D$50*$D$47*$B$69)*$D$58/$D$61)</f>
        <v>187.26920457801739</v>
      </c>
      <c r="H63" s="267">
        <f t="shared" si="0"/>
        <v>0.93634602289008695</v>
      </c>
      <c r="L63" s="196"/>
    </row>
    <row r="64" spans="1:12" ht="27" customHeight="1" x14ac:dyDescent="0.4">
      <c r="A64" s="205" t="s">
        <v>99</v>
      </c>
      <c r="B64" s="294">
        <v>1</v>
      </c>
      <c r="C64" s="343"/>
      <c r="D64" s="347"/>
      <c r="E64" s="260">
        <v>4</v>
      </c>
      <c r="F64" s="304"/>
      <c r="G64" s="270" t="str">
        <f>IF(ISBLANK(F64),"-",(F64/$D$50*$D$47*$B$69)*$D$58/$D$61)</f>
        <v>-</v>
      </c>
      <c r="H64" s="267" t="str">
        <f t="shared" si="0"/>
        <v>-</v>
      </c>
    </row>
    <row r="65" spans="1:11" ht="24.75" customHeight="1" x14ac:dyDescent="0.4">
      <c r="A65" s="205" t="s">
        <v>100</v>
      </c>
      <c r="B65" s="294">
        <v>1</v>
      </c>
      <c r="C65" s="341" t="s">
        <v>101</v>
      </c>
      <c r="D65" s="345">
        <v>2.2562099999999998</v>
      </c>
      <c r="E65" s="229">
        <v>1</v>
      </c>
      <c r="F65" s="296">
        <v>38779840</v>
      </c>
      <c r="G65" s="269">
        <f>IF(ISBLANK(F65),"-",(F65/$D$50*$D$47*$B$69)*$D$58/$D$65)</f>
        <v>187.5000708900977</v>
      </c>
      <c r="H65" s="266">
        <f t="shared" si="0"/>
        <v>0.93750035445048852</v>
      </c>
    </row>
    <row r="66" spans="1:11" ht="23.25" customHeight="1" x14ac:dyDescent="0.4">
      <c r="A66" s="205" t="s">
        <v>102</v>
      </c>
      <c r="B66" s="294">
        <v>1</v>
      </c>
      <c r="C66" s="342"/>
      <c r="D66" s="346"/>
      <c r="E66" s="230">
        <v>2</v>
      </c>
      <c r="F66" s="296">
        <v>38563418</v>
      </c>
      <c r="G66" s="270">
        <f>IF(ISBLANK(F66),"-",(F66/$D$50*$D$47*$B$69)*$D$58/$D$65)</f>
        <v>186.45367306220115</v>
      </c>
      <c r="H66" s="267">
        <f t="shared" si="0"/>
        <v>0.93226836531100576</v>
      </c>
    </row>
    <row r="67" spans="1:11" ht="24.75" customHeight="1" x14ac:dyDescent="0.4">
      <c r="A67" s="205" t="s">
        <v>103</v>
      </c>
      <c r="B67" s="294">
        <v>1</v>
      </c>
      <c r="C67" s="342"/>
      <c r="D67" s="346"/>
      <c r="E67" s="230">
        <v>3</v>
      </c>
      <c r="F67" s="296">
        <v>38634149</v>
      </c>
      <c r="G67" s="270">
        <f>IF(ISBLANK(F67),"-",(F67/$D$50*$D$47*$B$69)*$D$58/$D$65)</f>
        <v>186.79565661639137</v>
      </c>
      <c r="H67" s="267">
        <f t="shared" si="0"/>
        <v>0.93397828308195685</v>
      </c>
    </row>
    <row r="68" spans="1:11" ht="27" customHeight="1" x14ac:dyDescent="0.4">
      <c r="A68" s="205" t="s">
        <v>104</v>
      </c>
      <c r="B68" s="294">
        <v>1</v>
      </c>
      <c r="C68" s="343"/>
      <c r="D68" s="347"/>
      <c r="E68" s="231">
        <v>4</v>
      </c>
      <c r="F68" s="304"/>
      <c r="G68" s="271" t="str">
        <f>IF(ISBLANK(F68),"-",(F68/$D$50*$D$47*$B$69)*$D$58/$D$65)</f>
        <v>-</v>
      </c>
      <c r="H68" s="268" t="str">
        <f t="shared" si="0"/>
        <v>-</v>
      </c>
    </row>
    <row r="69" spans="1:11" ht="23.25" customHeight="1" x14ac:dyDescent="0.4">
      <c r="A69" s="205" t="s">
        <v>105</v>
      </c>
      <c r="B69" s="272">
        <f>(B68/B67)*(B66/B65)*(B64/B63)*(B62/B61)*B60</f>
        <v>500</v>
      </c>
      <c r="C69" s="341" t="s">
        <v>106</v>
      </c>
      <c r="D69" s="345">
        <v>2.4770699999999999</v>
      </c>
      <c r="E69" s="229">
        <v>1</v>
      </c>
      <c r="F69" s="303">
        <v>41517789</v>
      </c>
      <c r="G69" s="269">
        <f>IF(ISBLANK(F69),"-",(F69/$D$50*$D$47*$B$69)*$D$58/$D$69)</f>
        <v>182.83986037689817</v>
      </c>
      <c r="H69" s="267">
        <f t="shared" si="0"/>
        <v>0.91419930188449083</v>
      </c>
    </row>
    <row r="70" spans="1:11" ht="22.5" customHeight="1" x14ac:dyDescent="0.4">
      <c r="A70" s="283" t="s">
        <v>107</v>
      </c>
      <c r="B70" s="305">
        <f>(D47*B69)/D56*D58</f>
        <v>2.3099715187574685</v>
      </c>
      <c r="C70" s="342"/>
      <c r="D70" s="346"/>
      <c r="E70" s="230">
        <v>2</v>
      </c>
      <c r="F70" s="296">
        <v>42396169</v>
      </c>
      <c r="G70" s="270">
        <f>IF(ISBLANK(F70),"-",(F70/$D$50*$D$47*$B$69)*$D$58/$D$69)</f>
        <v>186.70815106448416</v>
      </c>
      <c r="H70" s="267">
        <f t="shared" si="0"/>
        <v>0.93354075532242076</v>
      </c>
    </row>
    <row r="71" spans="1:11" ht="23.25" customHeight="1" x14ac:dyDescent="0.4">
      <c r="A71" s="329" t="s">
        <v>76</v>
      </c>
      <c r="B71" s="330"/>
      <c r="C71" s="342"/>
      <c r="D71" s="346"/>
      <c r="E71" s="230">
        <v>3</v>
      </c>
      <c r="F71" s="296">
        <v>42096560</v>
      </c>
      <c r="G71" s="270">
        <f>IF(ISBLANK(F71),"-",(F71/$D$50*$D$47*$B$69)*$D$58/$D$69)</f>
        <v>185.38870537512767</v>
      </c>
      <c r="H71" s="267">
        <f t="shared" si="0"/>
        <v>0.9269435268756383</v>
      </c>
    </row>
    <row r="72" spans="1:11" ht="23.25" customHeight="1" x14ac:dyDescent="0.4">
      <c r="A72" s="331"/>
      <c r="B72" s="332"/>
      <c r="C72" s="344"/>
      <c r="D72" s="347"/>
      <c r="E72" s="231">
        <v>4</v>
      </c>
      <c r="F72" s="304"/>
      <c r="G72" s="271" t="str">
        <f>IF(ISBLANK(F72),"-",(F72/$D$50*$D$47*$B$69)*$D$58/$D$69)</f>
        <v>-</v>
      </c>
      <c r="H72" s="268" t="str">
        <f t="shared" si="0"/>
        <v>-</v>
      </c>
    </row>
    <row r="73" spans="1:11" ht="26.25" customHeight="1" x14ac:dyDescent="0.4">
      <c r="A73" s="232"/>
      <c r="B73" s="232"/>
      <c r="C73" s="232"/>
      <c r="D73" s="232"/>
      <c r="E73" s="232"/>
      <c r="F73" s="233"/>
      <c r="G73" s="223" t="s">
        <v>69</v>
      </c>
      <c r="H73" s="306">
        <f>AVERAGE(H61:H72)</f>
        <v>0.93236458904516417</v>
      </c>
    </row>
    <row r="74" spans="1:11" ht="26.25" customHeight="1" x14ac:dyDescent="0.4">
      <c r="C74" s="232"/>
      <c r="D74" s="232"/>
      <c r="E74" s="232"/>
      <c r="F74" s="233"/>
      <c r="G74" s="221" t="s">
        <v>82</v>
      </c>
      <c r="H74" s="307">
        <f>STDEV(H61:H72)/H73</f>
        <v>8.2640945741434494E-3</v>
      </c>
    </row>
    <row r="75" spans="1:11" ht="27" customHeight="1" x14ac:dyDescent="0.4">
      <c r="A75" s="232"/>
      <c r="B75" s="232"/>
      <c r="C75" s="233"/>
      <c r="D75" s="234"/>
      <c r="E75" s="234"/>
      <c r="F75" s="233"/>
      <c r="G75" s="222" t="s">
        <v>20</v>
      </c>
      <c r="H75" s="308">
        <f>COUNT(H61:H72)</f>
        <v>9</v>
      </c>
    </row>
    <row r="76" spans="1:11" ht="18.75" x14ac:dyDescent="0.3">
      <c r="A76" s="232"/>
      <c r="B76" s="232"/>
      <c r="C76" s="233"/>
      <c r="D76" s="234"/>
      <c r="E76" s="234"/>
      <c r="F76" s="234"/>
      <c r="G76" s="234"/>
      <c r="H76" s="233"/>
      <c r="I76" s="235"/>
      <c r="J76" s="239"/>
      <c r="K76" s="253"/>
    </row>
    <row r="77" spans="1:11" ht="26.25" customHeight="1" x14ac:dyDescent="0.4">
      <c r="A77" s="192" t="s">
        <v>108</v>
      </c>
      <c r="B77" s="310" t="s">
        <v>109</v>
      </c>
      <c r="C77" s="326" t="str">
        <f>B20</f>
        <v>Sulfamethoxazole</v>
      </c>
      <c r="D77" s="326"/>
      <c r="E77" s="257" t="s">
        <v>110</v>
      </c>
      <c r="F77" s="257"/>
      <c r="G77" s="311">
        <f>H73</f>
        <v>0.93236458904516417</v>
      </c>
      <c r="H77" s="233"/>
      <c r="I77" s="235"/>
      <c r="J77" s="239"/>
      <c r="K77" s="253"/>
    </row>
    <row r="78" spans="1:11" ht="19.5" customHeight="1" x14ac:dyDescent="0.3">
      <c r="A78" s="243"/>
      <c r="B78" s="244"/>
      <c r="C78" s="245"/>
      <c r="D78" s="245"/>
      <c r="E78" s="244"/>
      <c r="F78" s="244"/>
      <c r="G78" s="244"/>
      <c r="H78" s="244"/>
    </row>
    <row r="79" spans="1:11" ht="18.75" x14ac:dyDescent="0.3">
      <c r="B79" s="195" t="s">
        <v>26</v>
      </c>
      <c r="E79" s="233" t="s">
        <v>27</v>
      </c>
      <c r="F79" s="233"/>
      <c r="G79" s="233" t="s">
        <v>28</v>
      </c>
    </row>
    <row r="80" spans="1:11" ht="83.1" customHeight="1" x14ac:dyDescent="0.3">
      <c r="A80" s="239" t="s">
        <v>29</v>
      </c>
      <c r="B80" s="286" t="s">
        <v>115</v>
      </c>
      <c r="C80" s="286"/>
      <c r="D80" s="232"/>
      <c r="E80" s="241"/>
      <c r="F80" s="235"/>
      <c r="G80" s="261"/>
      <c r="H80" s="261"/>
      <c r="I80" s="235"/>
    </row>
    <row r="81" spans="1:9" ht="83.1" customHeight="1" x14ac:dyDescent="0.3">
      <c r="A81" s="239" t="s">
        <v>30</v>
      </c>
      <c r="B81" s="287"/>
      <c r="C81" s="287"/>
      <c r="D81" s="249"/>
      <c r="E81" s="242"/>
      <c r="F81" s="235"/>
      <c r="G81" s="262"/>
      <c r="H81" s="262"/>
      <c r="I81" s="257"/>
    </row>
    <row r="82" spans="1:9" ht="18.75" x14ac:dyDescent="0.3">
      <c r="A82" s="232"/>
      <c r="B82" s="233"/>
      <c r="C82" s="234"/>
      <c r="D82" s="234"/>
      <c r="E82" s="234"/>
      <c r="F82" s="234"/>
      <c r="G82" s="233"/>
      <c r="H82" s="233"/>
      <c r="I82" s="235"/>
    </row>
    <row r="83" spans="1:9" ht="18.75" x14ac:dyDescent="0.3">
      <c r="A83" s="232"/>
      <c r="B83" s="232"/>
      <c r="C83" s="233"/>
      <c r="D83" s="234"/>
      <c r="E83" s="234"/>
      <c r="F83" s="234"/>
      <c r="G83" s="234"/>
      <c r="H83" s="233"/>
      <c r="I83" s="235"/>
    </row>
    <row r="84" spans="1:9" ht="18.75" x14ac:dyDescent="0.3">
      <c r="A84" s="232"/>
      <c r="B84" s="232"/>
      <c r="C84" s="233"/>
      <c r="D84" s="234"/>
      <c r="E84" s="234"/>
      <c r="F84" s="234"/>
      <c r="G84" s="234"/>
      <c r="H84" s="233"/>
      <c r="I84" s="235"/>
    </row>
    <row r="85" spans="1:9" ht="18.75" x14ac:dyDescent="0.3">
      <c r="A85" s="232"/>
      <c r="B85" s="232"/>
      <c r="C85" s="233"/>
      <c r="D85" s="234"/>
      <c r="E85" s="234"/>
      <c r="F85" s="234"/>
      <c r="G85" s="234"/>
      <c r="H85" s="233"/>
      <c r="I85" s="235"/>
    </row>
    <row r="86" spans="1:9" ht="18.75" x14ac:dyDescent="0.3">
      <c r="A86" s="232"/>
      <c r="B86" s="232"/>
      <c r="C86" s="233"/>
      <c r="D86" s="234"/>
      <c r="E86" s="234"/>
      <c r="F86" s="234"/>
      <c r="G86" s="234"/>
      <c r="H86" s="233"/>
      <c r="I86" s="235"/>
    </row>
    <row r="87" spans="1:9" ht="18.75" x14ac:dyDescent="0.3">
      <c r="A87" s="232"/>
      <c r="B87" s="232"/>
      <c r="C87" s="233"/>
      <c r="D87" s="234"/>
      <c r="E87" s="234"/>
      <c r="F87" s="234"/>
      <c r="G87" s="234"/>
      <c r="H87" s="233"/>
      <c r="I87" s="235"/>
    </row>
    <row r="88" spans="1:9" ht="18.75" x14ac:dyDescent="0.3">
      <c r="A88" s="232"/>
      <c r="B88" s="232"/>
      <c r="C88" s="233"/>
      <c r="D88" s="234"/>
      <c r="E88" s="234"/>
      <c r="F88" s="234"/>
      <c r="G88" s="234"/>
      <c r="H88" s="233"/>
      <c r="I88" s="235"/>
    </row>
    <row r="89" spans="1:9" ht="18.75" x14ac:dyDescent="0.3">
      <c r="A89" s="232"/>
      <c r="B89" s="232"/>
      <c r="C89" s="233"/>
      <c r="D89" s="234"/>
      <c r="E89" s="234"/>
      <c r="F89" s="234"/>
      <c r="G89" s="234"/>
      <c r="H89" s="233"/>
      <c r="I89" s="235"/>
    </row>
    <row r="90" spans="1:9" ht="18.75" x14ac:dyDescent="0.3">
      <c r="A90" s="232"/>
      <c r="B90" s="232"/>
      <c r="C90" s="233"/>
      <c r="D90" s="234"/>
      <c r="E90" s="234"/>
      <c r="F90" s="234"/>
      <c r="G90" s="234"/>
      <c r="H90" s="233"/>
      <c r="I90" s="235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Trimethoprim</vt:lpstr>
      <vt:lpstr>SST Sulfamethoxazole</vt:lpstr>
      <vt:lpstr>RD</vt:lpstr>
      <vt:lpstr>Trimethoprim</vt:lpstr>
      <vt:lpstr>Sulfamethoxazole</vt:lpstr>
      <vt:lpstr>RD!Print_Area</vt:lpstr>
      <vt:lpstr>Sulfamethoxazole!Print_Area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2018-06-11T08:32:06Z</cp:lastPrinted>
  <dcterms:created xsi:type="dcterms:W3CDTF">2005-07-05T10:19:27Z</dcterms:created>
  <dcterms:modified xsi:type="dcterms:W3CDTF">2018-06-11T08:33:22Z</dcterms:modified>
</cp:coreProperties>
</file>