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25" windowWidth="21840" windowHeight="11445" activeTab="4"/>
  </bookViews>
  <sheets>
    <sheet name="SST Sulfamethoxazole" sheetId="5" r:id="rId1"/>
    <sheet name="SST Trimethoprim" sheetId="1" r:id="rId2"/>
    <sheet name="RD" sheetId="2" r:id="rId3"/>
    <sheet name="Sulfamethoxazole" sheetId="3" r:id="rId4"/>
    <sheet name="Trimethoprim" sheetId="4" r:id="rId5"/>
  </sheets>
  <definedNames>
    <definedName name="_xlnm.Print_Area" localSheetId="2">RD!$A$1:$F$43</definedName>
    <definedName name="_xlnm.Print_Area" localSheetId="3">Sulfamethoxazole!$A$1:$I$81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E51" i="5" l="1"/>
  <c r="E30" i="5"/>
  <c r="B21" i="1"/>
  <c r="B21" i="5"/>
  <c r="B53" i="5" l="1"/>
  <c r="F51" i="5"/>
  <c r="D51" i="5"/>
  <c r="C51" i="5"/>
  <c r="B51" i="5"/>
  <c r="B52" i="5" s="1"/>
  <c r="B32" i="5"/>
  <c r="F30" i="5"/>
  <c r="D30" i="5"/>
  <c r="C30" i="5"/>
  <c r="B30" i="5"/>
  <c r="B31" i="5" s="1"/>
  <c r="C77" i="4"/>
  <c r="H72" i="4"/>
  <c r="G72" i="4"/>
  <c r="G71" i="4"/>
  <c r="H71" i="4" s="1"/>
  <c r="G70" i="4"/>
  <c r="H70" i="4" s="1"/>
  <c r="H69" i="4"/>
  <c r="G69" i="4"/>
  <c r="B69" i="4"/>
  <c r="H68" i="4"/>
  <c r="G68" i="4"/>
  <c r="G67" i="4"/>
  <c r="H67" i="4" s="1"/>
  <c r="G66" i="4"/>
  <c r="H66" i="4" s="1"/>
  <c r="G65" i="4"/>
  <c r="H65" i="4" s="1"/>
  <c r="H64" i="4"/>
  <c r="G64" i="4"/>
  <c r="H63" i="4"/>
  <c r="G63" i="4"/>
  <c r="G62" i="4"/>
  <c r="H62" i="4" s="1"/>
  <c r="H61" i="4"/>
  <c r="G61" i="4"/>
  <c r="B58" i="4"/>
  <c r="E56" i="4"/>
  <c r="B55" i="4"/>
  <c r="B45" i="4"/>
  <c r="D48" i="4" s="1"/>
  <c r="D49" i="4" s="1"/>
  <c r="D44" i="4"/>
  <c r="F42" i="4"/>
  <c r="D42" i="4"/>
  <c r="G41" i="4"/>
  <c r="E41" i="4"/>
  <c r="G40" i="4"/>
  <c r="E40" i="4"/>
  <c r="G39" i="4"/>
  <c r="E39" i="4"/>
  <c r="G38" i="4"/>
  <c r="E38" i="4"/>
  <c r="B34" i="4"/>
  <c r="F44" i="4" s="1"/>
  <c r="B30" i="4"/>
  <c r="C77" i="3"/>
  <c r="H72" i="3"/>
  <c r="G72" i="3"/>
  <c r="G71" i="3"/>
  <c r="H71" i="3" s="1"/>
  <c r="G70" i="3"/>
  <c r="H70" i="3" s="1"/>
  <c r="H69" i="3"/>
  <c r="G69" i="3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E56" i="3"/>
  <c r="B55" i="3"/>
  <c r="B45" i="3"/>
  <c r="D48" i="3" s="1"/>
  <c r="D49" i="3" s="1"/>
  <c r="D44" i="3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3" l="1"/>
  <c r="D46" i="3" s="1"/>
  <c r="D45" i="4"/>
  <c r="D46" i="4" s="1"/>
  <c r="F45" i="4"/>
  <c r="F46" i="4" s="1"/>
  <c r="E42" i="4"/>
  <c r="G42" i="4"/>
  <c r="D50" i="4"/>
  <c r="D51" i="4" s="1"/>
  <c r="H75" i="4"/>
  <c r="C37" i="2"/>
  <c r="C35" i="2"/>
  <c r="F45" i="3"/>
  <c r="F46" i="3" s="1"/>
  <c r="E42" i="3"/>
  <c r="G42" i="3"/>
  <c r="H75" i="3"/>
  <c r="D50" i="3"/>
  <c r="D51" i="3" s="1"/>
  <c r="D52" i="4"/>
  <c r="H73" i="4"/>
  <c r="D52" i="3"/>
  <c r="H73" i="3"/>
  <c r="C39" i="2" l="1"/>
  <c r="G77" i="4"/>
  <c r="H74" i="4"/>
  <c r="H74" i="3"/>
  <c r="G77" i="3"/>
  <c r="B57" i="3" l="1"/>
  <c r="D58" i="3" s="1"/>
  <c r="B70" i="3" s="1"/>
  <c r="B57" i="4"/>
  <c r="D58" i="4" s="1"/>
  <c r="B70" i="4" s="1"/>
</calcChain>
</file>

<file path=xl/sharedStrings.xml><?xml version="1.0" encoding="utf-8"?>
<sst xmlns="http://schemas.openxmlformats.org/spreadsheetml/2006/main" count="320" uniqueCount="120">
  <si>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</si>
  <si>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</si>
  <si>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</si>
  <si>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</si>
  <si>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</si>
  <si>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</si>
  <si>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</si>
  <si>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NDQB201806450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</si>
  <si>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</si>
  <si>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</si>
  <si>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</si>
  <si>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</si>
  <si>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</si>
  <si>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</si>
  <si>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</si>
  <si>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</si>
  <si>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</si>
  <si>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</si>
  <si>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</si>
  <si>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</si>
  <si>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</si>
  <si>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</si>
  <si>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</si>
  <si>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</si>
  <si>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</si>
  <si>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</si>
  <si>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</si>
  <si>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</si>
  <si>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</si>
  <si>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</si>
  <si>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</si>
  <si>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</si>
  <si>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</si>
  <si>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</si>
  <si>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</si>
  <si>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</si>
  <si>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</si>
  <si>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</si>
  <si>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</si>
  <si>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</si>
  <si>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</si>
  <si>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</si>
  <si>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</si>
  <si>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</si>
  <si>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</si>
  <si>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</si>
  <si>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</si>
  <si>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</si>
  <si>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</si>
  <si>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</si>
  <si>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</si>
  <si>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</si>
  <si>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</si>
  <si>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</si>
  <si>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</si>
  <si>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</si>
  <si>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</si>
  <si>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</si>
  <si>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</si>
  <si>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</si>
  <si>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</si>
  <si>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</si>
  <si>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</si>
  <si>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</si>
  <si>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</si>
  <si>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</si>
  <si>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</si>
  <si>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</si>
  <si>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</si>
  <si>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</si>
  <si>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</si>
  <si>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</si>
  <si>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</si>
  <si>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</si>
  <si>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</si>
  <si>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</si>
  <si>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</si>
  <si>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</si>
  <si>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</si>
  <si>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</si>
  <si>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</si>
  <si>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</si>
  <si>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</si>
  <si>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</si>
  <si>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</si>
  <si>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</si>
  <si>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</si>
  <si>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</si>
  <si>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</si>
  <si>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</si>
  <si>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</si>
  <si>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</si>
  <si>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</si>
  <si>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</si>
  <si>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</si>
  <si>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</si>
  <si>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</si>
  <si>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</si>
  <si>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</si>
  <si>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</si>
  <si>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</si>
  <si>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</si>
  <si>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</si>
  <si>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</si>
  <si>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</si>
  <si>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</si>
  <si>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</si>
  <si>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</si>
  <si>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</si>
  <si>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</si>
  <si>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</si>
  <si>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S12-6</t>
  </si>
  <si>
    <t xml:space="preserve">Trimethoprim </t>
  </si>
  <si>
    <t>T7-5</t>
  </si>
  <si>
    <t>RUTTO  KENNEDY</t>
  </si>
  <si>
    <t>Trimethoprim</t>
  </si>
  <si>
    <t>Resolution(USP)</t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</si>
  <si>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</t>
    </r>
  </si>
  <si>
    <t>RUTTO KENNEDY</t>
  </si>
  <si>
    <t>2ND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</si>
</sst>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0.0000\ &quot;mg&quot;"/>
    <numFmt numFmtId="170" formatCode="0.0\ &quot;mL&quot;"/>
    <numFmt numFmtId="171" formatCode="0.0000\ &quot;g&quot;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69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0" fontId="20" fillId="3" borderId="0" xfId="0" applyNumberFormat="1" applyFont="1" applyFill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69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0" fontId="20" fillId="3" borderId="0" xfId="0" applyNumberFormat="1" applyFont="1" applyFill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1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0" fontId="2" fillId="2" borderId="0" xfId="0" applyNumberFormat="1" applyFont="1" applyFill="1" applyBorder="1"/>
    <xf numFmtId="0" fontId="24" fillId="2" borderId="0" xfId="0" applyFont="1" applyFill="1"/>
    <xf numFmtId="0" fontId="25" fillId="2" borderId="7" xfId="0" applyFont="1" applyFill="1" applyBorder="1"/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8" workbookViewId="0">
      <selection activeCell="F60" sqref="F60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5" width="25.85546875" style="82" customWidth="1"/>
    <col min="6" max="6" width="25.7109375" style="82" customWidth="1"/>
    <col min="7" max="7" width="23.140625" style="82" customWidth="1"/>
    <col min="8" max="8" width="28.42578125" style="82" customWidth="1"/>
    <col min="9" max="9" width="21.5703125" style="82" customWidth="1"/>
    <col min="10" max="10" width="9.140625" style="82" customWidth="1"/>
    <col min="11" max="16384" width="9.140625" style="86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64" t="s">
        <v>0</v>
      </c>
      <c r="B15" s="364"/>
      <c r="C15" s="364"/>
      <c r="D15" s="364"/>
      <c r="E15" s="364"/>
      <c r="F15" s="364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93"/>
    </row>
    <row r="18" spans="1:6" ht="16.5" customHeight="1" x14ac:dyDescent="0.3">
      <c r="A18" s="96" t="s">
        <v>4</v>
      </c>
      <c r="B18" s="8" t="s">
        <v>110</v>
      </c>
      <c r="C18" s="93"/>
      <c r="D18" s="93"/>
      <c r="E18" s="93"/>
      <c r="F18" s="93"/>
    </row>
    <row r="19" spans="1:6" ht="16.5" customHeight="1" x14ac:dyDescent="0.3">
      <c r="A19" s="96" t="s">
        <v>6</v>
      </c>
      <c r="B19" s="12">
        <v>99.02</v>
      </c>
      <c r="C19" s="93"/>
      <c r="D19" s="93"/>
      <c r="E19" s="93"/>
      <c r="F19" s="93"/>
    </row>
    <row r="20" spans="1:6" ht="16.5" customHeight="1" x14ac:dyDescent="0.3">
      <c r="A20" s="8" t="s">
        <v>8</v>
      </c>
      <c r="B20" s="12">
        <v>17.97</v>
      </c>
      <c r="C20" s="93"/>
      <c r="D20" s="93"/>
      <c r="E20" s="93"/>
      <c r="F20" s="93"/>
    </row>
    <row r="21" spans="1:6" ht="16.5" customHeight="1" x14ac:dyDescent="0.3">
      <c r="A21" s="8" t="s">
        <v>10</v>
      </c>
      <c r="B21" s="13">
        <f>B20/100</f>
        <v>0.1797</v>
      </c>
      <c r="C21" s="93"/>
      <c r="D21" s="93"/>
      <c r="E21" s="93"/>
      <c r="F21" s="93"/>
    </row>
    <row r="22" spans="1:6" ht="15.75" customHeight="1" x14ac:dyDescent="0.25">
      <c r="A22" s="93"/>
      <c r="B22" s="93"/>
      <c r="C22" s="93"/>
      <c r="D22" s="93"/>
      <c r="E22" s="93"/>
      <c r="F22" s="93"/>
    </row>
    <row r="23" spans="1:6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116</v>
      </c>
      <c r="F23" s="16" t="s">
        <v>16</v>
      </c>
    </row>
    <row r="24" spans="1:6" ht="16.5" customHeight="1" x14ac:dyDescent="0.3">
      <c r="A24" s="17">
        <v>1</v>
      </c>
      <c r="B24" s="18">
        <v>46508330</v>
      </c>
      <c r="C24" s="18">
        <v>7012.58</v>
      </c>
      <c r="D24" s="19">
        <v>0.9</v>
      </c>
      <c r="E24" s="19">
        <v>12.94</v>
      </c>
      <c r="F24" s="20">
        <v>9.31</v>
      </c>
    </row>
    <row r="25" spans="1:6" ht="16.5" customHeight="1" x14ac:dyDescent="0.3">
      <c r="A25" s="17">
        <v>2</v>
      </c>
      <c r="B25" s="18">
        <v>46320389</v>
      </c>
      <c r="C25" s="18">
        <v>7010.92</v>
      </c>
      <c r="D25" s="19">
        <v>0.91</v>
      </c>
      <c r="E25" s="19">
        <v>12.94</v>
      </c>
      <c r="F25" s="19">
        <v>9.31</v>
      </c>
    </row>
    <row r="26" spans="1:6" ht="16.5" customHeight="1" x14ac:dyDescent="0.3">
      <c r="A26" s="17">
        <v>3</v>
      </c>
      <c r="B26" s="18">
        <v>46813145</v>
      </c>
      <c r="C26" s="18">
        <v>7023.15</v>
      </c>
      <c r="D26" s="19">
        <v>0.91</v>
      </c>
      <c r="E26" s="19">
        <v>12.94</v>
      </c>
      <c r="F26" s="19">
        <v>9.31</v>
      </c>
    </row>
    <row r="27" spans="1:6" ht="16.5" customHeight="1" x14ac:dyDescent="0.3">
      <c r="A27" s="17">
        <v>4</v>
      </c>
      <c r="B27" s="18">
        <v>46789889</v>
      </c>
      <c r="C27" s="18">
        <v>7015.92</v>
      </c>
      <c r="D27" s="19">
        <v>0.91</v>
      </c>
      <c r="E27" s="19">
        <v>12.91</v>
      </c>
      <c r="F27" s="19">
        <v>9.31</v>
      </c>
    </row>
    <row r="28" spans="1:6" ht="16.5" customHeight="1" x14ac:dyDescent="0.3">
      <c r="A28" s="17">
        <v>5</v>
      </c>
      <c r="B28" s="18">
        <v>46496626</v>
      </c>
      <c r="C28" s="18">
        <v>6990.12</v>
      </c>
      <c r="D28" s="19">
        <v>0.92</v>
      </c>
      <c r="E28" s="19">
        <v>12.92</v>
      </c>
      <c r="F28" s="19">
        <v>9.31</v>
      </c>
    </row>
    <row r="29" spans="1:6" ht="16.5" customHeight="1" x14ac:dyDescent="0.3">
      <c r="A29" s="17">
        <v>6</v>
      </c>
      <c r="B29" s="21">
        <v>46926047</v>
      </c>
      <c r="C29" s="21">
        <v>6956.26</v>
      </c>
      <c r="D29" s="22">
        <v>0.92</v>
      </c>
      <c r="E29" s="22">
        <v>12.86</v>
      </c>
      <c r="F29" s="22">
        <v>9.31</v>
      </c>
    </row>
    <row r="30" spans="1:6" ht="16.5" customHeight="1" x14ac:dyDescent="0.3">
      <c r="A30" s="23" t="s">
        <v>17</v>
      </c>
      <c r="B30" s="24">
        <f>AVERAGE(B24:B29)</f>
        <v>46642404.333333336</v>
      </c>
      <c r="C30" s="25">
        <f>AVERAGE(C24:C29)</f>
        <v>7001.4916666666677</v>
      </c>
      <c r="D30" s="26">
        <f>AVERAGE(D24:D29)</f>
        <v>0.91166666666666674</v>
      </c>
      <c r="E30" s="26">
        <f>AVERAGE(E24:E29)</f>
        <v>12.918333333333335</v>
      </c>
      <c r="F30" s="26">
        <f>AVERAGE(F24:F29)</f>
        <v>9.31</v>
      </c>
    </row>
    <row r="31" spans="1:6" ht="16.5" customHeight="1" x14ac:dyDescent="0.3">
      <c r="A31" s="27" t="s">
        <v>18</v>
      </c>
      <c r="B31" s="28">
        <f>(STDEV(B24:B29)/B30)</f>
        <v>5.0214583305976052E-3</v>
      </c>
      <c r="C31" s="29"/>
      <c r="D31" s="29"/>
      <c r="E31" s="29"/>
      <c r="F31" s="30"/>
    </row>
    <row r="32" spans="1:6" s="82" customFormat="1" ht="16.5" customHeight="1" x14ac:dyDescent="0.3">
      <c r="A32" s="31" t="s">
        <v>19</v>
      </c>
      <c r="B32" s="32">
        <f>COUNT(B24:B29)</f>
        <v>6</v>
      </c>
      <c r="C32" s="33"/>
      <c r="D32" s="94"/>
      <c r="E32" s="94"/>
      <c r="F32" s="35"/>
    </row>
    <row r="33" spans="1:6" s="82" customFormat="1" ht="15.75" customHeight="1" x14ac:dyDescent="0.25">
      <c r="A33" s="93"/>
      <c r="B33" s="93"/>
      <c r="C33" s="93"/>
      <c r="D33" s="93"/>
      <c r="E33" s="93"/>
      <c r="F33" s="93"/>
    </row>
    <row r="34" spans="1:6" s="82" customFormat="1" ht="16.5" customHeight="1" x14ac:dyDescent="0.3">
      <c r="A34" s="96" t="s">
        <v>20</v>
      </c>
      <c r="B34" s="40" t="s">
        <v>21</v>
      </c>
      <c r="C34" s="107"/>
      <c r="D34" s="107"/>
      <c r="E34" s="107"/>
      <c r="F34" s="107"/>
    </row>
    <row r="35" spans="1:6" ht="16.5" customHeight="1" x14ac:dyDescent="0.3">
      <c r="A35" s="96"/>
      <c r="B35" s="40" t="s">
        <v>22</v>
      </c>
      <c r="C35" s="107"/>
      <c r="D35" s="107"/>
      <c r="E35" s="107"/>
      <c r="F35" s="107"/>
    </row>
    <row r="36" spans="1:6" ht="16.5" customHeight="1" x14ac:dyDescent="0.3">
      <c r="A36" s="96"/>
      <c r="B36" s="40" t="s">
        <v>23</v>
      </c>
      <c r="C36" s="107"/>
      <c r="D36" s="107"/>
      <c r="E36" s="107"/>
      <c r="F36" s="107"/>
    </row>
    <row r="37" spans="1:6" ht="15.75" customHeight="1" x14ac:dyDescent="0.3">
      <c r="A37" s="93"/>
      <c r="B37" s="400" t="s">
        <v>117</v>
      </c>
      <c r="C37" s="93"/>
      <c r="D37" s="93"/>
      <c r="E37" s="93"/>
      <c r="F37" s="93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96" t="s">
        <v>4</v>
      </c>
      <c r="B39" s="8"/>
      <c r="C39" s="93"/>
      <c r="D39" s="93"/>
      <c r="E39" s="93"/>
      <c r="F39" s="93"/>
    </row>
    <row r="40" spans="1:6" ht="16.5" customHeight="1" x14ac:dyDescent="0.3">
      <c r="A40" s="96" t="s">
        <v>6</v>
      </c>
      <c r="B40" s="12"/>
      <c r="C40" s="93"/>
      <c r="D40" s="93"/>
      <c r="E40" s="93"/>
      <c r="F40" s="93"/>
    </row>
    <row r="41" spans="1:6" ht="16.5" customHeight="1" x14ac:dyDescent="0.3">
      <c r="A41" s="8" t="s">
        <v>8</v>
      </c>
      <c r="B41" s="12"/>
      <c r="C41" s="93"/>
      <c r="D41" s="93"/>
      <c r="E41" s="93"/>
      <c r="F41" s="93"/>
    </row>
    <row r="42" spans="1:6" ht="16.5" customHeight="1" x14ac:dyDescent="0.3">
      <c r="A42" s="8" t="s">
        <v>10</v>
      </c>
      <c r="B42" s="13"/>
      <c r="C42" s="93"/>
      <c r="D42" s="93"/>
      <c r="E42" s="93"/>
      <c r="F42" s="93"/>
    </row>
    <row r="43" spans="1:6" ht="15.75" customHeight="1" x14ac:dyDescent="0.25">
      <c r="A43" s="93"/>
      <c r="B43" s="93"/>
      <c r="C43" s="93"/>
      <c r="D43" s="93"/>
      <c r="E43" s="93"/>
      <c r="F43" s="93"/>
    </row>
    <row r="44" spans="1:6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116</v>
      </c>
      <c r="F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29"/>
      <c r="F52" s="30"/>
    </row>
    <row r="53" spans="1:8" s="82" customFormat="1" ht="16.5" customHeight="1" x14ac:dyDescent="0.3">
      <c r="A53" s="31" t="s">
        <v>19</v>
      </c>
      <c r="B53" s="32">
        <f>COUNT(B45:B50)</f>
        <v>0</v>
      </c>
      <c r="C53" s="33"/>
      <c r="D53" s="94"/>
      <c r="E53" s="94"/>
      <c r="F53" s="35"/>
    </row>
    <row r="54" spans="1:8" s="82" customFormat="1" ht="15.75" customHeight="1" x14ac:dyDescent="0.25">
      <c r="A54" s="93"/>
      <c r="B54" s="93"/>
      <c r="C54" s="93"/>
      <c r="D54" s="93"/>
      <c r="E54" s="93"/>
      <c r="F54" s="93"/>
    </row>
    <row r="55" spans="1:8" s="82" customFormat="1" ht="16.5" customHeight="1" x14ac:dyDescent="0.3">
      <c r="A55" s="96" t="s">
        <v>20</v>
      </c>
      <c r="B55" s="40" t="s">
        <v>21</v>
      </c>
      <c r="C55" s="107"/>
      <c r="D55" s="107"/>
      <c r="E55" s="107"/>
      <c r="F55" s="107"/>
    </row>
    <row r="56" spans="1:8" ht="16.5" customHeight="1" x14ac:dyDescent="0.3">
      <c r="A56" s="96"/>
      <c r="B56" s="40" t="s">
        <v>22</v>
      </c>
      <c r="C56" s="107"/>
      <c r="D56" s="107"/>
      <c r="E56" s="107"/>
      <c r="F56" s="107"/>
    </row>
    <row r="57" spans="1:8" ht="16.5" customHeight="1" x14ac:dyDescent="0.3">
      <c r="A57" s="96"/>
      <c r="B57" s="40" t="s">
        <v>23</v>
      </c>
      <c r="C57" s="107"/>
      <c r="D57" s="107"/>
      <c r="E57" s="107"/>
      <c r="F57" s="107"/>
    </row>
    <row r="58" spans="1:8" ht="14.25" customHeight="1" thickBot="1" x14ac:dyDescent="0.35">
      <c r="A58" s="80"/>
      <c r="B58" s="400" t="s">
        <v>117</v>
      </c>
      <c r="D58" s="83"/>
      <c r="E58" s="399"/>
      <c r="G58" s="86"/>
      <c r="H58" s="86"/>
    </row>
    <row r="59" spans="1:8" ht="15" customHeight="1" x14ac:dyDescent="0.3">
      <c r="B59" s="365" t="s">
        <v>25</v>
      </c>
      <c r="C59" s="365"/>
      <c r="F59" s="45" t="s">
        <v>26</v>
      </c>
      <c r="G59" s="46"/>
      <c r="H59" s="45" t="s">
        <v>27</v>
      </c>
    </row>
    <row r="60" spans="1:8" ht="15" customHeight="1" x14ac:dyDescent="0.3">
      <c r="A60" s="47" t="s">
        <v>28</v>
      </c>
      <c r="B60" s="401" t="s">
        <v>118</v>
      </c>
      <c r="C60" s="49"/>
      <c r="F60" s="401" t="s">
        <v>119</v>
      </c>
      <c r="H60" s="49"/>
    </row>
    <row r="61" spans="1:8" ht="15" customHeight="1" x14ac:dyDescent="0.3">
      <c r="A61" s="47" t="s">
        <v>29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19.260000000000002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3.0816000000000003E-2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2582469</v>
      </c>
      <c r="C24" s="18">
        <v>5099.37</v>
      </c>
      <c r="D24" s="19">
        <v>1.1000000000000001</v>
      </c>
      <c r="E24" s="20">
        <v>4.72</v>
      </c>
    </row>
    <row r="25" spans="1:6" ht="16.5" customHeight="1" x14ac:dyDescent="0.3">
      <c r="A25" s="17">
        <v>2</v>
      </c>
      <c r="B25" s="18">
        <v>2567634</v>
      </c>
      <c r="C25" s="18">
        <v>5102.8599999999997</v>
      </c>
      <c r="D25" s="19">
        <v>1.1000000000000001</v>
      </c>
      <c r="E25" s="19">
        <v>4.72</v>
      </c>
    </row>
    <row r="26" spans="1:6" ht="16.5" customHeight="1" x14ac:dyDescent="0.3">
      <c r="A26" s="17">
        <v>3</v>
      </c>
      <c r="B26" s="18">
        <v>2579808</v>
      </c>
      <c r="C26" s="18">
        <v>5123.8599999999997</v>
      </c>
      <c r="D26" s="19">
        <v>1.1000000000000001</v>
      </c>
      <c r="E26" s="19">
        <v>4.7300000000000004</v>
      </c>
    </row>
    <row r="27" spans="1:6" ht="16.5" customHeight="1" x14ac:dyDescent="0.3">
      <c r="A27" s="17">
        <v>4</v>
      </c>
      <c r="B27" s="18">
        <v>2578010</v>
      </c>
      <c r="C27" s="18">
        <v>5111.5200000000004</v>
      </c>
      <c r="D27" s="19">
        <v>1.0900000000000001</v>
      </c>
      <c r="E27" s="19">
        <v>4.7300000000000004</v>
      </c>
    </row>
    <row r="28" spans="1:6" ht="16.5" customHeight="1" x14ac:dyDescent="0.3">
      <c r="A28" s="17">
        <v>5</v>
      </c>
      <c r="B28" s="18">
        <v>2555196</v>
      </c>
      <c r="C28" s="18">
        <v>5151.09</v>
      </c>
      <c r="D28" s="19">
        <v>1.1200000000000001</v>
      </c>
      <c r="E28" s="19">
        <v>4.7300000000000004</v>
      </c>
    </row>
    <row r="29" spans="1:6" ht="16.5" customHeight="1" x14ac:dyDescent="0.3">
      <c r="A29" s="17">
        <v>6</v>
      </c>
      <c r="B29" s="21">
        <v>2576434</v>
      </c>
      <c r="C29" s="21">
        <v>5107.34</v>
      </c>
      <c r="D29" s="22">
        <v>1.1100000000000001</v>
      </c>
      <c r="E29" s="22">
        <v>4.74</v>
      </c>
    </row>
    <row r="30" spans="1:6" ht="16.5" customHeight="1" x14ac:dyDescent="0.3">
      <c r="A30" s="23" t="s">
        <v>17</v>
      </c>
      <c r="B30" s="24">
        <f>AVERAGE(B24:B29)</f>
        <v>2573258.5</v>
      </c>
      <c r="C30" s="25">
        <f>AVERAGE(C24:C29)</f>
        <v>5116.0066666666671</v>
      </c>
      <c r="D30" s="26">
        <f>AVERAGE(D24:D29)</f>
        <v>1.1033333333333335</v>
      </c>
      <c r="E30" s="26">
        <f>AVERAGE(E24:E29)</f>
        <v>4.7283333333333326</v>
      </c>
    </row>
    <row r="31" spans="1:6" ht="16.5" customHeight="1" x14ac:dyDescent="0.3">
      <c r="A31" s="27" t="s">
        <v>18</v>
      </c>
      <c r="B31" s="28">
        <f>(STDEV(B24:B29)/B30)</f>
        <v>3.9565191341694979E-3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25</v>
      </c>
      <c r="C59" s="3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01" t="s">
        <v>118</v>
      </c>
      <c r="C60" s="48"/>
      <c r="E60" s="401" t="s">
        <v>119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1" sqref="D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30</v>
      </c>
      <c r="B1" s="371"/>
      <c r="C1" s="371"/>
      <c r="D1" s="371"/>
      <c r="E1" s="371"/>
      <c r="F1" s="371"/>
      <c r="G1" s="105"/>
    </row>
    <row r="2" spans="1:7" ht="12.75" customHeight="1" x14ac:dyDescent="0.3">
      <c r="A2" s="371"/>
      <c r="B2" s="371"/>
      <c r="C2" s="371"/>
      <c r="D2" s="371"/>
      <c r="E2" s="371"/>
      <c r="F2" s="371"/>
      <c r="G2" s="105"/>
    </row>
    <row r="3" spans="1:7" ht="12.75" customHeight="1" x14ac:dyDescent="0.3">
      <c r="A3" s="371"/>
      <c r="B3" s="371"/>
      <c r="C3" s="371"/>
      <c r="D3" s="371"/>
      <c r="E3" s="371"/>
      <c r="F3" s="371"/>
      <c r="G3" s="105"/>
    </row>
    <row r="4" spans="1:7" ht="12.75" customHeight="1" x14ac:dyDescent="0.3">
      <c r="A4" s="371"/>
      <c r="B4" s="371"/>
      <c r="C4" s="371"/>
      <c r="D4" s="371"/>
      <c r="E4" s="371"/>
      <c r="F4" s="371"/>
      <c r="G4" s="105"/>
    </row>
    <row r="5" spans="1:7" ht="12.75" customHeight="1" x14ac:dyDescent="0.3">
      <c r="A5" s="371"/>
      <c r="B5" s="371"/>
      <c r="C5" s="371"/>
      <c r="D5" s="371"/>
      <c r="E5" s="371"/>
      <c r="F5" s="371"/>
      <c r="G5" s="105"/>
    </row>
    <row r="6" spans="1:7" ht="12.75" customHeight="1" x14ac:dyDescent="0.3">
      <c r="A6" s="371"/>
      <c r="B6" s="371"/>
      <c r="C6" s="371"/>
      <c r="D6" s="371"/>
      <c r="E6" s="371"/>
      <c r="F6" s="371"/>
      <c r="G6" s="105"/>
    </row>
    <row r="7" spans="1:7" ht="12.75" customHeight="1" x14ac:dyDescent="0.3">
      <c r="A7" s="371"/>
      <c r="B7" s="371"/>
      <c r="C7" s="371"/>
      <c r="D7" s="371"/>
      <c r="E7" s="371"/>
      <c r="F7" s="371"/>
      <c r="G7" s="105"/>
    </row>
    <row r="8" spans="1:7" ht="15" customHeight="1" x14ac:dyDescent="0.3">
      <c r="A8" s="370" t="s">
        <v>31</v>
      </c>
      <c r="B8" s="370"/>
      <c r="C8" s="370"/>
      <c r="D8" s="370"/>
      <c r="E8" s="370"/>
      <c r="F8" s="370"/>
      <c r="G8" s="106"/>
    </row>
    <row r="9" spans="1:7" ht="12.75" customHeight="1" x14ac:dyDescent="0.3">
      <c r="A9" s="370"/>
      <c r="B9" s="370"/>
      <c r="C9" s="370"/>
      <c r="D9" s="370"/>
      <c r="E9" s="370"/>
      <c r="F9" s="370"/>
      <c r="G9" s="106"/>
    </row>
    <row r="10" spans="1:7" ht="12.75" customHeight="1" x14ac:dyDescent="0.3">
      <c r="A10" s="370"/>
      <c r="B10" s="370"/>
      <c r="C10" s="370"/>
      <c r="D10" s="370"/>
      <c r="E10" s="370"/>
      <c r="F10" s="370"/>
      <c r="G10" s="106"/>
    </row>
    <row r="11" spans="1:7" ht="12.75" customHeight="1" x14ac:dyDescent="0.3">
      <c r="A11" s="370"/>
      <c r="B11" s="370"/>
      <c r="C11" s="370"/>
      <c r="D11" s="370"/>
      <c r="E11" s="370"/>
      <c r="F11" s="370"/>
      <c r="G11" s="106"/>
    </row>
    <row r="12" spans="1:7" ht="12.75" customHeight="1" x14ac:dyDescent="0.3">
      <c r="A12" s="370"/>
      <c r="B12" s="370"/>
      <c r="C12" s="370"/>
      <c r="D12" s="370"/>
      <c r="E12" s="370"/>
      <c r="F12" s="370"/>
      <c r="G12" s="106"/>
    </row>
    <row r="13" spans="1:7" ht="12.75" customHeight="1" x14ac:dyDescent="0.3">
      <c r="A13" s="370"/>
      <c r="B13" s="370"/>
      <c r="C13" s="370"/>
      <c r="D13" s="370"/>
      <c r="E13" s="370"/>
      <c r="F13" s="370"/>
      <c r="G13" s="106"/>
    </row>
    <row r="14" spans="1:7" ht="12.75" customHeight="1" x14ac:dyDescent="0.3">
      <c r="A14" s="370"/>
      <c r="B14" s="370"/>
      <c r="C14" s="370"/>
      <c r="D14" s="370"/>
      <c r="E14" s="370"/>
      <c r="F14" s="370"/>
      <c r="G14" s="106"/>
    </row>
    <row r="15" spans="1:7" ht="13.5" customHeight="1" x14ac:dyDescent="0.3"/>
    <row r="16" spans="1:7" ht="19.5" customHeight="1" x14ac:dyDescent="0.3">
      <c r="A16" s="366" t="s">
        <v>32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33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362" t="s">
        <v>5</v>
      </c>
    </row>
    <row r="21" spans="1:13" ht="16.5" customHeight="1" x14ac:dyDescent="0.3">
      <c r="A21" s="52" t="s">
        <v>35</v>
      </c>
      <c r="B21" s="362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363">
        <v>43278</v>
      </c>
    </row>
    <row r="25" spans="1:13" ht="16.5" customHeight="1" x14ac:dyDescent="0.3">
      <c r="A25" s="52" t="s">
        <v>39</v>
      </c>
      <c r="B25" s="363">
        <v>43278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21.396850000000001</v>
      </c>
      <c r="C29" s="60">
        <v>43.33381</v>
      </c>
      <c r="D29" s="60">
        <v>46.753689999999999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43.324350000000003</v>
      </c>
      <c r="D30" s="60">
        <v>46.780270000000002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43.31879</v>
      </c>
      <c r="D31" s="63">
        <v>46.795389999999998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21.396850000000001</v>
      </c>
      <c r="C33" s="66">
        <f>AVERAGE(C29:C32)</f>
        <v>43.325650000000003</v>
      </c>
      <c r="D33" s="66">
        <f>AVERAGE(D29:D32)</f>
        <v>46.776450000000004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21.928800000000003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25.379600000000003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1.1573638320382329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32" sqref="C32:H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30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31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45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110" t="s">
        <v>34</v>
      </c>
      <c r="B18" s="380" t="s">
        <v>5</v>
      </c>
      <c r="C18" s="380"/>
    </row>
    <row r="19" spans="1:14" ht="26.25" customHeight="1" x14ac:dyDescent="0.4">
      <c r="A19" s="110" t="s">
        <v>35</v>
      </c>
      <c r="B19" s="361" t="s">
        <v>7</v>
      </c>
      <c r="C19" s="233">
        <v>25</v>
      </c>
    </row>
    <row r="20" spans="1:14" ht="26.25" customHeight="1" x14ac:dyDescent="0.4">
      <c r="A20" s="110" t="s">
        <v>36</v>
      </c>
      <c r="B20" s="211" t="s">
        <v>110</v>
      </c>
      <c r="C20" s="212"/>
    </row>
    <row r="21" spans="1:14" ht="26.25" customHeight="1" x14ac:dyDescent="0.4">
      <c r="A21" s="110" t="s">
        <v>37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110" t="s">
        <v>38</v>
      </c>
      <c r="B22" s="339">
        <v>43278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0" t="s">
        <v>39</v>
      </c>
      <c r="B23" s="339">
        <v>43280</v>
      </c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380" t="s">
        <v>110</v>
      </c>
      <c r="C26" s="380"/>
    </row>
    <row r="27" spans="1:14" ht="26.25" customHeight="1" x14ac:dyDescent="0.4">
      <c r="A27" s="115" t="s">
        <v>46</v>
      </c>
      <c r="B27" s="372" t="s">
        <v>111</v>
      </c>
      <c r="C27" s="372"/>
    </row>
    <row r="28" spans="1:14" ht="27" customHeight="1" x14ac:dyDescent="0.4">
      <c r="A28" s="115" t="s">
        <v>6</v>
      </c>
      <c r="B28" s="210">
        <v>99.02</v>
      </c>
    </row>
    <row r="29" spans="1:14" s="9" customFormat="1" ht="27" customHeight="1" x14ac:dyDescent="0.4">
      <c r="A29" s="115" t="s">
        <v>47</v>
      </c>
      <c r="B29" s="209">
        <v>0</v>
      </c>
      <c r="C29" s="383" t="s">
        <v>48</v>
      </c>
      <c r="D29" s="384"/>
      <c r="E29" s="384"/>
      <c r="F29" s="384"/>
      <c r="G29" s="384"/>
      <c r="H29" s="385"/>
      <c r="I29" s="117"/>
      <c r="J29" s="117"/>
      <c r="K29" s="117"/>
      <c r="L29" s="117"/>
    </row>
    <row r="30" spans="1:14" s="9" customFormat="1" ht="19.5" customHeight="1" x14ac:dyDescent="0.3">
      <c r="A30" s="115" t="s">
        <v>49</v>
      </c>
      <c r="B30" s="114">
        <f>B28-B29</f>
        <v>99.02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50</v>
      </c>
      <c r="B31" s="229">
        <v>1</v>
      </c>
      <c r="C31" s="386" t="s">
        <v>51</v>
      </c>
      <c r="D31" s="387"/>
      <c r="E31" s="387"/>
      <c r="F31" s="387"/>
      <c r="G31" s="387"/>
      <c r="H31" s="388"/>
      <c r="I31" s="117"/>
      <c r="J31" s="117"/>
      <c r="K31" s="117"/>
      <c r="L31" s="117"/>
    </row>
    <row r="32" spans="1:14" s="9" customFormat="1" ht="27" customHeight="1" x14ac:dyDescent="0.4">
      <c r="A32" s="115" t="s">
        <v>52</v>
      </c>
      <c r="B32" s="229">
        <v>1</v>
      </c>
      <c r="C32" s="386" t="s">
        <v>53</v>
      </c>
      <c r="D32" s="387"/>
      <c r="E32" s="387"/>
      <c r="F32" s="387"/>
      <c r="G32" s="387"/>
      <c r="H32" s="388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54</v>
      </c>
      <c r="B34" s="124">
        <f>B31/B32</f>
        <v>1</v>
      </c>
      <c r="C34" s="109" t="s">
        <v>55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56</v>
      </c>
      <c r="B36" s="213">
        <v>100</v>
      </c>
      <c r="C36" s="109"/>
      <c r="D36" s="374" t="s">
        <v>57</v>
      </c>
      <c r="E36" s="375"/>
      <c r="F36" s="171" t="s">
        <v>58</v>
      </c>
      <c r="G36" s="172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59</v>
      </c>
      <c r="B37" s="214">
        <v>1</v>
      </c>
      <c r="C37" s="128" t="s">
        <v>60</v>
      </c>
      <c r="D37" s="129" t="s">
        <v>61</v>
      </c>
      <c r="E37" s="161" t="s">
        <v>62</v>
      </c>
      <c r="F37" s="129" t="s">
        <v>61</v>
      </c>
      <c r="G37" s="130" t="s">
        <v>62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63</v>
      </c>
      <c r="B38" s="214">
        <v>1</v>
      </c>
      <c r="C38" s="131">
        <v>1</v>
      </c>
      <c r="D38" s="215">
        <v>46571715</v>
      </c>
      <c r="E38" s="175">
        <f>IF(ISBLANK(D38),"-",$D$48/$D$45*D38)</f>
        <v>41876580.809124753</v>
      </c>
      <c r="F38" s="215">
        <v>41121155</v>
      </c>
      <c r="G38" s="167">
        <f>IF(ISBLANK(F38),"-",$D$48/$F$45*F38)</f>
        <v>41091533.141046941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64</v>
      </c>
      <c r="B39" s="214">
        <v>1</v>
      </c>
      <c r="C39" s="127">
        <v>2</v>
      </c>
      <c r="D39" s="216">
        <v>46962058</v>
      </c>
      <c r="E39" s="176">
        <f>IF(ISBLANK(D39),"-",$D$48/$D$45*D39)</f>
        <v>42227571.323061727</v>
      </c>
      <c r="F39" s="216">
        <v>40797888</v>
      </c>
      <c r="G39" s="168">
        <f>IF(ISBLANK(F39),"-",$D$48/$F$45*F39)</f>
        <v>40768499.008277401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65</v>
      </c>
      <c r="B40" s="214">
        <v>1</v>
      </c>
      <c r="C40" s="127">
        <v>3</v>
      </c>
      <c r="D40" s="216">
        <v>47065047</v>
      </c>
      <c r="E40" s="176">
        <f>IF(ISBLANK(D40),"-",$D$48/$D$45*D40)</f>
        <v>42320177.472114876</v>
      </c>
      <c r="F40" s="216">
        <v>41778003</v>
      </c>
      <c r="G40" s="168">
        <f>IF(ISBLANK(F40),"-",$D$48/$F$45*F40)</f>
        <v>41747907.976837195</v>
      </c>
      <c r="L40" s="121"/>
      <c r="M40" s="121"/>
      <c r="N40" s="132"/>
    </row>
    <row r="41" spans="1:14" ht="26.25" customHeight="1" x14ac:dyDescent="0.4">
      <c r="A41" s="126" t="s">
        <v>66</v>
      </c>
      <c r="B41" s="214">
        <v>1</v>
      </c>
      <c r="C41" s="133">
        <v>4</v>
      </c>
      <c r="D41" s="217"/>
      <c r="E41" s="177" t="str">
        <f>IF(ISBLANK(D41),"-",$D$48/$D$45*D41)</f>
        <v>-</v>
      </c>
      <c r="F41" s="217"/>
      <c r="G41" s="169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67</v>
      </c>
      <c r="B42" s="214">
        <v>1</v>
      </c>
      <c r="C42" s="134" t="s">
        <v>68</v>
      </c>
      <c r="D42" s="195">
        <f>AVERAGE(D38:D41)</f>
        <v>46866273.333333336</v>
      </c>
      <c r="E42" s="157">
        <f>AVERAGE(E38:E41)</f>
        <v>42141443.201433785</v>
      </c>
      <c r="F42" s="135">
        <f>AVERAGE(F38:F41)</f>
        <v>41232348.666666664</v>
      </c>
      <c r="G42" s="136">
        <f>AVERAGE(G38:G41)</f>
        <v>41202646.708720513</v>
      </c>
    </row>
    <row r="43" spans="1:14" ht="26.25" customHeight="1" x14ac:dyDescent="0.4">
      <c r="A43" s="126" t="s">
        <v>69</v>
      </c>
      <c r="B43" s="210">
        <v>1</v>
      </c>
      <c r="C43" s="196" t="s">
        <v>70</v>
      </c>
      <c r="D43" s="219">
        <v>17.97</v>
      </c>
      <c r="E43" s="132"/>
      <c r="F43" s="218">
        <v>16.170000000000002</v>
      </c>
      <c r="G43" s="173"/>
    </row>
    <row r="44" spans="1:14" ht="26.25" customHeight="1" x14ac:dyDescent="0.4">
      <c r="A44" s="126" t="s">
        <v>71</v>
      </c>
      <c r="B44" s="210">
        <v>1</v>
      </c>
      <c r="C44" s="197" t="s">
        <v>72</v>
      </c>
      <c r="D44" s="198">
        <f>D43*$B$34</f>
        <v>17.97</v>
      </c>
      <c r="E44" s="138"/>
      <c r="F44" s="137">
        <f>F43*$B$34</f>
        <v>16.170000000000002</v>
      </c>
      <c r="G44" s="140"/>
    </row>
    <row r="45" spans="1:14" ht="19.5" customHeight="1" x14ac:dyDescent="0.3">
      <c r="A45" s="126" t="s">
        <v>73</v>
      </c>
      <c r="B45" s="194">
        <f>(B44/B43)*(B42/B41)*(B40/B39)*(B38/B37)*B36</f>
        <v>100</v>
      </c>
      <c r="C45" s="197" t="s">
        <v>74</v>
      </c>
      <c r="D45" s="199">
        <f>D44*$B$30/100</f>
        <v>17.793893999999998</v>
      </c>
      <c r="E45" s="140"/>
      <c r="F45" s="139">
        <f>F44*$B$30/100</f>
        <v>16.011534000000001</v>
      </c>
      <c r="G45" s="140"/>
    </row>
    <row r="46" spans="1:14" ht="19.5" customHeight="1" x14ac:dyDescent="0.3">
      <c r="A46" s="376" t="s">
        <v>75</v>
      </c>
      <c r="B46" s="381"/>
      <c r="C46" s="197" t="s">
        <v>76</v>
      </c>
      <c r="D46" s="198">
        <f>D45/$B$45</f>
        <v>0.17793893999999999</v>
      </c>
      <c r="E46" s="140"/>
      <c r="F46" s="141">
        <f>F45/$B$45</f>
        <v>0.16011534000000002</v>
      </c>
      <c r="G46" s="140"/>
    </row>
    <row r="47" spans="1:14" ht="27" customHeight="1" x14ac:dyDescent="0.4">
      <c r="A47" s="378"/>
      <c r="B47" s="382"/>
      <c r="C47" s="197" t="s">
        <v>77</v>
      </c>
      <c r="D47" s="220">
        <v>0.16</v>
      </c>
      <c r="E47" s="173"/>
      <c r="F47" s="173"/>
      <c r="G47" s="173"/>
    </row>
    <row r="48" spans="1:14" ht="18.75" x14ac:dyDescent="0.3">
      <c r="C48" s="197" t="s">
        <v>78</v>
      </c>
      <c r="D48" s="199">
        <f>D47*$B$45</f>
        <v>16</v>
      </c>
      <c r="E48" s="140"/>
      <c r="F48" s="140"/>
      <c r="G48" s="140"/>
    </row>
    <row r="49" spans="1:12" ht="19.5" customHeight="1" x14ac:dyDescent="0.3">
      <c r="C49" s="200" t="s">
        <v>79</v>
      </c>
      <c r="D49" s="201">
        <f>D48/B34</f>
        <v>16</v>
      </c>
      <c r="E49" s="159"/>
      <c r="F49" s="159"/>
      <c r="G49" s="159"/>
    </row>
    <row r="50" spans="1:12" ht="18.75" x14ac:dyDescent="0.3">
      <c r="C50" s="202" t="s">
        <v>80</v>
      </c>
      <c r="D50" s="203">
        <f>AVERAGE(E38:E41,G38:G41)</f>
        <v>41672044.955077149</v>
      </c>
      <c r="E50" s="158"/>
      <c r="F50" s="158"/>
      <c r="G50" s="158"/>
    </row>
    <row r="51" spans="1:12" ht="18.75" x14ac:dyDescent="0.3">
      <c r="C51" s="142" t="s">
        <v>81</v>
      </c>
      <c r="D51" s="145">
        <f>STDEV(E38:E41,G38:G41)/D50</f>
        <v>1.4907715870706309E-2</v>
      </c>
      <c r="E51" s="138"/>
      <c r="F51" s="138"/>
      <c r="G51" s="138"/>
    </row>
    <row r="52" spans="1:12" ht="19.5" customHeight="1" x14ac:dyDescent="0.3">
      <c r="C52" s="143" t="s">
        <v>19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82</v>
      </c>
    </row>
    <row r="55" spans="1:12" ht="18.75" x14ac:dyDescent="0.3">
      <c r="A55" s="109" t="s">
        <v>83</v>
      </c>
      <c r="B55" s="111" t="str">
        <f>B21</f>
        <v xml:space="preserve">Each 5 mL contains: Sulfamethoxazole BP 200 mg and Trimethoprim BP 40 mg. </v>
      </c>
    </row>
    <row r="56" spans="1:12" ht="26.25" customHeight="1" x14ac:dyDescent="0.4">
      <c r="A56" s="205" t="s">
        <v>84</v>
      </c>
      <c r="B56" s="221">
        <v>5</v>
      </c>
      <c r="C56" s="186" t="s">
        <v>85</v>
      </c>
      <c r="D56" s="222">
        <v>200</v>
      </c>
      <c r="E56" s="186" t="str">
        <f>B20</f>
        <v>Sulfamethoxazole</v>
      </c>
    </row>
    <row r="57" spans="1:12" ht="18.75" x14ac:dyDescent="0.3">
      <c r="A57" s="111" t="s">
        <v>86</v>
      </c>
      <c r="B57" s="232">
        <f>RD!C39</f>
        <v>1.1573638320382329</v>
      </c>
    </row>
    <row r="58" spans="1:12" s="75" customFormat="1" ht="18.75" x14ac:dyDescent="0.3">
      <c r="A58" s="184" t="s">
        <v>87</v>
      </c>
      <c r="B58" s="185">
        <f>B56</f>
        <v>5</v>
      </c>
      <c r="C58" s="186" t="s">
        <v>88</v>
      </c>
      <c r="D58" s="206">
        <f>B57*B56</f>
        <v>5.7868191601911647</v>
      </c>
    </row>
    <row r="59" spans="1:12" ht="19.5" customHeight="1" x14ac:dyDescent="0.25"/>
    <row r="60" spans="1:12" s="9" customFormat="1" ht="27" customHeight="1" x14ac:dyDescent="0.4">
      <c r="A60" s="125" t="s">
        <v>89</v>
      </c>
      <c r="B60" s="213">
        <v>100</v>
      </c>
      <c r="C60" s="109"/>
      <c r="D60" s="149" t="s">
        <v>90</v>
      </c>
      <c r="E60" s="148" t="s">
        <v>91</v>
      </c>
      <c r="F60" s="148" t="s">
        <v>61</v>
      </c>
      <c r="G60" s="148" t="s">
        <v>92</v>
      </c>
      <c r="H60" s="128" t="s">
        <v>93</v>
      </c>
      <c r="L60" s="117"/>
    </row>
    <row r="61" spans="1:12" s="9" customFormat="1" ht="24" customHeight="1" x14ac:dyDescent="0.4">
      <c r="A61" s="126" t="s">
        <v>94</v>
      </c>
      <c r="B61" s="214">
        <v>2</v>
      </c>
      <c r="C61" s="392" t="s">
        <v>95</v>
      </c>
      <c r="D61" s="389">
        <v>2.4402499999999998</v>
      </c>
      <c r="E61" s="179">
        <v>1</v>
      </c>
      <c r="F61" s="223">
        <v>42196144</v>
      </c>
      <c r="G61" s="190">
        <f>IF(ISBLANK(F61),"-",(F61/$D$50*$D$47*$B$69)*$D$58/$D$61)</f>
        <v>192.09830335038535</v>
      </c>
      <c r="H61" s="187">
        <f t="shared" ref="H61:H72" si="0">IF(ISBLANK(F61),"-",G61/$D$56)</f>
        <v>0.96049151675192679</v>
      </c>
      <c r="L61" s="117"/>
    </row>
    <row r="62" spans="1:12" s="9" customFormat="1" ht="26.25" customHeight="1" x14ac:dyDescent="0.4">
      <c r="A62" s="126" t="s">
        <v>96</v>
      </c>
      <c r="B62" s="214">
        <v>10</v>
      </c>
      <c r="C62" s="393"/>
      <c r="D62" s="390"/>
      <c r="E62" s="180">
        <v>2</v>
      </c>
      <c r="F62" s="216">
        <v>42284113</v>
      </c>
      <c r="G62" s="191">
        <f>IF(ISBLANK(F62),"-",(F62/$D$50*$D$47*$B$69)*$D$58/$D$61)</f>
        <v>192.49878296879382</v>
      </c>
      <c r="H62" s="188">
        <f t="shared" si="0"/>
        <v>0.96249391484396907</v>
      </c>
      <c r="L62" s="117"/>
    </row>
    <row r="63" spans="1:12" s="9" customFormat="1" ht="24.75" customHeight="1" x14ac:dyDescent="0.4">
      <c r="A63" s="126" t="s">
        <v>97</v>
      </c>
      <c r="B63" s="214">
        <v>1</v>
      </c>
      <c r="C63" s="393"/>
      <c r="D63" s="390"/>
      <c r="E63" s="180">
        <v>3</v>
      </c>
      <c r="F63" s="216">
        <v>42139054</v>
      </c>
      <c r="G63" s="191">
        <f>IF(ISBLANK(F63),"-",(F63/$D$50*$D$47*$B$69)*$D$58/$D$61)</f>
        <v>191.83840064130672</v>
      </c>
      <c r="H63" s="188">
        <f t="shared" si="0"/>
        <v>0.95919200320653364</v>
      </c>
      <c r="L63" s="117"/>
    </row>
    <row r="64" spans="1:12" ht="27" customHeight="1" x14ac:dyDescent="0.4">
      <c r="A64" s="126" t="s">
        <v>98</v>
      </c>
      <c r="B64" s="214">
        <v>1</v>
      </c>
      <c r="C64" s="394"/>
      <c r="D64" s="391"/>
      <c r="E64" s="181">
        <v>4</v>
      </c>
      <c r="F64" s="224"/>
      <c r="G64" s="191" t="str">
        <f>IF(ISBLANK(F64),"-",(F64/$D$50*$D$47*$B$69)*$D$58/$D$61)</f>
        <v>-</v>
      </c>
      <c r="H64" s="188" t="str">
        <f t="shared" si="0"/>
        <v>-</v>
      </c>
    </row>
    <row r="65" spans="1:11" ht="24.75" customHeight="1" x14ac:dyDescent="0.4">
      <c r="A65" s="126" t="s">
        <v>99</v>
      </c>
      <c r="B65" s="214">
        <v>1</v>
      </c>
      <c r="C65" s="392" t="s">
        <v>100</v>
      </c>
      <c r="D65" s="389">
        <v>2.6347100000000001</v>
      </c>
      <c r="E65" s="150">
        <v>1</v>
      </c>
      <c r="F65" s="216">
        <v>45943830</v>
      </c>
      <c r="G65" s="190">
        <f>IF(ISBLANK(F65),"-",(F65/$D$50*$D$47*$B$69)*$D$58/$D$65)</f>
        <v>193.7222307151217</v>
      </c>
      <c r="H65" s="187">
        <f t="shared" si="0"/>
        <v>0.96861115357560845</v>
      </c>
    </row>
    <row r="66" spans="1:11" ht="23.25" customHeight="1" x14ac:dyDescent="0.4">
      <c r="A66" s="126" t="s">
        <v>101</v>
      </c>
      <c r="B66" s="214">
        <v>1</v>
      </c>
      <c r="C66" s="393"/>
      <c r="D66" s="390"/>
      <c r="E66" s="151">
        <v>2</v>
      </c>
      <c r="F66" s="216">
        <v>45913970</v>
      </c>
      <c r="G66" s="191">
        <f>IF(ISBLANK(F66),"-",(F66/$D$50*$D$47*$B$69)*$D$58/$D$65)</f>
        <v>193.59632597863902</v>
      </c>
      <c r="H66" s="188">
        <f t="shared" si="0"/>
        <v>0.96798162989319503</v>
      </c>
    </row>
    <row r="67" spans="1:11" ht="24.75" customHeight="1" x14ac:dyDescent="0.4">
      <c r="A67" s="126" t="s">
        <v>102</v>
      </c>
      <c r="B67" s="214">
        <v>1</v>
      </c>
      <c r="C67" s="393"/>
      <c r="D67" s="390"/>
      <c r="E67" s="151">
        <v>3</v>
      </c>
      <c r="F67" s="216">
        <v>45934111</v>
      </c>
      <c r="G67" s="191">
        <f>IF(ISBLANK(F67),"-",(F67/$D$50*$D$47*$B$69)*$D$58/$D$65)</f>
        <v>193.68125053649229</v>
      </c>
      <c r="H67" s="188">
        <f t="shared" si="0"/>
        <v>0.96840625268246139</v>
      </c>
    </row>
    <row r="68" spans="1:11" ht="27" customHeight="1" x14ac:dyDescent="0.4">
      <c r="A68" s="126" t="s">
        <v>103</v>
      </c>
      <c r="B68" s="214">
        <v>1</v>
      </c>
      <c r="C68" s="394"/>
      <c r="D68" s="391"/>
      <c r="E68" s="152">
        <v>4</v>
      </c>
      <c r="F68" s="224"/>
      <c r="G68" s="192" t="str">
        <f>IF(ISBLANK(F68),"-",(F68/$D$50*$D$47*$B$69)*$D$58/$D$65)</f>
        <v>-</v>
      </c>
      <c r="H68" s="189" t="str">
        <f t="shared" si="0"/>
        <v>-</v>
      </c>
    </row>
    <row r="69" spans="1:11" ht="23.25" customHeight="1" x14ac:dyDescent="0.4">
      <c r="A69" s="126" t="s">
        <v>104</v>
      </c>
      <c r="B69" s="193">
        <f>(B68/B67)*(B66/B65)*(B64/B63)*(B62/B61)*B60</f>
        <v>500</v>
      </c>
      <c r="C69" s="392" t="s">
        <v>105</v>
      </c>
      <c r="D69" s="389">
        <v>2.3889200000000002</v>
      </c>
      <c r="E69" s="150">
        <v>1</v>
      </c>
      <c r="F69" s="223">
        <v>41322836</v>
      </c>
      <c r="G69" s="190">
        <f>IF(ISBLANK(F69),"-",(F69/$D$50*$D$47*$B$69)*$D$58/$D$69)</f>
        <v>192.16469373287129</v>
      </c>
      <c r="H69" s="188">
        <f t="shared" si="0"/>
        <v>0.96082346866435642</v>
      </c>
    </row>
    <row r="70" spans="1:11" ht="22.5" customHeight="1" x14ac:dyDescent="0.4">
      <c r="A70" s="204" t="s">
        <v>106</v>
      </c>
      <c r="B70" s="225">
        <f>(D47*B69)/D56*D58</f>
        <v>2.3147276640764658</v>
      </c>
      <c r="C70" s="393"/>
      <c r="D70" s="390"/>
      <c r="E70" s="151">
        <v>2</v>
      </c>
      <c r="F70" s="216">
        <v>41488290</v>
      </c>
      <c r="G70" s="191">
        <f>IF(ISBLANK(F70),"-",(F70/$D$50*$D$47*$B$69)*$D$58/$D$69)</f>
        <v>192.93410891136668</v>
      </c>
      <c r="H70" s="188">
        <f t="shared" si="0"/>
        <v>0.96467054455683343</v>
      </c>
    </row>
    <row r="71" spans="1:11" ht="23.25" customHeight="1" x14ac:dyDescent="0.4">
      <c r="A71" s="376" t="s">
        <v>75</v>
      </c>
      <c r="B71" s="377"/>
      <c r="C71" s="393"/>
      <c r="D71" s="390"/>
      <c r="E71" s="151">
        <v>3</v>
      </c>
      <c r="F71" s="216">
        <v>41286162</v>
      </c>
      <c r="G71" s="191">
        <f>IF(ISBLANK(F71),"-",(F71/$D$50*$D$47*$B$69)*$D$58/$D$69)</f>
        <v>191.99414764600635</v>
      </c>
      <c r="H71" s="188">
        <f t="shared" si="0"/>
        <v>0.95997073823003176</v>
      </c>
    </row>
    <row r="72" spans="1:11" ht="23.25" customHeight="1" x14ac:dyDescent="0.4">
      <c r="A72" s="378"/>
      <c r="B72" s="379"/>
      <c r="C72" s="395"/>
      <c r="D72" s="391"/>
      <c r="E72" s="152">
        <v>4</v>
      </c>
      <c r="F72" s="224"/>
      <c r="G72" s="192" t="str">
        <f>IF(ISBLANK(F72),"-",(F72/$D$50*$D$47*$B$69)*$D$58/$D$69)</f>
        <v>-</v>
      </c>
      <c r="H72" s="189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68</v>
      </c>
      <c r="H73" s="226">
        <f>AVERAGE(H61:H72)</f>
        <v>0.96362680248943511</v>
      </c>
    </row>
    <row r="74" spans="1:11" ht="26.25" customHeight="1" x14ac:dyDescent="0.4">
      <c r="C74" s="153"/>
      <c r="D74" s="153"/>
      <c r="E74" s="153"/>
      <c r="F74" s="154"/>
      <c r="G74" s="142" t="s">
        <v>81</v>
      </c>
      <c r="H74" s="227">
        <f>STDEV(H61:H72)/H73</f>
        <v>4.0149377990640603E-3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143" t="s">
        <v>19</v>
      </c>
      <c r="H75" s="228">
        <f>COUNT(H61:H72)</f>
        <v>9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4"/>
    </row>
    <row r="77" spans="1:11" ht="26.25" customHeight="1" x14ac:dyDescent="0.4">
      <c r="A77" s="113" t="s">
        <v>107</v>
      </c>
      <c r="B77" s="230" t="s">
        <v>108</v>
      </c>
      <c r="C77" s="373" t="str">
        <f>B20</f>
        <v>Sulfamethoxazole</v>
      </c>
      <c r="D77" s="373"/>
      <c r="E77" s="178" t="s">
        <v>109</v>
      </c>
      <c r="F77" s="178"/>
      <c r="G77" s="231">
        <f>H73</f>
        <v>0.96362680248943511</v>
      </c>
      <c r="H77" s="154"/>
      <c r="I77" s="156"/>
      <c r="J77" s="160"/>
      <c r="K77" s="174"/>
    </row>
    <row r="78" spans="1:11" ht="19.5" customHeight="1" x14ac:dyDescent="0.3">
      <c r="A78" s="164"/>
      <c r="B78" s="165"/>
      <c r="C78" s="166"/>
      <c r="D78" s="166"/>
      <c r="E78" s="165"/>
      <c r="F78" s="165"/>
      <c r="G78" s="165"/>
      <c r="H78" s="165"/>
    </row>
    <row r="79" spans="1:11" ht="18.75" x14ac:dyDescent="0.3">
      <c r="B79" s="116" t="s">
        <v>25</v>
      </c>
      <c r="E79" s="154" t="s">
        <v>26</v>
      </c>
      <c r="F79" s="154"/>
      <c r="G79" s="154" t="s">
        <v>27</v>
      </c>
    </row>
    <row r="80" spans="1:11" ht="83.1" customHeight="1" x14ac:dyDescent="0.3">
      <c r="A80" s="160" t="s">
        <v>28</v>
      </c>
      <c r="B80" s="207" t="s">
        <v>114</v>
      </c>
      <c r="C80" s="207"/>
      <c r="D80" s="153"/>
      <c r="E80" s="162"/>
      <c r="F80" s="156"/>
      <c r="G80" s="182"/>
      <c r="H80" s="182"/>
      <c r="I80" s="156"/>
    </row>
    <row r="81" spans="1:9" ht="83.1" customHeight="1" x14ac:dyDescent="0.3">
      <c r="A81" s="160" t="s">
        <v>29</v>
      </c>
      <c r="B81" s="208"/>
      <c r="C81" s="208"/>
      <c r="D81" s="170"/>
      <c r="E81" s="163"/>
      <c r="F81" s="156"/>
      <c r="G81" s="183"/>
      <c r="H81" s="183"/>
      <c r="I81" s="178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B27" sqref="B27:C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30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31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45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236" t="s">
        <v>34</v>
      </c>
      <c r="B18" s="380" t="s">
        <v>5</v>
      </c>
      <c r="C18" s="380"/>
    </row>
    <row r="19" spans="1:14" ht="26.25" customHeight="1" x14ac:dyDescent="0.4">
      <c r="A19" s="236" t="s">
        <v>35</v>
      </c>
      <c r="B19" s="337" t="s">
        <v>7</v>
      </c>
      <c r="C19" s="360">
        <v>25</v>
      </c>
    </row>
    <row r="20" spans="1:14" ht="26.25" customHeight="1" x14ac:dyDescent="0.4">
      <c r="A20" s="236" t="s">
        <v>36</v>
      </c>
      <c r="B20" s="337" t="s">
        <v>112</v>
      </c>
      <c r="C20" s="338"/>
    </row>
    <row r="21" spans="1:14" ht="26.25" customHeight="1" x14ac:dyDescent="0.4">
      <c r="A21" s="236" t="s">
        <v>37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236" t="s">
        <v>38</v>
      </c>
      <c r="B22" s="339">
        <v>43278</v>
      </c>
      <c r="C22" s="338"/>
      <c r="D22" s="338"/>
      <c r="E22" s="338"/>
      <c r="F22" s="338"/>
      <c r="G22" s="338"/>
      <c r="H22" s="338"/>
      <c r="I22" s="338"/>
    </row>
    <row r="23" spans="1:14" ht="26.25" customHeight="1" x14ac:dyDescent="0.4">
      <c r="A23" s="236" t="s">
        <v>39</v>
      </c>
      <c r="B23" s="339">
        <v>43280</v>
      </c>
      <c r="C23" s="338"/>
      <c r="D23" s="338"/>
      <c r="E23" s="338"/>
      <c r="F23" s="338"/>
      <c r="G23" s="338"/>
      <c r="H23" s="338"/>
      <c r="I23" s="338"/>
    </row>
    <row r="24" spans="1:14" ht="18.75" x14ac:dyDescent="0.3">
      <c r="A24" s="236"/>
      <c r="B24" s="238"/>
    </row>
    <row r="25" spans="1:14" ht="18.75" x14ac:dyDescent="0.3">
      <c r="A25" s="234" t="s">
        <v>1</v>
      </c>
      <c r="B25" s="238"/>
    </row>
    <row r="26" spans="1:14" ht="26.25" customHeight="1" x14ac:dyDescent="0.4">
      <c r="A26" s="239" t="s">
        <v>4</v>
      </c>
      <c r="B26" s="380" t="s">
        <v>112</v>
      </c>
      <c r="C26" s="380"/>
    </row>
    <row r="27" spans="1:14" ht="26.25" customHeight="1" x14ac:dyDescent="0.4">
      <c r="A27" s="241" t="s">
        <v>46</v>
      </c>
      <c r="B27" s="372" t="s">
        <v>113</v>
      </c>
      <c r="C27" s="372"/>
    </row>
    <row r="28" spans="1:14" ht="27" customHeight="1" x14ac:dyDescent="0.4">
      <c r="A28" s="241" t="s">
        <v>6</v>
      </c>
      <c r="B28" s="336">
        <v>99.75</v>
      </c>
    </row>
    <row r="29" spans="1:14" s="9" customFormat="1" ht="27" customHeight="1" x14ac:dyDescent="0.4">
      <c r="A29" s="241" t="s">
        <v>47</v>
      </c>
      <c r="B29" s="335">
        <v>0</v>
      </c>
      <c r="C29" s="383" t="s">
        <v>48</v>
      </c>
      <c r="D29" s="384"/>
      <c r="E29" s="384"/>
      <c r="F29" s="384"/>
      <c r="G29" s="384"/>
      <c r="H29" s="385"/>
      <c r="I29" s="243"/>
      <c r="J29" s="243"/>
      <c r="K29" s="243"/>
      <c r="L29" s="243"/>
    </row>
    <row r="30" spans="1:14" s="9" customFormat="1" ht="19.5" customHeight="1" x14ac:dyDescent="0.3">
      <c r="A30" s="241" t="s">
        <v>49</v>
      </c>
      <c r="B30" s="240">
        <f>B28-B29</f>
        <v>99.75</v>
      </c>
      <c r="C30" s="244"/>
      <c r="D30" s="244"/>
      <c r="E30" s="244"/>
      <c r="F30" s="244"/>
      <c r="G30" s="244"/>
      <c r="H30" s="245"/>
      <c r="I30" s="243"/>
      <c r="J30" s="243"/>
      <c r="K30" s="243"/>
      <c r="L30" s="243"/>
    </row>
    <row r="31" spans="1:14" s="9" customFormat="1" ht="27" customHeight="1" x14ac:dyDescent="0.4">
      <c r="A31" s="241" t="s">
        <v>50</v>
      </c>
      <c r="B31" s="356">
        <v>1</v>
      </c>
      <c r="C31" s="386" t="s">
        <v>51</v>
      </c>
      <c r="D31" s="387"/>
      <c r="E31" s="387"/>
      <c r="F31" s="387"/>
      <c r="G31" s="387"/>
      <c r="H31" s="388"/>
      <c r="I31" s="243"/>
      <c r="J31" s="243"/>
      <c r="K31" s="243"/>
      <c r="L31" s="243"/>
    </row>
    <row r="32" spans="1:14" s="9" customFormat="1" ht="27" customHeight="1" x14ac:dyDescent="0.4">
      <c r="A32" s="241" t="s">
        <v>52</v>
      </c>
      <c r="B32" s="356">
        <v>1</v>
      </c>
      <c r="C32" s="386" t="s">
        <v>53</v>
      </c>
      <c r="D32" s="387"/>
      <c r="E32" s="387"/>
      <c r="F32" s="387"/>
      <c r="G32" s="387"/>
      <c r="H32" s="388"/>
      <c r="I32" s="243"/>
      <c r="J32" s="243"/>
      <c r="K32" s="243"/>
      <c r="L32" s="247"/>
      <c r="M32" s="247"/>
      <c r="N32" s="248"/>
    </row>
    <row r="33" spans="1:14" s="9" customFormat="1" ht="17.25" customHeight="1" x14ac:dyDescent="0.3">
      <c r="A33" s="241"/>
      <c r="B33" s="246"/>
      <c r="C33" s="249"/>
      <c r="D33" s="249"/>
      <c r="E33" s="249"/>
      <c r="F33" s="249"/>
      <c r="G33" s="249"/>
      <c r="H33" s="249"/>
      <c r="I33" s="243"/>
      <c r="J33" s="243"/>
      <c r="K33" s="243"/>
      <c r="L33" s="247"/>
      <c r="M33" s="247"/>
      <c r="N33" s="248"/>
    </row>
    <row r="34" spans="1:14" s="9" customFormat="1" ht="18.75" x14ac:dyDescent="0.3">
      <c r="A34" s="241" t="s">
        <v>54</v>
      </c>
      <c r="B34" s="250">
        <f>B31/B32</f>
        <v>1</v>
      </c>
      <c r="C34" s="235" t="s">
        <v>55</v>
      </c>
      <c r="D34" s="235"/>
      <c r="E34" s="235"/>
      <c r="F34" s="235"/>
      <c r="G34" s="235"/>
      <c r="H34" s="235"/>
      <c r="I34" s="243"/>
      <c r="J34" s="243"/>
      <c r="K34" s="243"/>
      <c r="L34" s="247"/>
      <c r="M34" s="247"/>
      <c r="N34" s="248"/>
    </row>
    <row r="35" spans="1:14" s="9" customFormat="1" ht="19.5" customHeight="1" x14ac:dyDescent="0.3">
      <c r="A35" s="241"/>
      <c r="B35" s="240"/>
      <c r="H35" s="235"/>
      <c r="I35" s="243"/>
      <c r="J35" s="243"/>
      <c r="K35" s="243"/>
      <c r="L35" s="247"/>
      <c r="M35" s="247"/>
      <c r="N35" s="248"/>
    </row>
    <row r="36" spans="1:14" s="9" customFormat="1" ht="27" customHeight="1" x14ac:dyDescent="0.4">
      <c r="A36" s="251" t="s">
        <v>56</v>
      </c>
      <c r="B36" s="340">
        <v>25</v>
      </c>
      <c r="C36" s="235"/>
      <c r="D36" s="374" t="s">
        <v>57</v>
      </c>
      <c r="E36" s="375"/>
      <c r="F36" s="297" t="s">
        <v>58</v>
      </c>
      <c r="G36" s="298"/>
      <c r="J36" s="243"/>
      <c r="K36" s="243"/>
      <c r="L36" s="247"/>
      <c r="M36" s="247"/>
      <c r="N36" s="248"/>
    </row>
    <row r="37" spans="1:14" s="9" customFormat="1" ht="26.25" customHeight="1" x14ac:dyDescent="0.4">
      <c r="A37" s="252" t="s">
        <v>59</v>
      </c>
      <c r="B37" s="341">
        <v>4</v>
      </c>
      <c r="C37" s="254" t="s">
        <v>60</v>
      </c>
      <c r="D37" s="255" t="s">
        <v>61</v>
      </c>
      <c r="E37" s="287" t="s">
        <v>62</v>
      </c>
      <c r="F37" s="255" t="s">
        <v>61</v>
      </c>
      <c r="G37" s="256" t="s">
        <v>62</v>
      </c>
      <c r="J37" s="243"/>
      <c r="K37" s="243"/>
      <c r="L37" s="247"/>
      <c r="M37" s="247"/>
      <c r="N37" s="248"/>
    </row>
    <row r="38" spans="1:14" s="9" customFormat="1" ht="26.25" customHeight="1" x14ac:dyDescent="0.4">
      <c r="A38" s="252" t="s">
        <v>63</v>
      </c>
      <c r="B38" s="341">
        <v>100</v>
      </c>
      <c r="C38" s="257">
        <v>1</v>
      </c>
      <c r="D38" s="342">
        <v>2542101</v>
      </c>
      <c r="E38" s="301">
        <f>IF(ISBLANK(D38),"-",$D$48/$D$45*D38)</f>
        <v>2646388.5570624378</v>
      </c>
      <c r="F38" s="342">
        <v>2793718</v>
      </c>
      <c r="G38" s="293">
        <f>IF(ISBLANK(F38),"-",$D$48/$F$45*F38)</f>
        <v>2631019.0695150276</v>
      </c>
      <c r="J38" s="243"/>
      <c r="K38" s="243"/>
      <c r="L38" s="247"/>
      <c r="M38" s="247"/>
      <c r="N38" s="248"/>
    </row>
    <row r="39" spans="1:14" s="9" customFormat="1" ht="26.25" customHeight="1" x14ac:dyDescent="0.4">
      <c r="A39" s="252" t="s">
        <v>64</v>
      </c>
      <c r="B39" s="341">
        <v>1</v>
      </c>
      <c r="C39" s="253">
        <v>2</v>
      </c>
      <c r="D39" s="343">
        <v>2553369</v>
      </c>
      <c r="E39" s="302">
        <f>IF(ISBLANK(D39),"-",$D$48/$D$45*D39)</f>
        <v>2658118.8172924519</v>
      </c>
      <c r="F39" s="343">
        <v>2768945</v>
      </c>
      <c r="G39" s="294">
        <f>IF(ISBLANK(F39),"-",$D$48/$F$45*F39)</f>
        <v>2607688.785138045</v>
      </c>
      <c r="J39" s="243"/>
      <c r="K39" s="243"/>
      <c r="L39" s="247"/>
      <c r="M39" s="247"/>
      <c r="N39" s="248"/>
    </row>
    <row r="40" spans="1:14" ht="26.25" customHeight="1" x14ac:dyDescent="0.4">
      <c r="A40" s="252" t="s">
        <v>65</v>
      </c>
      <c r="B40" s="341">
        <v>1</v>
      </c>
      <c r="C40" s="253">
        <v>3</v>
      </c>
      <c r="D40" s="343">
        <v>2562586</v>
      </c>
      <c r="E40" s="302">
        <f>IF(ISBLANK(D40),"-",$D$48/$D$45*D40)</f>
        <v>2667713.9369711918</v>
      </c>
      <c r="F40" s="343">
        <v>2824609</v>
      </c>
      <c r="G40" s="294">
        <f>IF(ISBLANK(F40),"-",$D$48/$F$45*F40)</f>
        <v>2660111.0573521643</v>
      </c>
      <c r="L40" s="247"/>
      <c r="M40" s="247"/>
      <c r="N40" s="258"/>
    </row>
    <row r="41" spans="1:14" ht="26.25" customHeight="1" x14ac:dyDescent="0.4">
      <c r="A41" s="252" t="s">
        <v>66</v>
      </c>
      <c r="B41" s="341">
        <v>1</v>
      </c>
      <c r="C41" s="259">
        <v>4</v>
      </c>
      <c r="D41" s="344"/>
      <c r="E41" s="303" t="str">
        <f>IF(ISBLANK(D41),"-",$D$48/$D$45*D41)</f>
        <v>-</v>
      </c>
      <c r="F41" s="344"/>
      <c r="G41" s="295" t="str">
        <f>IF(ISBLANK(F41),"-",$D$48/$F$45*F41)</f>
        <v>-</v>
      </c>
      <c r="L41" s="247"/>
      <c r="M41" s="247"/>
      <c r="N41" s="258"/>
    </row>
    <row r="42" spans="1:14" ht="27" customHeight="1" x14ac:dyDescent="0.4">
      <c r="A42" s="252" t="s">
        <v>67</v>
      </c>
      <c r="B42" s="341">
        <v>1</v>
      </c>
      <c r="C42" s="260" t="s">
        <v>68</v>
      </c>
      <c r="D42" s="321">
        <f>AVERAGE(D38:D41)</f>
        <v>2552685.3333333335</v>
      </c>
      <c r="E42" s="283">
        <f>AVERAGE(E38:E41)</f>
        <v>2657407.1037753602</v>
      </c>
      <c r="F42" s="261">
        <f>AVERAGE(F38:F41)</f>
        <v>2795757.3333333335</v>
      </c>
      <c r="G42" s="262">
        <f>AVERAGE(G38:G41)</f>
        <v>2632939.6373350788</v>
      </c>
    </row>
    <row r="43" spans="1:14" ht="26.25" customHeight="1" x14ac:dyDescent="0.4">
      <c r="A43" s="252" t="s">
        <v>69</v>
      </c>
      <c r="B43" s="336">
        <v>1</v>
      </c>
      <c r="C43" s="322" t="s">
        <v>70</v>
      </c>
      <c r="D43" s="346">
        <v>19.260000000000002</v>
      </c>
      <c r="E43" s="258"/>
      <c r="F43" s="345">
        <v>21.29</v>
      </c>
      <c r="G43" s="299"/>
    </row>
    <row r="44" spans="1:14" ht="26.25" customHeight="1" x14ac:dyDescent="0.4">
      <c r="A44" s="252" t="s">
        <v>71</v>
      </c>
      <c r="B44" s="336">
        <v>1</v>
      </c>
      <c r="C44" s="323" t="s">
        <v>72</v>
      </c>
      <c r="D44" s="324">
        <f>D43*$B$34</f>
        <v>19.260000000000002</v>
      </c>
      <c r="E44" s="264"/>
      <c r="F44" s="263">
        <f>F43*$B$34</f>
        <v>21.29</v>
      </c>
      <c r="G44" s="266"/>
    </row>
    <row r="45" spans="1:14" ht="19.5" customHeight="1" x14ac:dyDescent="0.3">
      <c r="A45" s="252" t="s">
        <v>73</v>
      </c>
      <c r="B45" s="320">
        <f>(B44/B43)*(B42/B41)*(B40/B39)*(B38/B37)*B36</f>
        <v>625</v>
      </c>
      <c r="C45" s="323" t="s">
        <v>74</v>
      </c>
      <c r="D45" s="325">
        <f>D44*$B$30/100</f>
        <v>19.211850000000002</v>
      </c>
      <c r="E45" s="266"/>
      <c r="F45" s="265">
        <f>F44*$B$30/100</f>
        <v>21.236774999999998</v>
      </c>
      <c r="G45" s="266"/>
    </row>
    <row r="46" spans="1:14" ht="19.5" customHeight="1" x14ac:dyDescent="0.3">
      <c r="A46" s="376" t="s">
        <v>75</v>
      </c>
      <c r="B46" s="381"/>
      <c r="C46" s="323" t="s">
        <v>76</v>
      </c>
      <c r="D46" s="324">
        <f>D45/$B$45</f>
        <v>3.0738960000000003E-2</v>
      </c>
      <c r="E46" s="266"/>
      <c r="F46" s="267">
        <f>F45/$B$45</f>
        <v>3.3978839999999996E-2</v>
      </c>
      <c r="G46" s="266"/>
    </row>
    <row r="47" spans="1:14" ht="27" customHeight="1" x14ac:dyDescent="0.4">
      <c r="A47" s="378"/>
      <c r="B47" s="382"/>
      <c r="C47" s="323" t="s">
        <v>77</v>
      </c>
      <c r="D47" s="347">
        <v>3.2000000000000001E-2</v>
      </c>
      <c r="E47" s="299"/>
      <c r="F47" s="299"/>
      <c r="G47" s="299"/>
    </row>
    <row r="48" spans="1:14" ht="18.75" x14ac:dyDescent="0.3">
      <c r="C48" s="323" t="s">
        <v>78</v>
      </c>
      <c r="D48" s="325">
        <f>D47*$B$45</f>
        <v>20</v>
      </c>
      <c r="E48" s="266"/>
      <c r="F48" s="266"/>
      <c r="G48" s="266"/>
    </row>
    <row r="49" spans="1:12" ht="19.5" customHeight="1" x14ac:dyDescent="0.3">
      <c r="C49" s="326" t="s">
        <v>79</v>
      </c>
      <c r="D49" s="327">
        <f>D48/B34</f>
        <v>20</v>
      </c>
      <c r="E49" s="285"/>
      <c r="F49" s="285"/>
      <c r="G49" s="285"/>
    </row>
    <row r="50" spans="1:12" ht="18.75" x14ac:dyDescent="0.3">
      <c r="C50" s="328" t="s">
        <v>80</v>
      </c>
      <c r="D50" s="329">
        <f>AVERAGE(E38:E41,G38:G41)</f>
        <v>2645173.3705552197</v>
      </c>
      <c r="E50" s="284"/>
      <c r="F50" s="284"/>
      <c r="G50" s="284"/>
    </row>
    <row r="51" spans="1:12" ht="18.75" x14ac:dyDescent="0.3">
      <c r="C51" s="268" t="s">
        <v>81</v>
      </c>
      <c r="D51" s="271">
        <f>STDEV(E38:E41,G38:G41)/D50</f>
        <v>8.4630395271808358E-3</v>
      </c>
      <c r="E51" s="264"/>
      <c r="F51" s="264"/>
      <c r="G51" s="264"/>
    </row>
    <row r="52" spans="1:12" ht="19.5" customHeight="1" x14ac:dyDescent="0.3">
      <c r="C52" s="269" t="s">
        <v>19</v>
      </c>
      <c r="D52" s="272">
        <f>COUNT(E38:E41,G38:G41)</f>
        <v>6</v>
      </c>
      <c r="E52" s="264"/>
      <c r="F52" s="264"/>
      <c r="G52" s="264"/>
    </row>
    <row r="54" spans="1:12" ht="18.75" x14ac:dyDescent="0.3">
      <c r="A54" s="234" t="s">
        <v>1</v>
      </c>
      <c r="B54" s="273" t="s">
        <v>82</v>
      </c>
    </row>
    <row r="55" spans="1:12" ht="18.75" x14ac:dyDescent="0.3">
      <c r="A55" s="235" t="s">
        <v>83</v>
      </c>
      <c r="B55" s="237" t="str">
        <f>B21</f>
        <v xml:space="preserve">Each 5 mL contains: Sulfamethoxazole BP 200 mg and Trimethoprim BP 40 mg. </v>
      </c>
    </row>
    <row r="56" spans="1:12" ht="26.25" customHeight="1" x14ac:dyDescent="0.4">
      <c r="A56" s="331" t="s">
        <v>84</v>
      </c>
      <c r="B56" s="348">
        <v>5</v>
      </c>
      <c r="C56" s="312" t="s">
        <v>85</v>
      </c>
      <c r="D56" s="349">
        <v>40</v>
      </c>
      <c r="E56" s="312" t="str">
        <f>B20</f>
        <v xml:space="preserve">Trimethoprim </v>
      </c>
    </row>
    <row r="57" spans="1:12" ht="18.75" x14ac:dyDescent="0.3">
      <c r="A57" s="237" t="s">
        <v>86</v>
      </c>
      <c r="B57" s="359">
        <f>RD!C39</f>
        <v>1.1573638320382329</v>
      </c>
    </row>
    <row r="58" spans="1:12" s="75" customFormat="1" ht="18.75" x14ac:dyDescent="0.3">
      <c r="A58" s="310" t="s">
        <v>87</v>
      </c>
      <c r="B58" s="311">
        <f>B56</f>
        <v>5</v>
      </c>
      <c r="C58" s="312" t="s">
        <v>88</v>
      </c>
      <c r="D58" s="332">
        <f>B57*B56</f>
        <v>5.7868191601911647</v>
      </c>
    </row>
    <row r="59" spans="1:12" ht="19.5" customHeight="1" x14ac:dyDescent="0.25"/>
    <row r="60" spans="1:12" s="9" customFormat="1" ht="27" customHeight="1" x14ac:dyDescent="0.4">
      <c r="A60" s="251" t="s">
        <v>89</v>
      </c>
      <c r="B60" s="340">
        <v>100</v>
      </c>
      <c r="C60" s="235"/>
      <c r="D60" s="275" t="s">
        <v>90</v>
      </c>
      <c r="E60" s="274" t="s">
        <v>91</v>
      </c>
      <c r="F60" s="274" t="s">
        <v>61</v>
      </c>
      <c r="G60" s="274" t="s">
        <v>92</v>
      </c>
      <c r="H60" s="254" t="s">
        <v>93</v>
      </c>
      <c r="L60" s="243"/>
    </row>
    <row r="61" spans="1:12" s="9" customFormat="1" ht="24" customHeight="1" x14ac:dyDescent="0.4">
      <c r="A61" s="252" t="s">
        <v>94</v>
      </c>
      <c r="B61" s="341">
        <v>2</v>
      </c>
      <c r="C61" s="392" t="s">
        <v>95</v>
      </c>
      <c r="D61" s="389">
        <v>2.4402499999999998</v>
      </c>
      <c r="E61" s="305">
        <v>1</v>
      </c>
      <c r="F61" s="350">
        <v>2566523</v>
      </c>
      <c r="G61" s="316">
        <f>IF(ISBLANK(F61),"-",(F61/$D$50*$D$47*$B$69)*$D$58/$D$61)</f>
        <v>36.814303689283363</v>
      </c>
      <c r="H61" s="313">
        <f t="shared" ref="H61:H72" si="0">IF(ISBLANK(F61),"-",G61/$D$56)</f>
        <v>0.92035759223208413</v>
      </c>
      <c r="L61" s="243"/>
    </row>
    <row r="62" spans="1:12" s="9" customFormat="1" ht="26.25" customHeight="1" x14ac:dyDescent="0.4">
      <c r="A62" s="252" t="s">
        <v>96</v>
      </c>
      <c r="B62" s="341">
        <v>10</v>
      </c>
      <c r="C62" s="393"/>
      <c r="D62" s="390"/>
      <c r="E62" s="306">
        <v>2</v>
      </c>
      <c r="F62" s="343">
        <v>2578161</v>
      </c>
      <c r="G62" s="317">
        <f>IF(ISBLANK(F62),"-",(F62/$D$50*$D$47*$B$69)*$D$58/$D$61)</f>
        <v>36.981239604658327</v>
      </c>
      <c r="H62" s="314">
        <f t="shared" si="0"/>
        <v>0.92453099011645823</v>
      </c>
      <c r="L62" s="243"/>
    </row>
    <row r="63" spans="1:12" s="9" customFormat="1" ht="24.75" customHeight="1" x14ac:dyDescent="0.4">
      <c r="A63" s="252" t="s">
        <v>97</v>
      </c>
      <c r="B63" s="341">
        <v>1</v>
      </c>
      <c r="C63" s="393"/>
      <c r="D63" s="390"/>
      <c r="E63" s="306">
        <v>3</v>
      </c>
      <c r="F63" s="343">
        <v>2571027</v>
      </c>
      <c r="G63" s="317">
        <f>IF(ISBLANK(F63),"-",(F63/$D$50*$D$47*$B$69)*$D$58/$D$61)</f>
        <v>36.878909236873056</v>
      </c>
      <c r="H63" s="314">
        <f t="shared" si="0"/>
        <v>0.92197273092182641</v>
      </c>
      <c r="L63" s="243"/>
    </row>
    <row r="64" spans="1:12" ht="27" customHeight="1" x14ac:dyDescent="0.4">
      <c r="A64" s="252" t="s">
        <v>98</v>
      </c>
      <c r="B64" s="341">
        <v>1</v>
      </c>
      <c r="C64" s="394"/>
      <c r="D64" s="391"/>
      <c r="E64" s="307">
        <v>4</v>
      </c>
      <c r="F64" s="351"/>
      <c r="G64" s="317" t="str">
        <f>IF(ISBLANK(F64),"-",(F64/$D$50*$D$47*$B$69)*$D$58/$D$61)</f>
        <v>-</v>
      </c>
      <c r="H64" s="314" t="str">
        <f t="shared" si="0"/>
        <v>-</v>
      </c>
    </row>
    <row r="65" spans="1:11" ht="24.75" customHeight="1" x14ac:dyDescent="0.4">
      <c r="A65" s="252" t="s">
        <v>99</v>
      </c>
      <c r="B65" s="341">
        <v>1</v>
      </c>
      <c r="C65" s="392" t="s">
        <v>100</v>
      </c>
      <c r="D65" s="389">
        <v>2.6347100000000001</v>
      </c>
      <c r="E65" s="276">
        <v>1</v>
      </c>
      <c r="F65" s="343">
        <v>2787447</v>
      </c>
      <c r="G65" s="316">
        <f>IF(ISBLANK(F65),"-",(F65/$D$50*$D$47*$B$69)*$D$58/$D$65)</f>
        <v>37.032203148900393</v>
      </c>
      <c r="H65" s="313">
        <f t="shared" si="0"/>
        <v>0.92580507872250983</v>
      </c>
    </row>
    <row r="66" spans="1:11" ht="23.25" customHeight="1" x14ac:dyDescent="0.4">
      <c r="A66" s="252" t="s">
        <v>101</v>
      </c>
      <c r="B66" s="341">
        <v>1</v>
      </c>
      <c r="C66" s="393"/>
      <c r="D66" s="390"/>
      <c r="E66" s="277">
        <v>2</v>
      </c>
      <c r="F66" s="343">
        <v>2786482</v>
      </c>
      <c r="G66" s="317">
        <f>IF(ISBLANK(F66),"-",(F66/$D$50*$D$47*$B$69)*$D$58/$D$65)</f>
        <v>37.019382788176515</v>
      </c>
      <c r="H66" s="314">
        <f t="shared" si="0"/>
        <v>0.92548456970441284</v>
      </c>
    </row>
    <row r="67" spans="1:11" ht="24.75" customHeight="1" x14ac:dyDescent="0.4">
      <c r="A67" s="252" t="s">
        <v>102</v>
      </c>
      <c r="B67" s="341">
        <v>1</v>
      </c>
      <c r="C67" s="393"/>
      <c r="D67" s="390"/>
      <c r="E67" s="277">
        <v>3</v>
      </c>
      <c r="F67" s="343">
        <v>2793803</v>
      </c>
      <c r="G67" s="317">
        <f>IF(ISBLANK(F67),"-",(F67/$D$50*$D$47*$B$69)*$D$58/$D$65)</f>
        <v>37.11664482015528</v>
      </c>
      <c r="H67" s="314">
        <f t="shared" si="0"/>
        <v>0.92791612050388195</v>
      </c>
    </row>
    <row r="68" spans="1:11" ht="27" customHeight="1" x14ac:dyDescent="0.4">
      <c r="A68" s="252" t="s">
        <v>103</v>
      </c>
      <c r="B68" s="341">
        <v>1</v>
      </c>
      <c r="C68" s="394"/>
      <c r="D68" s="391"/>
      <c r="E68" s="278">
        <v>4</v>
      </c>
      <c r="F68" s="351"/>
      <c r="G68" s="318" t="str">
        <f>IF(ISBLANK(F68),"-",(F68/$D$50*$D$47*$B$69)*$D$58/$D$65)</f>
        <v>-</v>
      </c>
      <c r="H68" s="315" t="str">
        <f t="shared" si="0"/>
        <v>-</v>
      </c>
    </row>
    <row r="69" spans="1:11" ht="23.25" customHeight="1" x14ac:dyDescent="0.4">
      <c r="A69" s="252" t="s">
        <v>104</v>
      </c>
      <c r="B69" s="319">
        <f>(B68/B67)*(B66/B65)*(B64/B63)*(B62/B61)*B60</f>
        <v>500</v>
      </c>
      <c r="C69" s="392" t="s">
        <v>105</v>
      </c>
      <c r="D69" s="389">
        <v>2.3889200000000002</v>
      </c>
      <c r="E69" s="276">
        <v>1</v>
      </c>
      <c r="F69" s="350">
        <v>2511161</v>
      </c>
      <c r="G69" s="316">
        <f>IF(ISBLANK(F69),"-",(F69/$D$50*$D$47*$B$69)*$D$58/$D$69)</f>
        <v>36.794143937219616</v>
      </c>
      <c r="H69" s="314">
        <f t="shared" si="0"/>
        <v>0.91985359843049042</v>
      </c>
    </row>
    <row r="70" spans="1:11" ht="22.5" customHeight="1" x14ac:dyDescent="0.4">
      <c r="A70" s="330" t="s">
        <v>106</v>
      </c>
      <c r="B70" s="352">
        <f>(D47*B69)/D56*D58</f>
        <v>2.3147276640764658</v>
      </c>
      <c r="C70" s="393"/>
      <c r="D70" s="390"/>
      <c r="E70" s="277">
        <v>2</v>
      </c>
      <c r="F70" s="343">
        <v>2527313</v>
      </c>
      <c r="G70" s="317">
        <f>IF(ISBLANK(F70),"-",(F70/$D$50*$D$47*$B$69)*$D$58/$D$69)</f>
        <v>37.030806983863762</v>
      </c>
      <c r="H70" s="314">
        <f t="shared" si="0"/>
        <v>0.92577017459659405</v>
      </c>
    </row>
    <row r="71" spans="1:11" ht="23.25" customHeight="1" x14ac:dyDescent="0.4">
      <c r="A71" s="376" t="s">
        <v>75</v>
      </c>
      <c r="B71" s="377"/>
      <c r="C71" s="393"/>
      <c r="D71" s="390"/>
      <c r="E71" s="277">
        <v>3</v>
      </c>
      <c r="F71" s="343">
        <v>2513069</v>
      </c>
      <c r="G71" s="317">
        <f>IF(ISBLANK(F71),"-",(F71/$D$50*$D$47*$B$69)*$D$58/$D$69)</f>
        <v>36.822100418955444</v>
      </c>
      <c r="H71" s="314">
        <f t="shared" si="0"/>
        <v>0.92055251047388609</v>
      </c>
    </row>
    <row r="72" spans="1:11" ht="23.25" customHeight="1" x14ac:dyDescent="0.4">
      <c r="A72" s="378"/>
      <c r="B72" s="379"/>
      <c r="C72" s="395"/>
      <c r="D72" s="391"/>
      <c r="E72" s="278">
        <v>4</v>
      </c>
      <c r="F72" s="351"/>
      <c r="G72" s="318" t="str">
        <f>IF(ISBLANK(F72),"-",(F72/$D$50*$D$47*$B$69)*$D$58/$D$69)</f>
        <v>-</v>
      </c>
      <c r="H72" s="315" t="str">
        <f t="shared" si="0"/>
        <v>-</v>
      </c>
    </row>
    <row r="73" spans="1:11" ht="26.25" customHeight="1" x14ac:dyDescent="0.4">
      <c r="A73" s="279"/>
      <c r="B73" s="279"/>
      <c r="C73" s="279"/>
      <c r="D73" s="279"/>
      <c r="E73" s="279"/>
      <c r="F73" s="280"/>
      <c r="G73" s="270" t="s">
        <v>68</v>
      </c>
      <c r="H73" s="353">
        <f>AVERAGE(H61:H72)</f>
        <v>0.92358259618912719</v>
      </c>
    </row>
    <row r="74" spans="1:11" ht="26.25" customHeight="1" x14ac:dyDescent="0.4">
      <c r="C74" s="279"/>
      <c r="D74" s="279"/>
      <c r="E74" s="279"/>
      <c r="F74" s="280"/>
      <c r="G74" s="268" t="s">
        <v>81</v>
      </c>
      <c r="H74" s="354">
        <f>STDEV(H61:H72)/H73</f>
        <v>3.1821436743565048E-3</v>
      </c>
    </row>
    <row r="75" spans="1:11" ht="27" customHeight="1" x14ac:dyDescent="0.4">
      <c r="A75" s="279"/>
      <c r="B75" s="279"/>
      <c r="C75" s="280"/>
      <c r="D75" s="281"/>
      <c r="E75" s="281"/>
      <c r="F75" s="280"/>
      <c r="G75" s="269" t="s">
        <v>19</v>
      </c>
      <c r="H75" s="355">
        <f>COUNT(H61:H72)</f>
        <v>9</v>
      </c>
    </row>
    <row r="76" spans="1:11" ht="18.75" x14ac:dyDescent="0.3">
      <c r="A76" s="279"/>
      <c r="B76" s="279"/>
      <c r="C76" s="280"/>
      <c r="D76" s="281"/>
      <c r="E76" s="281"/>
      <c r="F76" s="281"/>
      <c r="G76" s="281"/>
      <c r="H76" s="280"/>
      <c r="I76" s="282"/>
      <c r="J76" s="286"/>
      <c r="K76" s="300"/>
    </row>
    <row r="77" spans="1:11" ht="26.25" customHeight="1" x14ac:dyDescent="0.4">
      <c r="A77" s="239" t="s">
        <v>107</v>
      </c>
      <c r="B77" s="357" t="s">
        <v>108</v>
      </c>
      <c r="C77" s="373" t="str">
        <f>B20</f>
        <v xml:space="preserve">Trimethoprim </v>
      </c>
      <c r="D77" s="373"/>
      <c r="E77" s="304" t="s">
        <v>109</v>
      </c>
      <c r="F77" s="304"/>
      <c r="G77" s="358">
        <f>H73</f>
        <v>0.92358259618912719</v>
      </c>
      <c r="H77" s="280"/>
      <c r="I77" s="282"/>
      <c r="J77" s="286"/>
      <c r="K77" s="300"/>
    </row>
    <row r="78" spans="1:11" ht="19.5" customHeight="1" x14ac:dyDescent="0.3">
      <c r="A78" s="290"/>
      <c r="B78" s="291"/>
      <c r="C78" s="292"/>
      <c r="D78" s="292"/>
      <c r="E78" s="291"/>
      <c r="F78" s="291"/>
      <c r="G78" s="291"/>
      <c r="H78" s="291"/>
    </row>
    <row r="79" spans="1:11" ht="18.75" x14ac:dyDescent="0.3">
      <c r="B79" s="242" t="s">
        <v>25</v>
      </c>
      <c r="E79" s="280" t="s">
        <v>26</v>
      </c>
      <c r="F79" s="280"/>
      <c r="G79" s="280" t="s">
        <v>27</v>
      </c>
    </row>
    <row r="80" spans="1:11" ht="83.1" customHeight="1" x14ac:dyDescent="0.3">
      <c r="A80" s="286" t="s">
        <v>28</v>
      </c>
      <c r="B80" s="333" t="s">
        <v>114</v>
      </c>
      <c r="C80" s="333"/>
      <c r="D80" s="279"/>
      <c r="E80" s="288"/>
      <c r="F80" s="282"/>
      <c r="G80" s="308"/>
      <c r="H80" s="308"/>
      <c r="I80" s="282"/>
    </row>
    <row r="81" spans="1:9" ht="83.1" customHeight="1" x14ac:dyDescent="0.3">
      <c r="A81" s="286" t="s">
        <v>29</v>
      </c>
      <c r="B81" s="334"/>
      <c r="C81" s="334"/>
      <c r="D81" s="296"/>
      <c r="E81" s="289"/>
      <c r="F81" s="282"/>
      <c r="G81" s="309"/>
      <c r="H81" s="309"/>
      <c r="I81" s="304"/>
    </row>
    <row r="82" spans="1:9" ht="18.75" x14ac:dyDescent="0.3">
      <c r="A82" s="279"/>
      <c r="B82" s="280"/>
      <c r="C82" s="281"/>
      <c r="D82" s="281"/>
      <c r="E82" s="281"/>
      <c r="F82" s="281"/>
      <c r="G82" s="280"/>
      <c r="H82" s="280"/>
      <c r="I82" s="282"/>
    </row>
    <row r="83" spans="1:9" ht="18.75" x14ac:dyDescent="0.3">
      <c r="A83" s="279"/>
      <c r="B83" s="279"/>
      <c r="C83" s="280"/>
      <c r="D83" s="281"/>
      <c r="E83" s="281"/>
      <c r="F83" s="281"/>
      <c r="G83" s="281"/>
      <c r="H83" s="280"/>
      <c r="I83" s="282"/>
    </row>
    <row r="84" spans="1:9" ht="18.75" x14ac:dyDescent="0.3">
      <c r="A84" s="279"/>
      <c r="B84" s="279"/>
      <c r="C84" s="280"/>
      <c r="D84" s="281"/>
      <c r="E84" s="281"/>
      <c r="F84" s="281"/>
      <c r="G84" s="281"/>
      <c r="H84" s="280"/>
      <c r="I84" s="282"/>
    </row>
    <row r="85" spans="1:9" ht="18.75" x14ac:dyDescent="0.3">
      <c r="A85" s="279"/>
      <c r="B85" s="279"/>
      <c r="C85" s="280"/>
      <c r="D85" s="281"/>
      <c r="E85" s="281"/>
      <c r="F85" s="281"/>
      <c r="G85" s="281"/>
      <c r="H85" s="280"/>
      <c r="I85" s="282"/>
    </row>
    <row r="86" spans="1:9" ht="18.75" x14ac:dyDescent="0.3">
      <c r="A86" s="279"/>
      <c r="B86" s="279"/>
      <c r="C86" s="280"/>
      <c r="D86" s="281"/>
      <c r="E86" s="281"/>
      <c r="F86" s="281"/>
      <c r="G86" s="281"/>
      <c r="H86" s="280"/>
      <c r="I86" s="282"/>
    </row>
    <row r="87" spans="1:9" ht="18.75" x14ac:dyDescent="0.3">
      <c r="A87" s="279"/>
      <c r="B87" s="279"/>
      <c r="C87" s="280"/>
      <c r="D87" s="281"/>
      <c r="E87" s="281"/>
      <c r="F87" s="281"/>
      <c r="G87" s="281"/>
      <c r="H87" s="280"/>
      <c r="I87" s="282"/>
    </row>
    <row r="88" spans="1:9" ht="18.75" x14ac:dyDescent="0.3">
      <c r="A88" s="279"/>
      <c r="B88" s="279"/>
      <c r="C88" s="280"/>
      <c r="D88" s="281"/>
      <c r="E88" s="281"/>
      <c r="F88" s="281"/>
      <c r="G88" s="281"/>
      <c r="H88" s="280"/>
      <c r="I88" s="282"/>
    </row>
    <row r="89" spans="1:9" ht="18.75" x14ac:dyDescent="0.3">
      <c r="A89" s="279"/>
      <c r="B89" s="279"/>
      <c r="C89" s="280"/>
      <c r="D89" s="281"/>
      <c r="E89" s="281"/>
      <c r="F89" s="281"/>
      <c r="G89" s="281"/>
      <c r="H89" s="280"/>
      <c r="I89" s="282"/>
    </row>
    <row r="90" spans="1:9" ht="18.75" x14ac:dyDescent="0.3">
      <c r="A90" s="279"/>
      <c r="B90" s="279"/>
      <c r="C90" s="280"/>
      <c r="D90" s="281"/>
      <c r="E90" s="281"/>
      <c r="F90" s="281"/>
      <c r="G90" s="281"/>
      <c r="H90" s="280"/>
      <c r="I90" s="282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</vt:lpstr>
      <vt:lpstr>Trimethoprim</vt:lpstr>
      <vt:lpstr>RD!Print_Area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2018-07-02T12:36:34Z</cp:lastPrinted>
  <dcterms:created xsi:type="dcterms:W3CDTF">2005-07-05T10:19:27Z</dcterms:created>
  <dcterms:modified xsi:type="dcterms:W3CDTF">2018-07-02T12:47:29Z</dcterms:modified>
</cp:coreProperties>
</file>