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Jul\"/>
    </mc:Choice>
  </mc:AlternateContent>
  <bookViews>
    <workbookView xWindow="0" yWindow="0" windowWidth="20490" windowHeight="7650" activeTab="1"/>
  </bookViews>
  <sheets>
    <sheet name="Sulfamethoxazole 1" sheetId="3" r:id="rId1"/>
    <sheet name="Trimethoprim 1" sheetId="4" r:id="rId2"/>
    <sheet name="SST SULFAMETHOXAZOLE" sheetId="5" r:id="rId3"/>
    <sheet name="SST TRIMETHOPRIM" sheetId="6" r:id="rId4"/>
    <sheet name="Sulfamethoxazole" sheetId="2" r:id="rId5"/>
  </sheets>
  <definedNames>
    <definedName name="_xlnm.Print_Area" localSheetId="2">'SST SULFAMETHOXAZOLE'!$A$15:$G$63</definedName>
    <definedName name="_xlnm.Print_Area" localSheetId="3">'SST TRIMETHOPRIM'!$A$15:$G$62</definedName>
    <definedName name="_xlnm.Print_Area" localSheetId="0">'Sulfamethoxazole 1'!$A$1:$I$83</definedName>
    <definedName name="_xlnm.Print_Area" localSheetId="1">'Trimethoprim 1'!$A$1:$I$83</definedName>
  </definedNames>
  <calcPr calcId="162913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F29" i="6"/>
  <c r="F28" i="6"/>
  <c r="F27" i="6"/>
  <c r="F26" i="6"/>
  <c r="F25" i="6"/>
  <c r="F24" i="6"/>
  <c r="F30" i="6" s="1"/>
  <c r="B21" i="6"/>
  <c r="B54" i="5"/>
  <c r="E52" i="5"/>
  <c r="D52" i="5"/>
  <c r="C52" i="5"/>
  <c r="B52" i="5"/>
  <c r="B53" i="5" s="1"/>
  <c r="B32" i="5"/>
  <c r="F30" i="5"/>
  <c r="E30" i="5"/>
  <c r="D30" i="5"/>
  <c r="C30" i="5"/>
  <c r="B30" i="5"/>
  <c r="B31" i="5" s="1"/>
  <c r="G29" i="5"/>
  <c r="G28" i="5"/>
  <c r="G27" i="5"/>
  <c r="G26" i="5"/>
  <c r="G25" i="5"/>
  <c r="G24" i="5"/>
  <c r="B21" i="5"/>
  <c r="C77" i="4"/>
  <c r="H72" i="4"/>
  <c r="G72" i="4"/>
  <c r="D69" i="4"/>
  <c r="B69" i="4"/>
  <c r="H68" i="4"/>
  <c r="G68" i="4"/>
  <c r="D65" i="4"/>
  <c r="H64" i="4"/>
  <c r="G64" i="4"/>
  <c r="D61" i="4"/>
  <c r="B58" i="4"/>
  <c r="E56" i="4"/>
  <c r="B55" i="4"/>
  <c r="B45" i="4"/>
  <c r="D48" i="4" s="1"/>
  <c r="E39" i="4" s="1"/>
  <c r="F44" i="4"/>
  <c r="F45" i="4" s="1"/>
  <c r="F42" i="4"/>
  <c r="D42" i="4"/>
  <c r="G41" i="4"/>
  <c r="E41" i="4"/>
  <c r="B34" i="4"/>
  <c r="D44" i="4" s="1"/>
  <c r="D45" i="4" s="1"/>
  <c r="B30" i="4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F42" i="3"/>
  <c r="D42" i="3"/>
  <c r="G41" i="3"/>
  <c r="E41" i="3"/>
  <c r="B34" i="3"/>
  <c r="F44" i="3" s="1"/>
  <c r="F45" i="3" s="1"/>
  <c r="B30" i="3"/>
  <c r="D33" i="2"/>
  <c r="C33" i="2"/>
  <c r="B33" i="2"/>
  <c r="D46" i="4" l="1"/>
  <c r="G30" i="5"/>
  <c r="C35" i="2"/>
  <c r="C37" i="2"/>
  <c r="G39" i="4"/>
  <c r="F46" i="4"/>
  <c r="G40" i="4"/>
  <c r="G38" i="4"/>
  <c r="G38" i="3"/>
  <c r="G39" i="3"/>
  <c r="F46" i="3"/>
  <c r="G40" i="3"/>
  <c r="E38" i="4"/>
  <c r="E40" i="4"/>
  <c r="D49" i="4"/>
  <c r="D44" i="3"/>
  <c r="D45" i="3" s="1"/>
  <c r="D46" i="3" s="1"/>
  <c r="C39" i="2" l="1"/>
  <c r="E40" i="3"/>
  <c r="D52" i="4"/>
  <c r="D50" i="4"/>
  <c r="E42" i="4"/>
  <c r="G42" i="4"/>
  <c r="E38" i="3"/>
  <c r="E39" i="3"/>
  <c r="G42" i="3"/>
  <c r="B57" i="3" l="1"/>
  <c r="D58" i="3" s="1"/>
  <c r="B70" i="3" s="1"/>
  <c r="B57" i="4"/>
  <c r="D58" i="4" s="1"/>
  <c r="B70" i="4" s="1"/>
  <c r="G67" i="4"/>
  <c r="H67" i="4" s="1"/>
  <c r="G65" i="4"/>
  <c r="H65" i="4" s="1"/>
  <c r="G71" i="4"/>
  <c r="H71" i="4" s="1"/>
  <c r="G63" i="4"/>
  <c r="H63" i="4" s="1"/>
  <c r="G61" i="4"/>
  <c r="H61" i="4" s="1"/>
  <c r="D51" i="4"/>
  <c r="G69" i="4"/>
  <c r="H69" i="4" s="1"/>
  <c r="G66" i="4"/>
  <c r="H66" i="4" s="1"/>
  <c r="G70" i="4"/>
  <c r="H70" i="4" s="1"/>
  <c r="G62" i="4"/>
  <c r="H62" i="4" s="1"/>
  <c r="E42" i="3"/>
  <c r="D52" i="3"/>
  <c r="D50" i="3"/>
  <c r="G70" i="3" l="1"/>
  <c r="H70" i="3" s="1"/>
  <c r="G67" i="3"/>
  <c r="H67" i="3" s="1"/>
  <c r="G65" i="3"/>
  <c r="H65" i="3" s="1"/>
  <c r="G63" i="3"/>
  <c r="H63" i="3" s="1"/>
  <c r="G61" i="3"/>
  <c r="H61" i="3" s="1"/>
  <c r="G66" i="3"/>
  <c r="H66" i="3" s="1"/>
  <c r="G62" i="3"/>
  <c r="H62" i="3" s="1"/>
  <c r="G71" i="3"/>
  <c r="H71" i="3" s="1"/>
  <c r="G69" i="3"/>
  <c r="H69" i="3" s="1"/>
  <c r="D51" i="3"/>
  <c r="H73" i="4"/>
  <c r="H75" i="4"/>
  <c r="H75" i="3" l="1"/>
  <c r="H73" i="3"/>
  <c r="H74" i="4"/>
  <c r="G77" i="4"/>
  <c r="H74" i="3" l="1"/>
  <c r="G77" i="3"/>
</calcChain>
</file>

<file path=xl/sharedStrings.xml><?xml version="1.0" encoding="utf-8"?>
<sst xmlns="http://schemas.openxmlformats.org/spreadsheetml/2006/main" count="319" uniqueCount="128">
  <si>
    <t>HPLC System Suitability Report</t>
  </si>
  <si>
    <t>Analysis Data</t>
  </si>
  <si>
    <t>Assay</t>
  </si>
  <si>
    <t>Sample(s)</t>
  </si>
  <si>
    <t>Reference Substance:</t>
  </si>
  <si>
    <t>COSATRIM® SUSPENSION</t>
  </si>
  <si>
    <t>% age Purity:</t>
  </si>
  <si>
    <t>NDQB201806453</t>
  </si>
  <si>
    <t>Weight (mg):</t>
  </si>
  <si>
    <t>Sulfamethoxazole BP &amp; Trimethoprim BP</t>
  </si>
  <si>
    <t>Standard Conc (mg/mL):</t>
  </si>
  <si>
    <t>Each 5 ml contains Sulmethoxazole BP 200 mg and Trimethoprim  BP 40 mg.</t>
  </si>
  <si>
    <t>2018-06-21 13:40:33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</si>
  <si>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</si>
  <si>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</si>
  <si>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</si>
  <si>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</si>
  <si>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</si>
  <si>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</si>
  <si>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</si>
  <si>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</si>
  <si>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</si>
  <si>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</si>
  <si>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</si>
  <si>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</si>
  <si>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</si>
  <si>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</si>
  <si>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</si>
  <si>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</si>
  <si>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</si>
  <si>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</si>
  <si>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</si>
  <si>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</si>
  <si>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</si>
  <si>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</si>
  <si>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</si>
  <si>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</si>
  <si>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</si>
  <si>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</si>
  <si>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</si>
  <si>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</si>
  <si>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</si>
  <si>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</si>
  <si>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</si>
  <si>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</si>
  <si>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</si>
  <si>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</si>
  <si>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 xml:space="preserve">COSATRIM� SUSPENSION </t>
  </si>
  <si>
    <t>SULFAMETHOXAZOLE</t>
  </si>
  <si>
    <t xml:space="preserve">Each 5ml contains 200mg sulfamethoxazole </t>
  </si>
  <si>
    <t>Sulfamethoxazole</t>
  </si>
  <si>
    <t>Code:</t>
  </si>
  <si>
    <t>S12-6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</si>
  <si>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</si>
  <si>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</si>
  <si>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</si>
  <si>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</si>
  <si>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</si>
  <si>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</si>
  <si>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</si>
  <si>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</si>
  <si>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</si>
  <si>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</si>
  <si>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</si>
  <si>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</si>
  <si>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</si>
  <si>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</si>
  <si>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</si>
  <si>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</si>
  <si>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</si>
  <si>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</si>
  <si>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</si>
  <si>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</si>
  <si>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</si>
  <si>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</si>
  <si>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</si>
  <si>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</si>
  <si>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</si>
  <si>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</si>
  <si>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</si>
  <si>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</si>
  <si>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</si>
  <si>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</si>
  <si>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</si>
  <si>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</si>
  <si>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</si>
  <si>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</si>
  <si>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</si>
  <si>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</si>
  <si>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</si>
  <si>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</si>
  <si>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</si>
  <si>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</si>
  <si>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</si>
  <si>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</si>
  <si>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</si>
  <si>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</si>
  <si>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</si>
  <si>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</si>
  <si>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</si>
  <si>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</si>
  <si>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</si>
  <si>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</si>
  <si>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</si>
  <si>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</si>
  <si>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</si>
  <si>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</si>
  <si>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</si>
  <si>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</si>
  <si>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</si>
  <si>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</si>
  <si>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</si>
  <si>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</si>
  <si>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</si>
  <si>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</si>
  <si>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</si>
  <si>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SARAH KARIUKI</t>
  </si>
  <si>
    <t>Trimethoprim</t>
  </si>
  <si>
    <t>Each 5ml contains 40mg Trimethoprim</t>
  </si>
  <si>
    <t>T7-5</t>
  </si>
  <si>
    <t>LECOTRIM PAEDIATRIC SUSPENSION</t>
  </si>
  <si>
    <t>RESOLUTION</t>
  </si>
  <si>
    <t>RRT</t>
  </si>
  <si>
    <r>
      <t xml:space="preserve">RRT should </t>
    </r>
    <r>
      <rPr>
        <b/>
        <sz val="12"/>
        <color rgb="FF000000"/>
        <rFont val="Book Antiqua"/>
        <family val="1"/>
      </rPr>
      <t>1.8</t>
    </r>
  </si>
  <si>
    <t>The Resolution between sulfamethoxazole and trimethoprim NLT 5.0</t>
  </si>
  <si>
    <t>TRIMETHOPRIM</t>
  </si>
  <si>
    <r>
      <t xml:space="preserve">RRT should </t>
    </r>
    <r>
      <rPr>
        <b/>
        <sz val="12"/>
        <color rgb="FF000000"/>
        <rFont val="Book Antiqua"/>
        <family val="1"/>
      </rPr>
      <t>1.0</t>
    </r>
  </si>
  <si>
    <t>SARAH KARAIUKI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</si>
</sst>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\ &quot;mg&quot;"/>
    <numFmt numFmtId="174" formatCode="0.0000\ &quot;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0"/>
      <color rgb="FF000000"/>
      <name val="Arial"/>
      <family val="2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3" fillId="2" borderId="0"/>
    <xf numFmtId="0" fontId="13" fillId="2" borderId="0"/>
    <xf numFmtId="0" fontId="13" fillId="2" borderId="0"/>
  </cellStyleXfs>
  <cellXfs count="414">
    <xf numFmtId="0" fontId="0" fillId="2" borderId="0" xfId="0" applyFill="1"/>
    <xf numFmtId="0" fontId="1" fillId="2" borderId="0" xfId="0" applyFont="1" applyFill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2" fillId="2" borderId="0" xfId="1" applyFont="1" applyFill="1"/>
    <xf numFmtId="0" fontId="13" fillId="2" borderId="0" xfId="1" applyFill="1"/>
    <xf numFmtId="0" fontId="15" fillId="2" borderId="0" xfId="1" applyFont="1" applyFill="1"/>
    <xf numFmtId="0" fontId="17" fillId="3" borderId="0" xfId="1" applyFont="1" applyFill="1" applyAlignment="1" applyProtection="1">
      <alignment horizontal="left"/>
      <protection locked="0"/>
    </xf>
    <xf numFmtId="0" fontId="17" fillId="2" borderId="0" xfId="1" applyFont="1" applyFill="1" applyProtection="1">
      <protection locked="0"/>
    </xf>
    <xf numFmtId="0" fontId="17" fillId="2" borderId="0" xfId="1" applyFont="1" applyFill="1"/>
    <xf numFmtId="170" fontId="17" fillId="3" borderId="0" xfId="1" applyNumberFormat="1" applyFont="1" applyFill="1" applyAlignment="1" applyProtection="1">
      <alignment horizontal="left"/>
      <protection locked="0"/>
    </xf>
    <xf numFmtId="170" fontId="18" fillId="2" borderId="0" xfId="1" applyNumberFormat="1" applyFont="1" applyFill="1" applyAlignment="1">
      <alignment horizontal="left"/>
    </xf>
    <xf numFmtId="0" fontId="3" fillId="2" borderId="0" xfId="1" applyFont="1" applyFill="1"/>
    <xf numFmtId="0" fontId="15" fillId="2" borderId="0" xfId="1" applyFont="1" applyFill="1" applyAlignment="1">
      <alignment horizontal="right"/>
    </xf>
    <xf numFmtId="0" fontId="18" fillId="2" borderId="0" xfId="1" applyFont="1" applyFill="1" applyAlignment="1">
      <alignment horizontal="right"/>
    </xf>
    <xf numFmtId="0" fontId="16" fillId="3" borderId="0" xfId="1" applyFont="1" applyFill="1" applyAlignment="1" applyProtection="1">
      <alignment horizontal="center"/>
      <protection locked="0"/>
    </xf>
    <xf numFmtId="0" fontId="17" fillId="3" borderId="0" xfId="1" applyFont="1" applyFill="1" applyAlignment="1" applyProtection="1">
      <alignment horizontal="center"/>
      <protection locked="0"/>
    </xf>
    <xf numFmtId="0" fontId="19" fillId="2" borderId="0" xfId="1" applyFont="1" applyFill="1" applyAlignment="1">
      <alignment vertical="center" wrapText="1"/>
    </xf>
    <xf numFmtId="0" fontId="5" fillId="2" borderId="0" xfId="1" applyFont="1" applyFill="1" applyAlignment="1">
      <alignment horizontal="center"/>
    </xf>
    <xf numFmtId="0" fontId="15" fillId="2" borderId="0" xfId="1" applyFont="1" applyFill="1" applyAlignment="1">
      <alignment horizontal="center"/>
    </xf>
    <xf numFmtId="0" fontId="20" fillId="2" borderId="0" xfId="1" applyFont="1" applyFill="1"/>
    <xf numFmtId="0" fontId="21" fillId="2" borderId="0" xfId="1" applyFont="1" applyFill="1"/>
    <xf numFmtId="2" fontId="16" fillId="3" borderId="0" xfId="1" applyNumberFormat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22" fillId="2" borderId="0" xfId="1" applyFont="1" applyFill="1"/>
    <xf numFmtId="2" fontId="15" fillId="2" borderId="0" xfId="1" applyNumberFormat="1" applyFont="1" applyFill="1" applyAlignment="1">
      <alignment horizontal="center"/>
    </xf>
    <xf numFmtId="0" fontId="8" fillId="2" borderId="0" xfId="1" applyFont="1" applyFill="1" applyAlignment="1">
      <alignment horizontal="left" vertical="center" wrapText="1"/>
    </xf>
    <xf numFmtId="171" fontId="15" fillId="2" borderId="0" xfId="1" applyNumberFormat="1" applyFont="1" applyFill="1" applyAlignment="1">
      <alignment horizontal="center"/>
    </xf>
    <xf numFmtId="0" fontId="18" fillId="2" borderId="0" xfId="1" applyFont="1" applyFill="1"/>
    <xf numFmtId="0" fontId="18" fillId="2" borderId="21" xfId="1" applyFont="1" applyFill="1" applyBorder="1" applyAlignment="1">
      <alignment horizontal="right"/>
    </xf>
    <xf numFmtId="0" fontId="16" fillId="3" borderId="22" xfId="1" applyFont="1" applyFill="1" applyBorder="1" applyAlignment="1" applyProtection="1">
      <alignment horizontal="center"/>
      <protection locked="0"/>
    </xf>
    <xf numFmtId="0" fontId="15" fillId="2" borderId="23" xfId="1" applyFont="1" applyFill="1" applyBorder="1"/>
    <xf numFmtId="0" fontId="15" fillId="2" borderId="25" xfId="1" applyFont="1" applyFill="1" applyBorder="1"/>
    <xf numFmtId="0" fontId="18" fillId="2" borderId="18" xfId="1" applyFont="1" applyFill="1" applyBorder="1" applyAlignment="1">
      <alignment horizontal="right"/>
    </xf>
    <xf numFmtId="0" fontId="16" fillId="3" borderId="20" xfId="1" applyFont="1" applyFill="1" applyBorder="1" applyAlignment="1" applyProtection="1">
      <alignment horizontal="center"/>
      <protection locked="0"/>
    </xf>
    <xf numFmtId="0" fontId="15" fillId="2" borderId="22" xfId="1" applyFont="1" applyFill="1" applyBorder="1" applyAlignment="1">
      <alignment horizontal="center"/>
    </xf>
    <xf numFmtId="0" fontId="15" fillId="2" borderId="26" xfId="1" applyFont="1" applyFill="1" applyBorder="1" applyAlignment="1">
      <alignment horizontal="center"/>
    </xf>
    <xf numFmtId="0" fontId="15" fillId="2" borderId="27" xfId="1" applyFont="1" applyFill="1" applyBorder="1" applyAlignment="1">
      <alignment horizontal="center"/>
    </xf>
    <xf numFmtId="0" fontId="15" fillId="2" borderId="28" xfId="1" applyFont="1" applyFill="1" applyBorder="1" applyAlignment="1">
      <alignment horizontal="center"/>
    </xf>
    <xf numFmtId="0" fontId="18" fillId="2" borderId="29" xfId="1" applyFont="1" applyFill="1" applyBorder="1" applyAlignment="1">
      <alignment horizontal="center"/>
    </xf>
    <xf numFmtId="0" fontId="16" fillId="3" borderId="30" xfId="1" applyFont="1" applyFill="1" applyBorder="1" applyAlignment="1" applyProtection="1">
      <alignment horizontal="center"/>
      <protection locked="0"/>
    </xf>
    <xf numFmtId="168" fontId="18" fillId="2" borderId="27" xfId="1" applyNumberFormat="1" applyFont="1" applyFill="1" applyBorder="1" applyAlignment="1">
      <alignment horizontal="center"/>
    </xf>
    <xf numFmtId="168" fontId="18" fillId="2" borderId="28" xfId="1" applyNumberFormat="1" applyFont="1" applyFill="1" applyBorder="1" applyAlignment="1">
      <alignment horizontal="center"/>
    </xf>
    <xf numFmtId="0" fontId="18" fillId="2" borderId="20" xfId="1" applyFont="1" applyFill="1" applyBorder="1" applyAlignment="1">
      <alignment horizontal="center"/>
    </xf>
    <xf numFmtId="0" fontId="16" fillId="3" borderId="18" xfId="1" applyFont="1" applyFill="1" applyBorder="1" applyAlignment="1" applyProtection="1">
      <alignment horizontal="center"/>
      <protection locked="0"/>
    </xf>
    <xf numFmtId="168" fontId="18" fillId="2" borderId="31" xfId="1" applyNumberFormat="1" applyFont="1" applyFill="1" applyBorder="1" applyAlignment="1">
      <alignment horizontal="center"/>
    </xf>
    <xf numFmtId="168" fontId="18" fillId="2" borderId="32" xfId="1" applyNumberFormat="1" applyFont="1" applyFill="1" applyBorder="1" applyAlignment="1">
      <alignment horizontal="center"/>
    </xf>
    <xf numFmtId="0" fontId="18" fillId="2" borderId="33" xfId="1" applyFont="1" applyFill="1" applyBorder="1" applyAlignment="1">
      <alignment horizontal="center"/>
    </xf>
    <xf numFmtId="0" fontId="16" fillId="3" borderId="34" xfId="1" applyFont="1" applyFill="1" applyBorder="1" applyAlignment="1" applyProtection="1">
      <alignment horizontal="center"/>
      <protection locked="0"/>
    </xf>
    <xf numFmtId="168" fontId="18" fillId="2" borderId="35" xfId="1" applyNumberFormat="1" applyFont="1" applyFill="1" applyBorder="1" applyAlignment="1">
      <alignment horizontal="center"/>
    </xf>
    <xf numFmtId="168" fontId="18" fillId="2" borderId="36" xfId="1" applyNumberFormat="1" applyFont="1" applyFill="1" applyBorder="1" applyAlignment="1">
      <alignment horizontal="center"/>
    </xf>
    <xf numFmtId="0" fontId="18" fillId="2" borderId="20" xfId="1" applyFont="1" applyFill="1" applyBorder="1" applyAlignment="1">
      <alignment horizontal="right"/>
    </xf>
    <xf numFmtId="1" fontId="15" fillId="6" borderId="37" xfId="1" applyNumberFormat="1" applyFont="1" applyFill="1" applyBorder="1" applyAlignment="1">
      <alignment horizontal="center"/>
    </xf>
    <xf numFmtId="168" fontId="15" fillId="6" borderId="38" xfId="1" applyNumberFormat="1" applyFont="1" applyFill="1" applyBorder="1" applyAlignment="1">
      <alignment horizontal="center"/>
    </xf>
    <xf numFmtId="1" fontId="15" fillId="6" borderId="39" xfId="1" applyNumberFormat="1" applyFont="1" applyFill="1" applyBorder="1" applyAlignment="1">
      <alignment horizontal="center"/>
    </xf>
    <xf numFmtId="168" fontId="15" fillId="6" borderId="40" xfId="1" applyNumberFormat="1" applyFont="1" applyFill="1" applyBorder="1" applyAlignment="1">
      <alignment horizontal="center"/>
    </xf>
    <xf numFmtId="0" fontId="18" fillId="2" borderId="41" xfId="1" applyFont="1" applyFill="1" applyBorder="1" applyAlignment="1">
      <alignment horizontal="right"/>
    </xf>
    <xf numFmtId="0" fontId="16" fillId="3" borderId="42" xfId="1" applyFont="1" applyFill="1" applyBorder="1" applyAlignment="1" applyProtection="1">
      <alignment horizontal="center"/>
      <protection locked="0"/>
    </xf>
    <xf numFmtId="0" fontId="16" fillId="3" borderId="15" xfId="1" applyFont="1" applyFill="1" applyBorder="1" applyAlignment="1" applyProtection="1">
      <alignment horizontal="center"/>
      <protection locked="0"/>
    </xf>
    <xf numFmtId="0" fontId="18" fillId="2" borderId="0" xfId="1" applyFont="1" applyFill="1" applyAlignment="1" applyProtection="1">
      <alignment horizontal="center"/>
      <protection locked="0"/>
    </xf>
    <xf numFmtId="0" fontId="18" fillId="2" borderId="26" xfId="1" applyFont="1" applyFill="1" applyBorder="1" applyAlignment="1">
      <alignment horizontal="right"/>
    </xf>
    <xf numFmtId="2" fontId="18" fillId="6" borderId="43" xfId="1" applyNumberFormat="1" applyFont="1" applyFill="1" applyBorder="1" applyAlignment="1">
      <alignment horizontal="center"/>
    </xf>
    <xf numFmtId="0" fontId="18" fillId="2" borderId="0" xfId="1" applyFont="1" applyFill="1" applyAlignment="1">
      <alignment horizontal="center"/>
    </xf>
    <xf numFmtId="2" fontId="18" fillId="6" borderId="17" xfId="1" applyNumberFormat="1" applyFont="1" applyFill="1" applyBorder="1" applyAlignment="1">
      <alignment horizontal="center"/>
    </xf>
    <xf numFmtId="2" fontId="18" fillId="2" borderId="0" xfId="1" applyNumberFormat="1" applyFont="1" applyFill="1" applyAlignment="1">
      <alignment horizontal="center"/>
    </xf>
    <xf numFmtId="2" fontId="18" fillId="7" borderId="43" xfId="1" applyNumberFormat="1" applyFont="1" applyFill="1" applyBorder="1" applyAlignment="1">
      <alignment horizontal="center"/>
    </xf>
    <xf numFmtId="2" fontId="18" fillId="7" borderId="17" xfId="1" applyNumberFormat="1" applyFont="1" applyFill="1" applyBorder="1" applyAlignment="1">
      <alignment horizontal="center"/>
    </xf>
    <xf numFmtId="2" fontId="18" fillId="6" borderId="19" xfId="1" applyNumberFormat="1" applyFont="1" applyFill="1" applyBorder="1" applyAlignment="1">
      <alignment horizontal="center"/>
    </xf>
    <xf numFmtId="0" fontId="16" fillId="3" borderId="43" xfId="1" applyFont="1" applyFill="1" applyBorder="1" applyAlignment="1" applyProtection="1">
      <alignment horizontal="center"/>
      <protection locked="0"/>
    </xf>
    <xf numFmtId="0" fontId="18" fillId="2" borderId="37" xfId="1" applyFont="1" applyFill="1" applyBorder="1" applyAlignment="1">
      <alignment horizontal="right"/>
    </xf>
    <xf numFmtId="2" fontId="18" fillId="6" borderId="28" xfId="1" applyNumberFormat="1" applyFont="1" applyFill="1" applyBorder="1" applyAlignment="1">
      <alignment horizontal="center"/>
    </xf>
    <xf numFmtId="168" fontId="15" fillId="2" borderId="0" xfId="1" applyNumberFormat="1" applyFont="1" applyFill="1" applyAlignment="1">
      <alignment horizontal="center"/>
    </xf>
    <xf numFmtId="0" fontId="18" fillId="2" borderId="15" xfId="1" applyFont="1" applyFill="1" applyBorder="1" applyAlignment="1">
      <alignment horizontal="right"/>
    </xf>
    <xf numFmtId="168" fontId="15" fillId="7" borderId="15" xfId="1" applyNumberFormat="1" applyFont="1" applyFill="1" applyBorder="1" applyAlignment="1">
      <alignment horizontal="center"/>
    </xf>
    <xf numFmtId="10" fontId="18" fillId="2" borderId="0" xfId="1" applyNumberFormat="1" applyFont="1" applyFill="1" applyAlignment="1">
      <alignment horizontal="center"/>
    </xf>
    <xf numFmtId="0" fontId="18" fillId="2" borderId="17" xfId="1" applyFont="1" applyFill="1" applyBorder="1" applyAlignment="1">
      <alignment horizontal="right"/>
    </xf>
    <xf numFmtId="10" fontId="18" fillId="6" borderId="17" xfId="1" applyNumberFormat="1" applyFont="1" applyFill="1" applyBorder="1" applyAlignment="1">
      <alignment horizontal="center"/>
    </xf>
    <xf numFmtId="0" fontId="18" fillId="2" borderId="19" xfId="1" applyFont="1" applyFill="1" applyBorder="1" applyAlignment="1">
      <alignment horizontal="right"/>
    </xf>
    <xf numFmtId="0" fontId="18" fillId="7" borderId="19" xfId="1" applyFont="1" applyFill="1" applyBorder="1" applyAlignment="1">
      <alignment horizontal="center"/>
    </xf>
    <xf numFmtId="0" fontId="15" fillId="2" borderId="0" xfId="1" applyFont="1" applyFill="1" applyAlignment="1">
      <alignment horizontal="left"/>
    </xf>
    <xf numFmtId="0" fontId="18" fillId="2" borderId="0" xfId="1" applyFont="1" applyFill="1" applyAlignment="1">
      <alignment horizontal="left"/>
    </xf>
    <xf numFmtId="172" fontId="16" fillId="3" borderId="0" xfId="1" applyNumberFormat="1" applyFont="1" applyFill="1" applyAlignment="1" applyProtection="1">
      <alignment horizontal="center"/>
      <protection locked="0"/>
    </xf>
    <xf numFmtId="173" fontId="16" fillId="3" borderId="0" xfId="1" applyNumberFormat="1" applyFont="1" applyFill="1" applyAlignment="1" applyProtection="1">
      <alignment horizontal="center"/>
      <protection locked="0"/>
    </xf>
    <xf numFmtId="167" fontId="15" fillId="2" borderId="0" xfId="1" applyNumberFormat="1" applyFont="1" applyFill="1" applyAlignment="1" applyProtection="1">
      <alignment horizontal="center"/>
      <protection locked="0"/>
    </xf>
    <xf numFmtId="172" fontId="15" fillId="2" borderId="0" xfId="1" applyNumberFormat="1" applyFont="1" applyFill="1" applyAlignment="1">
      <alignment horizontal="center"/>
    </xf>
    <xf numFmtId="174" fontId="15" fillId="2" borderId="0" xfId="1" applyNumberFormat="1" applyFont="1" applyFill="1" applyAlignment="1">
      <alignment horizontal="center"/>
    </xf>
    <xf numFmtId="2" fontId="6" fillId="2" borderId="16" xfId="1" applyNumberFormat="1" applyFont="1" applyFill="1" applyBorder="1" applyAlignment="1">
      <alignment horizontal="center" wrapText="1"/>
    </xf>
    <xf numFmtId="2" fontId="15" fillId="2" borderId="45" xfId="1" applyNumberFormat="1" applyFont="1" applyFill="1" applyBorder="1" applyAlignment="1">
      <alignment horizontal="center"/>
    </xf>
    <xf numFmtId="0" fontId="15" fillId="2" borderId="45" xfId="1" applyFont="1" applyFill="1" applyBorder="1" applyAlignment="1">
      <alignment horizontal="center"/>
    </xf>
    <xf numFmtId="0" fontId="18" fillId="2" borderId="21" xfId="1" applyFont="1" applyFill="1" applyBorder="1" applyAlignment="1">
      <alignment horizontal="center"/>
    </xf>
    <xf numFmtId="0" fontId="16" fillId="3" borderId="21" xfId="1" applyFont="1" applyFill="1" applyBorder="1" applyAlignment="1" applyProtection="1">
      <alignment horizontal="center"/>
      <protection locked="0"/>
    </xf>
    <xf numFmtId="2" fontId="18" fillId="2" borderId="45" xfId="1" applyNumberFormat="1" applyFont="1" applyFill="1" applyBorder="1" applyAlignment="1">
      <alignment horizontal="center"/>
    </xf>
    <xf numFmtId="10" fontId="18" fillId="2" borderId="22" xfId="1" applyNumberFormat="1" applyFont="1" applyFill="1" applyBorder="1" applyAlignment="1">
      <alignment horizontal="center" vertical="center"/>
    </xf>
    <xf numFmtId="0" fontId="18" fillId="2" borderId="18" xfId="1" applyFont="1" applyFill="1" applyBorder="1" applyAlignment="1">
      <alignment horizontal="center"/>
    </xf>
    <xf numFmtId="2" fontId="18" fillId="2" borderId="46" xfId="1" applyNumberFormat="1" applyFont="1" applyFill="1" applyBorder="1" applyAlignment="1">
      <alignment horizontal="center"/>
    </xf>
    <xf numFmtId="10" fontId="18" fillId="2" borderId="20" xfId="1" applyNumberFormat="1" applyFont="1" applyFill="1" applyBorder="1" applyAlignment="1">
      <alignment horizontal="center" vertical="center"/>
    </xf>
    <xf numFmtId="0" fontId="18" fillId="2" borderId="44" xfId="1" applyFont="1" applyFill="1" applyBorder="1" applyAlignment="1">
      <alignment horizontal="center"/>
    </xf>
    <xf numFmtId="0" fontId="16" fillId="3" borderId="44" xfId="1" applyFont="1" applyFill="1" applyBorder="1" applyAlignment="1" applyProtection="1">
      <alignment horizontal="center"/>
      <protection locked="0"/>
    </xf>
    <xf numFmtId="0" fontId="18" fillId="2" borderId="45" xfId="1" applyFont="1" applyFill="1" applyBorder="1" applyAlignment="1">
      <alignment horizontal="center"/>
    </xf>
    <xf numFmtId="0" fontId="18" fillId="2" borderId="46" xfId="1" applyFont="1" applyFill="1" applyBorder="1" applyAlignment="1">
      <alignment horizontal="center"/>
    </xf>
    <xf numFmtId="0" fontId="18" fillId="2" borderId="47" xfId="1" applyFont="1" applyFill="1" applyBorder="1" applyAlignment="1">
      <alignment horizontal="center"/>
    </xf>
    <xf numFmtId="2" fontId="18" fillId="2" borderId="47" xfId="1" applyNumberFormat="1" applyFont="1" applyFill="1" applyBorder="1" applyAlignment="1">
      <alignment horizontal="center"/>
    </xf>
    <xf numFmtId="10" fontId="18" fillId="2" borderId="48" xfId="1" applyNumberFormat="1" applyFont="1" applyFill="1" applyBorder="1" applyAlignment="1">
      <alignment horizontal="center" vertical="center"/>
    </xf>
    <xf numFmtId="0" fontId="18" fillId="2" borderId="44" xfId="1" applyFont="1" applyFill="1" applyBorder="1" applyAlignment="1">
      <alignment horizontal="right"/>
    </xf>
    <xf numFmtId="2" fontId="17" fillId="2" borderId="48" xfId="1" applyNumberFormat="1" applyFont="1" applyFill="1" applyBorder="1" applyAlignment="1">
      <alignment horizontal="center"/>
    </xf>
    <xf numFmtId="0" fontId="18" fillId="2" borderId="49" xfId="1" applyFont="1" applyFill="1" applyBorder="1" applyAlignment="1">
      <alignment horizontal="right"/>
    </xf>
    <xf numFmtId="10" fontId="16" fillId="7" borderId="33" xfId="1" applyNumberFormat="1" applyFont="1" applyFill="1" applyBorder="1" applyAlignment="1">
      <alignment horizontal="center"/>
    </xf>
    <xf numFmtId="10" fontId="16" fillId="6" borderId="50" xfId="1" applyNumberFormat="1" applyFont="1" applyFill="1" applyBorder="1" applyAlignment="1">
      <alignment horizontal="center"/>
    </xf>
    <xf numFmtId="0" fontId="16" fillId="7" borderId="51" xfId="1" applyFont="1" applyFill="1" applyBorder="1" applyAlignment="1">
      <alignment horizontal="center"/>
    </xf>
    <xf numFmtId="165" fontId="16" fillId="2" borderId="0" xfId="1" applyNumberFormat="1" applyFont="1" applyFill="1" applyAlignment="1">
      <alignment horizontal="center"/>
    </xf>
    <xf numFmtId="0" fontId="8" fillId="2" borderId="9" xfId="1" applyFont="1" applyFill="1" applyBorder="1" applyAlignment="1">
      <alignment horizontal="left" vertical="center" wrapText="1"/>
    </xf>
    <xf numFmtId="0" fontId="18" fillId="2" borderId="9" xfId="1" applyFont="1" applyFill="1" applyBorder="1"/>
    <xf numFmtId="0" fontId="18" fillId="2" borderId="9" xfId="1" applyFont="1" applyFill="1" applyBorder="1" applyAlignment="1">
      <alignment horizontal="center"/>
    </xf>
    <xf numFmtId="0" fontId="18" fillId="2" borderId="7" xfId="1" applyFont="1" applyFill="1" applyBorder="1" applyProtection="1">
      <protection locked="0"/>
    </xf>
    <xf numFmtId="0" fontId="18" fillId="2" borderId="7" xfId="1" applyFont="1" applyFill="1" applyBorder="1"/>
    <xf numFmtId="0" fontId="15" fillId="2" borderId="11" xfId="1" applyFont="1" applyFill="1" applyBorder="1" applyProtection="1">
      <protection locked="0"/>
    </xf>
    <xf numFmtId="0" fontId="18" fillId="2" borderId="11" xfId="1" applyFont="1" applyFill="1" applyBorder="1"/>
    <xf numFmtId="0" fontId="2" fillId="2" borderId="0" xfId="2" applyFont="1" applyFill="1"/>
    <xf numFmtId="0" fontId="13" fillId="2" borderId="0" xfId="2" applyFill="1"/>
    <xf numFmtId="0" fontId="15" fillId="2" borderId="0" xfId="2" applyFont="1" applyFill="1"/>
    <xf numFmtId="0" fontId="17" fillId="3" borderId="0" xfId="2" applyFont="1" applyFill="1" applyAlignment="1" applyProtection="1">
      <alignment horizontal="left"/>
      <protection locked="0"/>
    </xf>
    <xf numFmtId="0" fontId="17" fillId="2" borderId="0" xfId="2" applyFont="1" applyFill="1" applyProtection="1">
      <protection locked="0"/>
    </xf>
    <xf numFmtId="0" fontId="17" fillId="2" borderId="0" xfId="2" applyFont="1" applyFill="1"/>
    <xf numFmtId="170" fontId="17" fillId="3" borderId="0" xfId="2" applyNumberFormat="1" applyFont="1" applyFill="1" applyAlignment="1" applyProtection="1">
      <alignment horizontal="left"/>
      <protection locked="0"/>
    </xf>
    <xf numFmtId="170" fontId="18" fillId="2" borderId="0" xfId="2" applyNumberFormat="1" applyFont="1" applyFill="1" applyAlignment="1">
      <alignment horizontal="left"/>
    </xf>
    <xf numFmtId="0" fontId="3" fillId="2" borderId="0" xfId="2" applyFont="1" applyFill="1"/>
    <xf numFmtId="0" fontId="15" fillId="2" borderId="0" xfId="2" applyFont="1" applyFill="1" applyAlignment="1">
      <alignment horizontal="right"/>
    </xf>
    <xf numFmtId="0" fontId="18" fillId="2" borderId="0" xfId="2" applyFont="1" applyFill="1" applyAlignment="1">
      <alignment horizontal="right"/>
    </xf>
    <xf numFmtId="0" fontId="16" fillId="3" borderId="0" xfId="2" applyFont="1" applyFill="1" applyAlignment="1" applyProtection="1">
      <alignment horizontal="center"/>
      <protection locked="0"/>
    </xf>
    <xf numFmtId="0" fontId="17" fillId="3" borderId="0" xfId="2" applyFont="1" applyFill="1" applyAlignment="1" applyProtection="1">
      <alignment horizontal="center"/>
      <protection locked="0"/>
    </xf>
    <xf numFmtId="0" fontId="19" fillId="2" borderId="0" xfId="2" applyFont="1" applyFill="1" applyAlignment="1">
      <alignment vertical="center" wrapText="1"/>
    </xf>
    <xf numFmtId="0" fontId="5" fillId="2" borderId="0" xfId="2" applyFont="1" applyFill="1" applyAlignment="1">
      <alignment horizontal="center"/>
    </xf>
    <xf numFmtId="0" fontId="15" fillId="2" borderId="0" xfId="2" applyFont="1" applyFill="1" applyAlignment="1">
      <alignment horizontal="center"/>
    </xf>
    <xf numFmtId="0" fontId="20" fillId="2" borderId="0" xfId="2" applyFont="1" applyFill="1"/>
    <xf numFmtId="0" fontId="21" fillId="2" borderId="0" xfId="2" applyFont="1" applyFill="1"/>
    <xf numFmtId="2" fontId="16" fillId="3" borderId="0" xfId="2" applyNumberFormat="1" applyFont="1" applyFill="1" applyAlignment="1" applyProtection="1">
      <alignment horizontal="center"/>
      <protection locked="0"/>
    </xf>
    <xf numFmtId="0" fontId="15" fillId="2" borderId="0" xfId="2" applyFont="1" applyFill="1" applyAlignment="1">
      <alignment vertical="center" wrapText="1"/>
    </xf>
    <xf numFmtId="0" fontId="22" fillId="2" borderId="0" xfId="2" applyFont="1" applyFill="1"/>
    <xf numFmtId="2" fontId="15" fillId="2" borderId="0" xfId="2" applyNumberFormat="1" applyFont="1" applyFill="1" applyAlignment="1">
      <alignment horizontal="center"/>
    </xf>
    <xf numFmtId="0" fontId="8" fillId="2" borderId="0" xfId="2" applyFont="1" applyFill="1" applyAlignment="1">
      <alignment horizontal="left" vertical="center" wrapText="1"/>
    </xf>
    <xf numFmtId="171" fontId="15" fillId="2" borderId="0" xfId="2" applyNumberFormat="1" applyFont="1" applyFill="1" applyAlignment="1">
      <alignment horizontal="center"/>
    </xf>
    <xf numFmtId="0" fontId="18" fillId="2" borderId="0" xfId="2" applyFont="1" applyFill="1"/>
    <xf numFmtId="0" fontId="18" fillId="2" borderId="21" xfId="2" applyFont="1" applyFill="1" applyBorder="1" applyAlignment="1">
      <alignment horizontal="right"/>
    </xf>
    <xf numFmtId="0" fontId="16" fillId="3" borderId="22" xfId="2" applyFont="1" applyFill="1" applyBorder="1" applyAlignment="1" applyProtection="1">
      <alignment horizontal="center"/>
      <protection locked="0"/>
    </xf>
    <xf numFmtId="0" fontId="15" fillId="2" borderId="23" xfId="2" applyFont="1" applyFill="1" applyBorder="1"/>
    <xf numFmtId="0" fontId="15" fillId="2" borderId="25" xfId="2" applyFont="1" applyFill="1" applyBorder="1"/>
    <xf numFmtId="0" fontId="18" fillId="2" borderId="18" xfId="2" applyFont="1" applyFill="1" applyBorder="1" applyAlignment="1">
      <alignment horizontal="right"/>
    </xf>
    <xf numFmtId="0" fontId="16" fillId="3" borderId="20" xfId="2" applyFont="1" applyFill="1" applyBorder="1" applyAlignment="1" applyProtection="1">
      <alignment horizontal="center"/>
      <protection locked="0"/>
    </xf>
    <xf numFmtId="0" fontId="15" fillId="2" borderId="22" xfId="2" applyFont="1" applyFill="1" applyBorder="1" applyAlignment="1">
      <alignment horizontal="center"/>
    </xf>
    <xf numFmtId="0" fontId="15" fillId="2" borderId="26" xfId="2" applyFont="1" applyFill="1" applyBorder="1" applyAlignment="1">
      <alignment horizontal="center"/>
    </xf>
    <xf numFmtId="0" fontId="15" fillId="2" borderId="27" xfId="2" applyFont="1" applyFill="1" applyBorder="1" applyAlignment="1">
      <alignment horizontal="center"/>
    </xf>
    <xf numFmtId="0" fontId="15" fillId="2" borderId="28" xfId="2" applyFont="1" applyFill="1" applyBorder="1" applyAlignment="1">
      <alignment horizontal="center"/>
    </xf>
    <xf numFmtId="0" fontId="18" fillId="2" borderId="29" xfId="2" applyFont="1" applyFill="1" applyBorder="1" applyAlignment="1">
      <alignment horizontal="center"/>
    </xf>
    <xf numFmtId="0" fontId="16" fillId="3" borderId="30" xfId="2" applyFont="1" applyFill="1" applyBorder="1" applyAlignment="1" applyProtection="1">
      <alignment horizontal="center"/>
      <protection locked="0"/>
    </xf>
    <xf numFmtId="168" fontId="18" fillId="2" borderId="27" xfId="2" applyNumberFormat="1" applyFont="1" applyFill="1" applyBorder="1" applyAlignment="1">
      <alignment horizontal="center"/>
    </xf>
    <xf numFmtId="168" fontId="18" fillId="2" borderId="28" xfId="2" applyNumberFormat="1" applyFont="1" applyFill="1" applyBorder="1" applyAlignment="1">
      <alignment horizontal="center"/>
    </xf>
    <xf numFmtId="0" fontId="18" fillId="2" borderId="20" xfId="2" applyFont="1" applyFill="1" applyBorder="1" applyAlignment="1">
      <alignment horizontal="center"/>
    </xf>
    <xf numFmtId="0" fontId="16" fillId="3" borderId="18" xfId="2" applyFont="1" applyFill="1" applyBorder="1" applyAlignment="1" applyProtection="1">
      <alignment horizontal="center"/>
      <protection locked="0"/>
    </xf>
    <xf numFmtId="168" fontId="18" fillId="2" borderId="31" xfId="2" applyNumberFormat="1" applyFont="1" applyFill="1" applyBorder="1" applyAlignment="1">
      <alignment horizontal="center"/>
    </xf>
    <xf numFmtId="168" fontId="18" fillId="2" borderId="32" xfId="2" applyNumberFormat="1" applyFont="1" applyFill="1" applyBorder="1" applyAlignment="1">
      <alignment horizontal="center"/>
    </xf>
    <xf numFmtId="0" fontId="18" fillId="2" borderId="33" xfId="2" applyFont="1" applyFill="1" applyBorder="1" applyAlignment="1">
      <alignment horizontal="center"/>
    </xf>
    <xf numFmtId="0" fontId="16" fillId="3" borderId="34" xfId="2" applyFont="1" applyFill="1" applyBorder="1" applyAlignment="1" applyProtection="1">
      <alignment horizontal="center"/>
      <protection locked="0"/>
    </xf>
    <xf numFmtId="168" fontId="18" fillId="2" borderId="35" xfId="2" applyNumberFormat="1" applyFont="1" applyFill="1" applyBorder="1" applyAlignment="1">
      <alignment horizontal="center"/>
    </xf>
    <xf numFmtId="168" fontId="18" fillId="2" borderId="36" xfId="2" applyNumberFormat="1" applyFont="1" applyFill="1" applyBorder="1" applyAlignment="1">
      <alignment horizontal="center"/>
    </xf>
    <xf numFmtId="0" fontId="18" fillId="2" borderId="20" xfId="2" applyFont="1" applyFill="1" applyBorder="1" applyAlignment="1">
      <alignment horizontal="right"/>
    </xf>
    <xf numFmtId="1" fontId="15" fillId="6" borderId="37" xfId="2" applyNumberFormat="1" applyFont="1" applyFill="1" applyBorder="1" applyAlignment="1">
      <alignment horizontal="center"/>
    </xf>
    <xf numFmtId="168" fontId="15" fillId="6" borderId="38" xfId="2" applyNumberFormat="1" applyFont="1" applyFill="1" applyBorder="1" applyAlignment="1">
      <alignment horizontal="center"/>
    </xf>
    <xf numFmtId="1" fontId="15" fillId="6" borderId="39" xfId="2" applyNumberFormat="1" applyFont="1" applyFill="1" applyBorder="1" applyAlignment="1">
      <alignment horizontal="center"/>
    </xf>
    <xf numFmtId="168" fontId="15" fillId="6" borderId="40" xfId="2" applyNumberFormat="1" applyFont="1" applyFill="1" applyBorder="1" applyAlignment="1">
      <alignment horizontal="center"/>
    </xf>
    <xf numFmtId="0" fontId="18" fillId="2" borderId="41" xfId="2" applyFont="1" applyFill="1" applyBorder="1" applyAlignment="1">
      <alignment horizontal="right"/>
    </xf>
    <xf numFmtId="0" fontId="16" fillId="3" borderId="42" xfId="2" applyFont="1" applyFill="1" applyBorder="1" applyAlignment="1" applyProtection="1">
      <alignment horizontal="center"/>
      <protection locked="0"/>
    </xf>
    <xf numFmtId="0" fontId="16" fillId="3" borderId="15" xfId="2" applyFont="1" applyFill="1" applyBorder="1" applyAlignment="1" applyProtection="1">
      <alignment horizontal="center"/>
      <protection locked="0"/>
    </xf>
    <xf numFmtId="0" fontId="18" fillId="2" borderId="0" xfId="2" applyFont="1" applyFill="1" applyAlignment="1" applyProtection="1">
      <alignment horizontal="center"/>
      <protection locked="0"/>
    </xf>
    <xf numFmtId="0" fontId="18" fillId="2" borderId="26" xfId="2" applyFont="1" applyFill="1" applyBorder="1" applyAlignment="1">
      <alignment horizontal="right"/>
    </xf>
    <xf numFmtId="2" fontId="18" fillId="6" borderId="43" xfId="2" applyNumberFormat="1" applyFont="1" applyFill="1" applyBorder="1" applyAlignment="1">
      <alignment horizontal="center"/>
    </xf>
    <xf numFmtId="0" fontId="18" fillId="2" borderId="0" xfId="2" applyFont="1" applyFill="1" applyAlignment="1">
      <alignment horizontal="center"/>
    </xf>
    <xf numFmtId="2" fontId="18" fillId="6" borderId="17" xfId="2" applyNumberFormat="1" applyFont="1" applyFill="1" applyBorder="1" applyAlignment="1">
      <alignment horizontal="center"/>
    </xf>
    <xf numFmtId="2" fontId="18" fillId="2" borderId="0" xfId="2" applyNumberFormat="1" applyFont="1" applyFill="1" applyAlignment="1">
      <alignment horizontal="center"/>
    </xf>
    <xf numFmtId="2" fontId="18" fillId="7" borderId="43" xfId="2" applyNumberFormat="1" applyFont="1" applyFill="1" applyBorder="1" applyAlignment="1">
      <alignment horizontal="center"/>
    </xf>
    <xf numFmtId="2" fontId="18" fillId="7" borderId="17" xfId="2" applyNumberFormat="1" applyFont="1" applyFill="1" applyBorder="1" applyAlignment="1">
      <alignment horizontal="center"/>
    </xf>
    <xf numFmtId="164" fontId="18" fillId="6" borderId="43" xfId="2" applyNumberFormat="1" applyFont="1" applyFill="1" applyBorder="1" applyAlignment="1">
      <alignment horizontal="center"/>
    </xf>
    <xf numFmtId="2" fontId="18" fillId="6" borderId="19" xfId="2" applyNumberFormat="1" applyFont="1" applyFill="1" applyBorder="1" applyAlignment="1">
      <alignment horizontal="center"/>
    </xf>
    <xf numFmtId="0" fontId="16" fillId="3" borderId="43" xfId="2" applyFont="1" applyFill="1" applyBorder="1" applyAlignment="1" applyProtection="1">
      <alignment horizontal="center"/>
      <protection locked="0"/>
    </xf>
    <xf numFmtId="0" fontId="18" fillId="2" borderId="37" xfId="2" applyFont="1" applyFill="1" applyBorder="1" applyAlignment="1">
      <alignment horizontal="right"/>
    </xf>
    <xf numFmtId="2" fontId="18" fillId="6" borderId="28" xfId="2" applyNumberFormat="1" applyFont="1" applyFill="1" applyBorder="1" applyAlignment="1">
      <alignment horizontal="center"/>
    </xf>
    <xf numFmtId="168" fontId="15" fillId="2" borderId="0" xfId="2" applyNumberFormat="1" applyFont="1" applyFill="1" applyAlignment="1">
      <alignment horizontal="center"/>
    </xf>
    <xf numFmtId="0" fontId="18" fillId="2" borderId="15" xfId="2" applyFont="1" applyFill="1" applyBorder="1" applyAlignment="1">
      <alignment horizontal="right"/>
    </xf>
    <xf numFmtId="168" fontId="15" fillId="7" borderId="15" xfId="2" applyNumberFormat="1" applyFont="1" applyFill="1" applyBorder="1" applyAlignment="1">
      <alignment horizontal="center"/>
    </xf>
    <xf numFmtId="10" fontId="18" fillId="2" borderId="0" xfId="2" applyNumberFormat="1" applyFont="1" applyFill="1" applyAlignment="1">
      <alignment horizontal="center"/>
    </xf>
    <xf numFmtId="0" fontId="18" fillId="2" borderId="17" xfId="2" applyFont="1" applyFill="1" applyBorder="1" applyAlignment="1">
      <alignment horizontal="right"/>
    </xf>
    <xf numFmtId="10" fontId="18" fillId="6" borderId="17" xfId="2" applyNumberFormat="1" applyFont="1" applyFill="1" applyBorder="1" applyAlignment="1">
      <alignment horizontal="center"/>
    </xf>
    <xf numFmtId="0" fontId="18" fillId="2" borderId="19" xfId="2" applyFont="1" applyFill="1" applyBorder="1" applyAlignment="1">
      <alignment horizontal="right"/>
    </xf>
    <xf numFmtId="0" fontId="18" fillId="7" borderId="19" xfId="2" applyFont="1" applyFill="1" applyBorder="1" applyAlignment="1">
      <alignment horizontal="center"/>
    </xf>
    <xf numFmtId="0" fontId="15" fillId="2" borderId="0" xfId="2" applyFont="1" applyFill="1" applyAlignment="1">
      <alignment horizontal="left"/>
    </xf>
    <xf numFmtId="0" fontId="18" fillId="2" borderId="0" xfId="2" applyFont="1" applyFill="1" applyAlignment="1">
      <alignment horizontal="left"/>
    </xf>
    <xf numFmtId="172" fontId="16" fillId="3" borderId="0" xfId="2" applyNumberFormat="1" applyFont="1" applyFill="1" applyAlignment="1" applyProtection="1">
      <alignment horizontal="center"/>
      <protection locked="0"/>
    </xf>
    <xf numFmtId="173" fontId="16" fillId="3" borderId="0" xfId="2" applyNumberFormat="1" applyFont="1" applyFill="1" applyAlignment="1" applyProtection="1">
      <alignment horizontal="center"/>
      <protection locked="0"/>
    </xf>
    <xf numFmtId="167" fontId="15" fillId="2" borderId="0" xfId="2" applyNumberFormat="1" applyFont="1" applyFill="1" applyAlignment="1" applyProtection="1">
      <alignment horizontal="center"/>
      <protection locked="0"/>
    </xf>
    <xf numFmtId="172" fontId="15" fillId="2" borderId="0" xfId="2" applyNumberFormat="1" applyFont="1" applyFill="1" applyAlignment="1">
      <alignment horizontal="center"/>
    </xf>
    <xf numFmtId="174" fontId="15" fillId="2" borderId="0" xfId="2" applyNumberFormat="1" applyFont="1" applyFill="1" applyAlignment="1">
      <alignment horizontal="center"/>
    </xf>
    <xf numFmtId="2" fontId="6" fillId="2" borderId="16" xfId="2" applyNumberFormat="1" applyFont="1" applyFill="1" applyBorder="1" applyAlignment="1">
      <alignment horizontal="center" wrapText="1"/>
    </xf>
    <xf numFmtId="2" fontId="15" fillId="2" borderId="45" xfId="2" applyNumberFormat="1" applyFont="1" applyFill="1" applyBorder="1" applyAlignment="1">
      <alignment horizontal="center"/>
    </xf>
    <xf numFmtId="0" fontId="15" fillId="2" borderId="45" xfId="2" applyFont="1" applyFill="1" applyBorder="1" applyAlignment="1">
      <alignment horizontal="center"/>
    </xf>
    <xf numFmtId="0" fontId="18" fillId="2" borderId="21" xfId="2" applyFont="1" applyFill="1" applyBorder="1" applyAlignment="1">
      <alignment horizontal="center"/>
    </xf>
    <xf numFmtId="0" fontId="16" fillId="3" borderId="21" xfId="2" applyFont="1" applyFill="1" applyBorder="1" applyAlignment="1" applyProtection="1">
      <alignment horizontal="center"/>
      <protection locked="0"/>
    </xf>
    <xf numFmtId="2" fontId="18" fillId="2" borderId="45" xfId="2" applyNumberFormat="1" applyFont="1" applyFill="1" applyBorder="1" applyAlignment="1">
      <alignment horizontal="center"/>
    </xf>
    <xf numFmtId="10" fontId="18" fillId="2" borderId="22" xfId="2" applyNumberFormat="1" applyFont="1" applyFill="1" applyBorder="1" applyAlignment="1">
      <alignment horizontal="center" vertical="center"/>
    </xf>
    <xf numFmtId="0" fontId="18" fillId="2" borderId="18" xfId="2" applyFont="1" applyFill="1" applyBorder="1" applyAlignment="1">
      <alignment horizontal="center"/>
    </xf>
    <xf numFmtId="2" fontId="18" fillId="2" borderId="46" xfId="2" applyNumberFormat="1" applyFont="1" applyFill="1" applyBorder="1" applyAlignment="1">
      <alignment horizontal="center"/>
    </xf>
    <xf numFmtId="10" fontId="18" fillId="2" borderId="20" xfId="2" applyNumberFormat="1" applyFont="1" applyFill="1" applyBorder="1" applyAlignment="1">
      <alignment horizontal="center" vertical="center"/>
    </xf>
    <xf numFmtId="0" fontId="18" fillId="2" borderId="44" xfId="2" applyFont="1" applyFill="1" applyBorder="1" applyAlignment="1">
      <alignment horizontal="center"/>
    </xf>
    <xf numFmtId="0" fontId="16" fillId="3" borderId="44" xfId="2" applyFont="1" applyFill="1" applyBorder="1" applyAlignment="1" applyProtection="1">
      <alignment horizontal="center"/>
      <protection locked="0"/>
    </xf>
    <xf numFmtId="0" fontId="18" fillId="2" borderId="45" xfId="2" applyFont="1" applyFill="1" applyBorder="1" applyAlignment="1">
      <alignment horizontal="center"/>
    </xf>
    <xf numFmtId="0" fontId="18" fillId="2" borderId="46" xfId="2" applyFont="1" applyFill="1" applyBorder="1" applyAlignment="1">
      <alignment horizontal="center"/>
    </xf>
    <xf numFmtId="0" fontId="18" fillId="2" borderId="47" xfId="2" applyFont="1" applyFill="1" applyBorder="1" applyAlignment="1">
      <alignment horizontal="center"/>
    </xf>
    <xf numFmtId="2" fontId="18" fillId="2" borderId="47" xfId="2" applyNumberFormat="1" applyFont="1" applyFill="1" applyBorder="1" applyAlignment="1">
      <alignment horizontal="center"/>
    </xf>
    <xf numFmtId="10" fontId="18" fillId="2" borderId="48" xfId="2" applyNumberFormat="1" applyFont="1" applyFill="1" applyBorder="1" applyAlignment="1">
      <alignment horizontal="center" vertical="center"/>
    </xf>
    <xf numFmtId="0" fontId="18" fillId="2" borderId="44" xfId="2" applyFont="1" applyFill="1" applyBorder="1" applyAlignment="1">
      <alignment horizontal="right"/>
    </xf>
    <xf numFmtId="2" fontId="17" fillId="2" borderId="48" xfId="2" applyNumberFormat="1" applyFont="1" applyFill="1" applyBorder="1" applyAlignment="1">
      <alignment horizontal="center"/>
    </xf>
    <xf numFmtId="0" fontId="18" fillId="2" borderId="49" xfId="2" applyFont="1" applyFill="1" applyBorder="1" applyAlignment="1">
      <alignment horizontal="right"/>
    </xf>
    <xf numFmtId="10" fontId="16" fillId="7" borderId="33" xfId="2" applyNumberFormat="1" applyFont="1" applyFill="1" applyBorder="1" applyAlignment="1">
      <alignment horizontal="center"/>
    </xf>
    <xf numFmtId="10" fontId="16" fillId="6" borderId="50" xfId="2" applyNumberFormat="1" applyFont="1" applyFill="1" applyBorder="1" applyAlignment="1">
      <alignment horizontal="center"/>
    </xf>
    <xf numFmtId="0" fontId="16" fillId="7" borderId="51" xfId="2" applyFont="1" applyFill="1" applyBorder="1" applyAlignment="1">
      <alignment horizontal="center"/>
    </xf>
    <xf numFmtId="165" fontId="16" fillId="2" borderId="0" xfId="2" applyNumberFormat="1" applyFont="1" applyFill="1" applyAlignment="1">
      <alignment horizontal="center"/>
    </xf>
    <xf numFmtId="0" fontId="8" fillId="2" borderId="9" xfId="2" applyFont="1" applyFill="1" applyBorder="1" applyAlignment="1">
      <alignment horizontal="left" vertical="center" wrapText="1"/>
    </xf>
    <xf numFmtId="0" fontId="18" fillId="2" borderId="9" xfId="2" applyFont="1" applyFill="1" applyBorder="1"/>
    <xf numFmtId="0" fontId="18" fillId="2" borderId="9" xfId="2" applyFont="1" applyFill="1" applyBorder="1" applyAlignment="1">
      <alignment horizontal="center"/>
    </xf>
    <xf numFmtId="0" fontId="18" fillId="2" borderId="7" xfId="2" applyFont="1" applyFill="1" applyBorder="1" applyProtection="1">
      <protection locked="0"/>
    </xf>
    <xf numFmtId="0" fontId="18" fillId="2" borderId="7" xfId="2" applyFont="1" applyFill="1" applyBorder="1"/>
    <xf numFmtId="0" fontId="15" fillId="2" borderId="11" xfId="2" applyFont="1" applyFill="1" applyBorder="1" applyProtection="1">
      <protection locked="0"/>
    </xf>
    <xf numFmtId="0" fontId="18" fillId="2" borderId="11" xfId="2" applyFont="1" applyFill="1" applyBorder="1"/>
    <xf numFmtId="0" fontId="1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22" fontId="6" fillId="2" borderId="0" xfId="2" applyNumberFormat="1" applyFont="1" applyFill="1"/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1" fillId="2" borderId="52" xfId="2" applyFont="1" applyFill="1" applyBorder="1"/>
    <xf numFmtId="0" fontId="6" fillId="2" borderId="53" xfId="2" applyFont="1" applyFill="1" applyBorder="1"/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27" xfId="2" applyNumberFormat="1" applyFont="1" applyFill="1" applyBorder="1" applyAlignment="1" applyProtection="1">
      <alignment horizontal="center"/>
      <protection locked="0"/>
    </xf>
    <xf numFmtId="0" fontId="7" fillId="8" borderId="54" xfId="2" applyFont="1" applyFill="1" applyBorder="1" applyAlignment="1">
      <alignment horizontal="center"/>
    </xf>
    <xf numFmtId="2" fontId="2" fillId="8" borderId="55" xfId="2" applyNumberFormat="1" applyFont="1" applyFill="1" applyBorder="1" applyAlignment="1">
      <alignment horizontal="center"/>
    </xf>
    <xf numFmtId="2" fontId="7" fillId="3" borderId="31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2" fontId="7" fillId="3" borderId="3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2" fontId="5" fillId="4" borderId="2" xfId="2" applyNumberFormat="1" applyFont="1" applyFill="1" applyBorder="1" applyAlignment="1">
      <alignment horizontal="center"/>
    </xf>
    <xf numFmtId="0" fontId="2" fillId="9" borderId="54" xfId="2" applyFont="1" applyFill="1" applyBorder="1" applyAlignment="1">
      <alignment horizontal="center"/>
    </xf>
    <xf numFmtId="2" fontId="2" fillId="10" borderId="53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0" xfId="2" applyFont="1" applyFill="1" applyBorder="1"/>
    <xf numFmtId="0" fontId="2" fillId="2" borderId="54" xfId="2" applyFont="1" applyFill="1" applyBorder="1"/>
    <xf numFmtId="0" fontId="2" fillId="2" borderId="55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2" fillId="2" borderId="56" xfId="2" applyFont="1" applyFill="1" applyBorder="1"/>
    <xf numFmtId="0" fontId="2" fillId="2" borderId="57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6" fillId="2" borderId="6" xfId="2" applyFont="1" applyFill="1" applyBorder="1"/>
    <xf numFmtId="0" fontId="6" fillId="2" borderId="8" xfId="2" applyFont="1" applyFill="1" applyBorder="1"/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5" fillId="2" borderId="53" xfId="2" applyFont="1" applyFill="1" applyBorder="1" applyAlignment="1">
      <alignment horizontal="center"/>
    </xf>
    <xf numFmtId="0" fontId="2" fillId="8" borderId="55" xfId="2" applyFont="1" applyFill="1" applyBorder="1" applyAlignment="1">
      <alignment horizontal="center"/>
    </xf>
    <xf numFmtId="0" fontId="2" fillId="10" borderId="53" xfId="2" applyFont="1" applyFill="1" applyBorder="1" applyAlignment="1">
      <alignment horizontal="center"/>
    </xf>
    <xf numFmtId="0" fontId="15" fillId="2" borderId="0" xfId="1" applyFont="1" applyFill="1" applyAlignment="1">
      <alignment horizontal="center"/>
    </xf>
    <xf numFmtId="0" fontId="8" fillId="2" borderId="21" xfId="1" applyFont="1" applyFill="1" applyBorder="1" applyAlignment="1">
      <alignment horizontal="left" vertical="center" wrapText="1"/>
    </xf>
    <xf numFmtId="0" fontId="8" fillId="2" borderId="10" xfId="1" applyFont="1" applyFill="1" applyBorder="1" applyAlignment="1">
      <alignment horizontal="left" vertical="center" wrapText="1"/>
    </xf>
    <xf numFmtId="0" fontId="8" fillId="2" borderId="44" xfId="1" applyFont="1" applyFill="1" applyBorder="1" applyAlignment="1">
      <alignment horizontal="left" vertical="center" wrapText="1"/>
    </xf>
    <xf numFmtId="0" fontId="8" fillId="2" borderId="9" xfId="1" applyFont="1" applyFill="1" applyBorder="1" applyAlignment="1">
      <alignment horizontal="left" vertical="center" wrapText="1"/>
    </xf>
    <xf numFmtId="0" fontId="15" fillId="2" borderId="10" xfId="1" applyFont="1" applyFill="1" applyBorder="1" applyAlignment="1">
      <alignment horizontal="center" vertical="center"/>
    </xf>
    <xf numFmtId="0" fontId="15" fillId="2" borderId="0" xfId="1" applyFont="1" applyFill="1" applyAlignment="1">
      <alignment horizontal="center" vertical="center"/>
    </xf>
    <xf numFmtId="0" fontId="15" fillId="2" borderId="9" xfId="1" applyFont="1" applyFill="1" applyBorder="1" applyAlignment="1">
      <alignment horizontal="center" vertical="center"/>
    </xf>
    <xf numFmtId="0" fontId="15" fillId="2" borderId="44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left" vertical="center" wrapText="1"/>
    </xf>
    <xf numFmtId="0" fontId="8" fillId="2" borderId="48" xfId="1" applyFont="1" applyFill="1" applyBorder="1" applyAlignment="1">
      <alignment horizontal="left" vertical="center" wrapText="1"/>
    </xf>
    <xf numFmtId="0" fontId="16" fillId="3" borderId="0" xfId="1" applyFont="1" applyFill="1" applyAlignment="1" applyProtection="1">
      <alignment horizontal="left"/>
      <protection locked="0"/>
    </xf>
    <xf numFmtId="0" fontId="17" fillId="3" borderId="0" xfId="1" applyFont="1" applyFill="1" applyAlignment="1" applyProtection="1">
      <alignment horizontal="left"/>
      <protection locked="0"/>
    </xf>
    <xf numFmtId="0" fontId="8" fillId="2" borderId="12" xfId="1" applyFont="1" applyFill="1" applyBorder="1" applyAlignment="1">
      <alignment horizontal="justify" vertical="center" wrapText="1"/>
    </xf>
    <xf numFmtId="0" fontId="8" fillId="2" borderId="13" xfId="1" applyFont="1" applyFill="1" applyBorder="1" applyAlignment="1">
      <alignment horizontal="justify" vertical="center" wrapText="1"/>
    </xf>
    <xf numFmtId="0" fontId="8" fillId="2" borderId="14" xfId="1" applyFont="1" applyFill="1" applyBorder="1" applyAlignment="1">
      <alignment horizontal="justify" vertical="center" wrapText="1"/>
    </xf>
    <xf numFmtId="0" fontId="8" fillId="2" borderId="12" xfId="1" applyFont="1" applyFill="1" applyBorder="1" applyAlignment="1">
      <alignment horizontal="left" vertical="center" wrapText="1"/>
    </xf>
    <xf numFmtId="0" fontId="8" fillId="2" borderId="13" xfId="1" applyFont="1" applyFill="1" applyBorder="1" applyAlignment="1">
      <alignment horizontal="left" vertical="center" wrapText="1"/>
    </xf>
    <xf numFmtId="0" fontId="8" fillId="2" borderId="14" xfId="1" applyFont="1" applyFill="1" applyBorder="1" applyAlignment="1">
      <alignment horizontal="left" vertical="center" wrapText="1"/>
    </xf>
    <xf numFmtId="0" fontId="15" fillId="2" borderId="23" xfId="1" applyFont="1" applyFill="1" applyBorder="1" applyAlignment="1">
      <alignment horizontal="center"/>
    </xf>
    <xf numFmtId="0" fontId="15" fillId="2" borderId="24" xfId="1" applyFont="1" applyFill="1" applyBorder="1" applyAlignment="1">
      <alignment horizontal="center"/>
    </xf>
    <xf numFmtId="0" fontId="9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8" fillId="2" borderId="12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8" fillId="2" borderId="14" xfId="1" applyFont="1" applyFill="1" applyBorder="1" applyAlignment="1">
      <alignment horizontal="center"/>
    </xf>
    <xf numFmtId="0" fontId="14" fillId="2" borderId="10" xfId="1" applyFont="1" applyFill="1" applyBorder="1" applyAlignment="1">
      <alignment horizontal="center" vertical="center"/>
    </xf>
    <xf numFmtId="0" fontId="15" fillId="2" borderId="0" xfId="2" applyFont="1" applyFill="1" applyAlignment="1">
      <alignment horizontal="center"/>
    </xf>
    <xf numFmtId="0" fontId="8" fillId="2" borderId="21" xfId="2" applyFont="1" applyFill="1" applyBorder="1" applyAlignment="1">
      <alignment horizontal="left" vertical="center" wrapText="1"/>
    </xf>
    <xf numFmtId="0" fontId="8" fillId="2" borderId="10" xfId="2" applyFont="1" applyFill="1" applyBorder="1" applyAlignment="1">
      <alignment horizontal="left" vertical="center" wrapText="1"/>
    </xf>
    <xf numFmtId="0" fontId="8" fillId="2" borderId="44" xfId="2" applyFont="1" applyFill="1" applyBorder="1" applyAlignment="1">
      <alignment horizontal="left" vertical="center" wrapText="1"/>
    </xf>
    <xf numFmtId="0" fontId="8" fillId="2" borderId="9" xfId="2" applyFont="1" applyFill="1" applyBorder="1" applyAlignment="1">
      <alignment horizontal="left" vertical="center" wrapText="1"/>
    </xf>
    <xf numFmtId="0" fontId="15" fillId="2" borderId="10" xfId="2" applyFont="1" applyFill="1" applyBorder="1" applyAlignment="1">
      <alignment horizontal="center" vertical="center"/>
    </xf>
    <xf numFmtId="0" fontId="15" fillId="2" borderId="0" xfId="2" applyFont="1" applyFill="1" applyAlignment="1">
      <alignment horizontal="center" vertical="center"/>
    </xf>
    <xf numFmtId="0" fontId="15" fillId="2" borderId="9" xfId="2" applyFont="1" applyFill="1" applyBorder="1" applyAlignment="1">
      <alignment horizontal="center" vertical="center"/>
    </xf>
    <xf numFmtId="0" fontId="15" fillId="2" borderId="44" xfId="2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left" vertical="center" wrapText="1"/>
    </xf>
    <xf numFmtId="0" fontId="8" fillId="2" borderId="48" xfId="2" applyFont="1" applyFill="1" applyBorder="1" applyAlignment="1">
      <alignment horizontal="left" vertical="center" wrapText="1"/>
    </xf>
    <xf numFmtId="0" fontId="16" fillId="3" borderId="0" xfId="2" applyFont="1" applyFill="1" applyAlignment="1" applyProtection="1">
      <alignment horizontal="left"/>
      <protection locked="0"/>
    </xf>
    <xf numFmtId="0" fontId="17" fillId="3" borderId="0" xfId="2" applyFont="1" applyFill="1" applyAlignment="1" applyProtection="1">
      <alignment horizontal="left"/>
      <protection locked="0"/>
    </xf>
    <xf numFmtId="0" fontId="8" fillId="2" borderId="12" xfId="2" applyFont="1" applyFill="1" applyBorder="1" applyAlignment="1">
      <alignment horizontal="justify" vertical="center" wrapText="1"/>
    </xf>
    <xf numFmtId="0" fontId="8" fillId="2" borderId="13" xfId="2" applyFont="1" applyFill="1" applyBorder="1" applyAlignment="1">
      <alignment horizontal="justify" vertical="center" wrapText="1"/>
    </xf>
    <xf numFmtId="0" fontId="8" fillId="2" borderId="14" xfId="2" applyFont="1" applyFill="1" applyBorder="1" applyAlignment="1">
      <alignment horizontal="justify" vertical="center" wrapText="1"/>
    </xf>
    <xf numFmtId="0" fontId="8" fillId="2" borderId="12" xfId="2" applyFont="1" applyFill="1" applyBorder="1" applyAlignment="1">
      <alignment horizontal="left" vertical="center" wrapText="1"/>
    </xf>
    <xf numFmtId="0" fontId="8" fillId="2" borderId="13" xfId="2" applyFont="1" applyFill="1" applyBorder="1" applyAlignment="1">
      <alignment horizontal="left" vertical="center" wrapText="1"/>
    </xf>
    <xf numFmtId="0" fontId="8" fillId="2" borderId="14" xfId="2" applyFont="1" applyFill="1" applyBorder="1" applyAlignment="1">
      <alignment horizontal="left" vertical="center" wrapText="1"/>
    </xf>
    <xf numFmtId="0" fontId="15" fillId="2" borderId="23" xfId="2" applyFont="1" applyFill="1" applyBorder="1" applyAlignment="1">
      <alignment horizontal="center"/>
    </xf>
    <xf numFmtId="0" fontId="15" fillId="2" borderId="24" xfId="2" applyFont="1" applyFill="1" applyBorder="1" applyAlignment="1">
      <alignment horizontal="center"/>
    </xf>
    <xf numFmtId="0" fontId="9" fillId="2" borderId="0" xfId="2" applyFont="1" applyFill="1" applyAlignment="1">
      <alignment horizontal="center" vertical="center"/>
    </xf>
    <xf numFmtId="0" fontId="10" fillId="2" borderId="0" xfId="2" applyFont="1" applyFill="1" applyAlignment="1">
      <alignment horizontal="center" vertical="center"/>
    </xf>
    <xf numFmtId="0" fontId="8" fillId="2" borderId="12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14" fillId="2" borderId="10" xfId="2" applyFont="1" applyFill="1" applyBorder="1" applyAlignment="1">
      <alignment horizontal="center" vertic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4" fontId="16" fillId="3" borderId="45" xfId="1" applyNumberFormat="1" applyFont="1" applyFill="1" applyBorder="1" applyAlignment="1" applyProtection="1">
      <alignment horizontal="center" vertical="center"/>
      <protection locked="0"/>
    </xf>
    <xf numFmtId="164" fontId="16" fillId="3" borderId="46" xfId="1" applyNumberFormat="1" applyFont="1" applyFill="1" applyBorder="1" applyAlignment="1" applyProtection="1">
      <alignment horizontal="center" vertical="center"/>
      <protection locked="0"/>
    </xf>
    <xf numFmtId="164" fontId="16" fillId="3" borderId="47" xfId="1" applyNumberFormat="1" applyFont="1" applyFill="1" applyBorder="1" applyAlignment="1" applyProtection="1">
      <alignment horizontal="center" vertical="center"/>
      <protection locked="0"/>
    </xf>
    <xf numFmtId="164" fontId="16" fillId="3" borderId="45" xfId="2" applyNumberFormat="1" applyFont="1" applyFill="1" applyBorder="1" applyAlignment="1" applyProtection="1">
      <alignment horizontal="center" vertical="center"/>
      <protection locked="0"/>
    </xf>
    <xf numFmtId="164" fontId="16" fillId="3" borderId="46" xfId="2" applyNumberFormat="1" applyFont="1" applyFill="1" applyBorder="1" applyAlignment="1" applyProtection="1">
      <alignment horizontal="center" vertical="center"/>
      <protection locked="0"/>
    </xf>
    <xf numFmtId="164" fontId="16" fillId="3" borderId="47" xfId="2" applyNumberFormat="1" applyFont="1" applyFill="1" applyBorder="1" applyAlignment="1" applyProtection="1">
      <alignment horizontal="center" vertical="center"/>
      <protection locked="0"/>
    </xf>
  </cellXfs>
  <cellStyles count="4">
    <cellStyle name="Normal" xfId="0" builtinId="0"/>
    <cellStyle name="Normal 2" xfId="2"/>
    <cellStyle name="Normal 3" xfId="1"/>
    <cellStyle name="Normal 4" xfId="3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1" zoomScale="55" zoomScaleNormal="75" workbookViewId="0">
      <selection activeCell="D61" sqref="D61:D72"/>
    </sheetView>
  </sheetViews>
  <sheetFormatPr defaultRowHeight="13.5" x14ac:dyDescent="0.25"/>
  <cols>
    <col min="1" max="1" width="55.42578125" style="59" customWidth="1"/>
    <col min="2" max="2" width="33.7109375" style="59" customWidth="1"/>
    <col min="3" max="3" width="42.28515625" style="59" customWidth="1"/>
    <col min="4" max="4" width="30.5703125" style="59" customWidth="1"/>
    <col min="5" max="5" width="35.42578125" style="59" customWidth="1"/>
    <col min="6" max="6" width="30.7109375" style="59" customWidth="1"/>
    <col min="7" max="7" width="35.42578125" style="59" customWidth="1"/>
    <col min="8" max="9" width="30.28515625" style="59" customWidth="1"/>
    <col min="10" max="10" width="30.42578125" style="59" customWidth="1"/>
    <col min="11" max="11" width="21.28515625" style="59" customWidth="1"/>
    <col min="12" max="12" width="9.140625" style="59" customWidth="1"/>
    <col min="13" max="16384" width="9.140625" style="60"/>
  </cols>
  <sheetData>
    <row r="1" spans="1:8" x14ac:dyDescent="0.25">
      <c r="A1" s="367" t="s">
        <v>31</v>
      </c>
      <c r="B1" s="367"/>
      <c r="C1" s="367"/>
      <c r="D1" s="367"/>
      <c r="E1" s="367"/>
      <c r="F1" s="367"/>
      <c r="G1" s="367"/>
      <c r="H1" s="367"/>
    </row>
    <row r="2" spans="1:8" x14ac:dyDescent="0.25">
      <c r="A2" s="367"/>
      <c r="B2" s="367"/>
      <c r="C2" s="367"/>
      <c r="D2" s="367"/>
      <c r="E2" s="367"/>
      <c r="F2" s="367"/>
      <c r="G2" s="367"/>
      <c r="H2" s="367"/>
    </row>
    <row r="3" spans="1:8" x14ac:dyDescent="0.25">
      <c r="A3" s="367"/>
      <c r="B3" s="367"/>
      <c r="C3" s="367"/>
      <c r="D3" s="367"/>
      <c r="E3" s="367"/>
      <c r="F3" s="367"/>
      <c r="G3" s="367"/>
      <c r="H3" s="367"/>
    </row>
    <row r="4" spans="1:8" x14ac:dyDescent="0.25">
      <c r="A4" s="367"/>
      <c r="B4" s="367"/>
      <c r="C4" s="367"/>
      <c r="D4" s="367"/>
      <c r="E4" s="367"/>
      <c r="F4" s="367"/>
      <c r="G4" s="367"/>
      <c r="H4" s="367"/>
    </row>
    <row r="5" spans="1:8" x14ac:dyDescent="0.25">
      <c r="A5" s="367"/>
      <c r="B5" s="367"/>
      <c r="C5" s="367"/>
      <c r="D5" s="367"/>
      <c r="E5" s="367"/>
      <c r="F5" s="367"/>
      <c r="G5" s="367"/>
      <c r="H5" s="367"/>
    </row>
    <row r="6" spans="1:8" x14ac:dyDescent="0.25">
      <c r="A6" s="367"/>
      <c r="B6" s="367"/>
      <c r="C6" s="367"/>
      <c r="D6" s="367"/>
      <c r="E6" s="367"/>
      <c r="F6" s="367"/>
      <c r="G6" s="367"/>
      <c r="H6" s="367"/>
    </row>
    <row r="7" spans="1:8" x14ac:dyDescent="0.25">
      <c r="A7" s="367"/>
      <c r="B7" s="367"/>
      <c r="C7" s="367"/>
      <c r="D7" s="367"/>
      <c r="E7" s="367"/>
      <c r="F7" s="367"/>
      <c r="G7" s="367"/>
      <c r="H7" s="367"/>
    </row>
    <row r="8" spans="1:8" x14ac:dyDescent="0.25">
      <c r="A8" s="368" t="s">
        <v>32</v>
      </c>
      <c r="B8" s="368"/>
      <c r="C8" s="368"/>
      <c r="D8" s="368"/>
      <c r="E8" s="368"/>
      <c r="F8" s="368"/>
      <c r="G8" s="368"/>
      <c r="H8" s="368"/>
    </row>
    <row r="9" spans="1:8" x14ac:dyDescent="0.25">
      <c r="A9" s="368"/>
      <c r="B9" s="368"/>
      <c r="C9" s="368"/>
      <c r="D9" s="368"/>
      <c r="E9" s="368"/>
      <c r="F9" s="368"/>
      <c r="G9" s="368"/>
      <c r="H9" s="368"/>
    </row>
    <row r="10" spans="1:8" x14ac:dyDescent="0.25">
      <c r="A10" s="368"/>
      <c r="B10" s="368"/>
      <c r="C10" s="368"/>
      <c r="D10" s="368"/>
      <c r="E10" s="368"/>
      <c r="F10" s="368"/>
      <c r="G10" s="368"/>
      <c r="H10" s="368"/>
    </row>
    <row r="11" spans="1:8" x14ac:dyDescent="0.25">
      <c r="A11" s="368"/>
      <c r="B11" s="368"/>
      <c r="C11" s="368"/>
      <c r="D11" s="368"/>
      <c r="E11" s="368"/>
      <c r="F11" s="368"/>
      <c r="G11" s="368"/>
      <c r="H11" s="368"/>
    </row>
    <row r="12" spans="1:8" x14ac:dyDescent="0.25">
      <c r="A12" s="368"/>
      <c r="B12" s="368"/>
      <c r="C12" s="368"/>
      <c r="D12" s="368"/>
      <c r="E12" s="368"/>
      <c r="F12" s="368"/>
      <c r="G12" s="368"/>
      <c r="H12" s="368"/>
    </row>
    <row r="13" spans="1:8" x14ac:dyDescent="0.25">
      <c r="A13" s="368"/>
      <c r="B13" s="368"/>
      <c r="C13" s="368"/>
      <c r="D13" s="368"/>
      <c r="E13" s="368"/>
      <c r="F13" s="368"/>
      <c r="G13" s="368"/>
      <c r="H13" s="368"/>
    </row>
    <row r="14" spans="1:8" x14ac:dyDescent="0.25">
      <c r="A14" s="368"/>
      <c r="B14" s="368"/>
      <c r="C14" s="368"/>
      <c r="D14" s="368"/>
      <c r="E14" s="368"/>
      <c r="F14" s="368"/>
      <c r="G14" s="368"/>
      <c r="H14" s="368"/>
    </row>
    <row r="15" spans="1:8" ht="19.5" customHeight="1" thickBot="1" x14ac:dyDescent="0.3"/>
    <row r="16" spans="1:8" ht="19.5" customHeight="1" thickBot="1" x14ac:dyDescent="0.35">
      <c r="A16" s="369" t="s">
        <v>33</v>
      </c>
      <c r="B16" s="370"/>
      <c r="C16" s="370"/>
      <c r="D16" s="370"/>
      <c r="E16" s="370"/>
      <c r="F16" s="370"/>
      <c r="G16" s="370"/>
      <c r="H16" s="371"/>
    </row>
    <row r="17" spans="1:14" ht="20.25" customHeight="1" x14ac:dyDescent="0.25">
      <c r="A17" s="372" t="s">
        <v>46</v>
      </c>
      <c r="B17" s="372"/>
      <c r="C17" s="372"/>
      <c r="D17" s="372"/>
      <c r="E17" s="372"/>
      <c r="F17" s="372"/>
      <c r="G17" s="372"/>
      <c r="H17" s="372"/>
    </row>
    <row r="18" spans="1:14" ht="26.25" customHeight="1" x14ac:dyDescent="0.4">
      <c r="A18" s="61" t="s">
        <v>35</v>
      </c>
      <c r="B18" s="357" t="s">
        <v>47</v>
      </c>
      <c r="C18" s="357"/>
    </row>
    <row r="19" spans="1:14" ht="26.25" customHeight="1" x14ac:dyDescent="0.4">
      <c r="A19" s="61" t="s">
        <v>36</v>
      </c>
      <c r="B19" s="62" t="s">
        <v>7</v>
      </c>
      <c r="C19" s="63">
        <v>25</v>
      </c>
    </row>
    <row r="20" spans="1:14" ht="26.25" customHeight="1" x14ac:dyDescent="0.4">
      <c r="A20" s="61" t="s">
        <v>37</v>
      </c>
      <c r="B20" s="62" t="s">
        <v>48</v>
      </c>
      <c r="C20" s="64"/>
    </row>
    <row r="21" spans="1:14" ht="26.25" customHeight="1" x14ac:dyDescent="0.4">
      <c r="A21" s="61" t="s">
        <v>38</v>
      </c>
      <c r="B21" s="358" t="s">
        <v>49</v>
      </c>
      <c r="C21" s="358"/>
      <c r="D21" s="358"/>
      <c r="E21" s="358"/>
      <c r="F21" s="358"/>
      <c r="G21" s="358"/>
      <c r="H21" s="358"/>
      <c r="I21" s="358"/>
    </row>
    <row r="22" spans="1:14" ht="26.25" customHeight="1" x14ac:dyDescent="0.4">
      <c r="A22" s="61" t="s">
        <v>39</v>
      </c>
      <c r="B22" s="65">
        <v>43278</v>
      </c>
      <c r="C22" s="64"/>
      <c r="D22" s="64"/>
      <c r="E22" s="64"/>
      <c r="F22" s="64"/>
      <c r="G22" s="64"/>
      <c r="H22" s="64"/>
      <c r="I22" s="64"/>
    </row>
    <row r="23" spans="1:14" ht="26.25" customHeight="1" x14ac:dyDescent="0.4">
      <c r="A23" s="61" t="s">
        <v>40</v>
      </c>
      <c r="B23" s="65">
        <v>43284</v>
      </c>
      <c r="C23" s="64"/>
      <c r="D23" s="64"/>
      <c r="E23" s="64"/>
      <c r="F23" s="64"/>
      <c r="G23" s="64"/>
      <c r="H23" s="64"/>
      <c r="I23" s="64"/>
    </row>
    <row r="24" spans="1:14" ht="18.75" x14ac:dyDescent="0.3">
      <c r="A24" s="61"/>
      <c r="B24" s="66"/>
    </row>
    <row r="25" spans="1:14" ht="18.75" x14ac:dyDescent="0.3">
      <c r="A25" s="67" t="s">
        <v>1</v>
      </c>
      <c r="B25" s="66"/>
    </row>
    <row r="26" spans="1:14" ht="26.25" customHeight="1" x14ac:dyDescent="0.4">
      <c r="A26" s="68" t="s">
        <v>4</v>
      </c>
      <c r="B26" s="357" t="s">
        <v>50</v>
      </c>
      <c r="C26" s="357"/>
    </row>
    <row r="27" spans="1:14" ht="26.25" customHeight="1" x14ac:dyDescent="0.4">
      <c r="A27" s="69" t="s">
        <v>51</v>
      </c>
      <c r="B27" s="358" t="s">
        <v>52</v>
      </c>
      <c r="C27" s="358"/>
    </row>
    <row r="28" spans="1:14" ht="27" customHeight="1" thickBot="1" x14ac:dyDescent="0.45">
      <c r="A28" s="69" t="s">
        <v>6</v>
      </c>
      <c r="B28" s="70">
        <v>99.02</v>
      </c>
    </row>
    <row r="29" spans="1:14" s="73" customFormat="1" ht="27" customHeight="1" thickBot="1" x14ac:dyDescent="0.45">
      <c r="A29" s="69" t="s">
        <v>53</v>
      </c>
      <c r="B29" s="71">
        <v>0</v>
      </c>
      <c r="C29" s="359" t="s">
        <v>54</v>
      </c>
      <c r="D29" s="360"/>
      <c r="E29" s="360"/>
      <c r="F29" s="360"/>
      <c r="G29" s="360"/>
      <c r="H29" s="361"/>
      <c r="I29" s="72"/>
      <c r="J29" s="72"/>
      <c r="K29" s="72"/>
      <c r="L29" s="72"/>
    </row>
    <row r="30" spans="1:14" s="73" customFormat="1" ht="19.5" customHeight="1" thickBot="1" x14ac:dyDescent="0.35">
      <c r="A30" s="69" t="s">
        <v>55</v>
      </c>
      <c r="B30" s="74">
        <f>B28-B29</f>
        <v>99.02</v>
      </c>
      <c r="C30" s="75"/>
      <c r="D30" s="75"/>
      <c r="E30" s="75"/>
      <c r="F30" s="75"/>
      <c r="G30" s="75"/>
      <c r="H30" s="76"/>
      <c r="I30" s="72"/>
      <c r="J30" s="72"/>
      <c r="K30" s="72"/>
      <c r="L30" s="72"/>
    </row>
    <row r="31" spans="1:14" s="73" customFormat="1" ht="27" customHeight="1" thickBot="1" x14ac:dyDescent="0.45">
      <c r="A31" s="69" t="s">
        <v>56</v>
      </c>
      <c r="B31" s="77">
        <v>1</v>
      </c>
      <c r="C31" s="362" t="s">
        <v>57</v>
      </c>
      <c r="D31" s="363"/>
      <c r="E31" s="363"/>
      <c r="F31" s="363"/>
      <c r="G31" s="363"/>
      <c r="H31" s="364"/>
      <c r="I31" s="72"/>
      <c r="J31" s="72"/>
      <c r="K31" s="72"/>
      <c r="L31" s="72"/>
    </row>
    <row r="32" spans="1:14" s="73" customFormat="1" ht="27" customHeight="1" thickBot="1" x14ac:dyDescent="0.45">
      <c r="A32" s="69" t="s">
        <v>58</v>
      </c>
      <c r="B32" s="77">
        <v>1</v>
      </c>
      <c r="C32" s="362" t="s">
        <v>59</v>
      </c>
      <c r="D32" s="363"/>
      <c r="E32" s="363"/>
      <c r="F32" s="363"/>
      <c r="G32" s="363"/>
      <c r="H32" s="364"/>
      <c r="I32" s="72"/>
      <c r="J32" s="72"/>
      <c r="K32" s="72"/>
      <c r="L32" s="78"/>
      <c r="M32" s="78"/>
      <c r="N32" s="79"/>
    </row>
    <row r="33" spans="1:14" s="73" customFormat="1" ht="17.25" customHeight="1" x14ac:dyDescent="0.3">
      <c r="A33" s="69"/>
      <c r="B33" s="80"/>
      <c r="C33" s="81"/>
      <c r="D33" s="81"/>
      <c r="E33" s="81"/>
      <c r="F33" s="81"/>
      <c r="G33" s="81"/>
      <c r="H33" s="81"/>
      <c r="I33" s="72"/>
      <c r="J33" s="72"/>
      <c r="K33" s="72"/>
      <c r="L33" s="78"/>
      <c r="M33" s="78"/>
      <c r="N33" s="79"/>
    </row>
    <row r="34" spans="1:14" s="73" customFormat="1" ht="18.75" x14ac:dyDescent="0.3">
      <c r="A34" s="69" t="s">
        <v>60</v>
      </c>
      <c r="B34" s="82">
        <f>B31/B32</f>
        <v>1</v>
      </c>
      <c r="C34" s="83" t="s">
        <v>61</v>
      </c>
      <c r="D34" s="83"/>
      <c r="E34" s="83"/>
      <c r="F34" s="83"/>
      <c r="G34" s="83"/>
      <c r="H34" s="83"/>
      <c r="I34" s="72"/>
      <c r="J34" s="72"/>
      <c r="K34" s="72"/>
      <c r="L34" s="78"/>
      <c r="M34" s="78"/>
      <c r="N34" s="79"/>
    </row>
    <row r="35" spans="1:14" s="73" customFormat="1" ht="19.5" customHeight="1" thickBot="1" x14ac:dyDescent="0.35">
      <c r="A35" s="69"/>
      <c r="B35" s="74"/>
      <c r="H35" s="83"/>
      <c r="I35" s="72"/>
      <c r="J35" s="72"/>
      <c r="K35" s="72"/>
      <c r="L35" s="78"/>
      <c r="M35" s="78"/>
      <c r="N35" s="79"/>
    </row>
    <row r="36" spans="1:14" s="73" customFormat="1" ht="27" customHeight="1" thickBot="1" x14ac:dyDescent="0.45">
      <c r="A36" s="84" t="s">
        <v>62</v>
      </c>
      <c r="B36" s="85">
        <v>100</v>
      </c>
      <c r="C36" s="83"/>
      <c r="D36" s="365" t="s">
        <v>63</v>
      </c>
      <c r="E36" s="366"/>
      <c r="F36" s="86" t="s">
        <v>64</v>
      </c>
      <c r="G36" s="87"/>
      <c r="J36" s="72"/>
      <c r="K36" s="72"/>
      <c r="L36" s="78"/>
      <c r="M36" s="78"/>
      <c r="N36" s="79"/>
    </row>
    <row r="37" spans="1:14" s="73" customFormat="1" ht="26.25" customHeight="1" x14ac:dyDescent="0.4">
      <c r="A37" s="88" t="s">
        <v>65</v>
      </c>
      <c r="B37" s="89">
        <v>1</v>
      </c>
      <c r="C37" s="90" t="s">
        <v>66</v>
      </c>
      <c r="D37" s="91" t="s">
        <v>67</v>
      </c>
      <c r="E37" s="92" t="s">
        <v>68</v>
      </c>
      <c r="F37" s="91" t="s">
        <v>67</v>
      </c>
      <c r="G37" s="93" t="s">
        <v>68</v>
      </c>
      <c r="J37" s="72"/>
      <c r="K37" s="72"/>
      <c r="L37" s="78"/>
      <c r="M37" s="78"/>
      <c r="N37" s="79"/>
    </row>
    <row r="38" spans="1:14" s="73" customFormat="1" ht="26.25" customHeight="1" x14ac:dyDescent="0.4">
      <c r="A38" s="88" t="s">
        <v>69</v>
      </c>
      <c r="B38" s="89">
        <v>1</v>
      </c>
      <c r="C38" s="94">
        <v>1</v>
      </c>
      <c r="D38" s="95">
        <v>45854568</v>
      </c>
      <c r="E38" s="96">
        <f>IF(ISBLANK(D38),"-",$D$48/$D$45*D38)</f>
        <v>41231733.087765954</v>
      </c>
      <c r="F38" s="95">
        <v>40963332</v>
      </c>
      <c r="G38" s="97">
        <f>IF(ISBLANK(F38),"-",$D$48/$F$45*F38)</f>
        <v>40933823.829746723</v>
      </c>
      <c r="J38" s="72"/>
      <c r="K38" s="72"/>
      <c r="L38" s="78"/>
      <c r="M38" s="78"/>
      <c r="N38" s="79"/>
    </row>
    <row r="39" spans="1:14" s="73" customFormat="1" ht="26.25" customHeight="1" x14ac:dyDescent="0.4">
      <c r="A39" s="88" t="s">
        <v>70</v>
      </c>
      <c r="B39" s="89">
        <v>1</v>
      </c>
      <c r="C39" s="98">
        <v>2</v>
      </c>
      <c r="D39" s="99">
        <v>46664064</v>
      </c>
      <c r="E39" s="100">
        <f>IF(ISBLANK(D39),"-",$D$48/$D$45*D39)</f>
        <v>41959619.63131848</v>
      </c>
      <c r="F39" s="99">
        <v>41035671</v>
      </c>
      <c r="G39" s="101">
        <f>IF(ISBLANK(F39),"-",$D$48/$F$45*F39)</f>
        <v>41006110.719934762</v>
      </c>
      <c r="J39" s="72"/>
      <c r="K39" s="72"/>
      <c r="L39" s="78"/>
      <c r="M39" s="78"/>
      <c r="N39" s="79"/>
    </row>
    <row r="40" spans="1:14" ht="26.25" customHeight="1" x14ac:dyDescent="0.4">
      <c r="A40" s="88" t="s">
        <v>71</v>
      </c>
      <c r="B40" s="89">
        <v>1</v>
      </c>
      <c r="C40" s="98">
        <v>3</v>
      </c>
      <c r="D40" s="99">
        <v>46960380</v>
      </c>
      <c r="E40" s="100">
        <f>IF(ISBLANK(D40),"-",$D$48/$D$45*D40)</f>
        <v>42226062.490874685</v>
      </c>
      <c r="F40" s="99">
        <v>41405072</v>
      </c>
      <c r="G40" s="101">
        <f>IF(ISBLANK(F40),"-",$D$48/$F$45*F40)</f>
        <v>41375245.619813815</v>
      </c>
      <c r="L40" s="78"/>
      <c r="M40" s="78"/>
      <c r="N40" s="83"/>
    </row>
    <row r="41" spans="1:14" ht="26.25" customHeight="1" x14ac:dyDescent="0.4">
      <c r="A41" s="88" t="s">
        <v>72</v>
      </c>
      <c r="B41" s="89">
        <v>1</v>
      </c>
      <c r="C41" s="102">
        <v>4</v>
      </c>
      <c r="D41" s="103"/>
      <c r="E41" s="104" t="str">
        <f>IF(ISBLANK(D41),"-",$D$48/$D$45*D41)</f>
        <v>-</v>
      </c>
      <c r="F41" s="103"/>
      <c r="G41" s="105" t="str">
        <f>IF(ISBLANK(F41),"-",$D$48/$F$45*F41)</f>
        <v>-</v>
      </c>
      <c r="L41" s="78"/>
      <c r="M41" s="78"/>
      <c r="N41" s="83"/>
    </row>
    <row r="42" spans="1:14" ht="27" customHeight="1" thickBot="1" x14ac:dyDescent="0.45">
      <c r="A42" s="88" t="s">
        <v>73</v>
      </c>
      <c r="B42" s="89">
        <v>1</v>
      </c>
      <c r="C42" s="106" t="s">
        <v>74</v>
      </c>
      <c r="D42" s="107">
        <f>AVERAGE(D38:D41)</f>
        <v>46493004</v>
      </c>
      <c r="E42" s="108">
        <f>AVERAGE(E38:E41)</f>
        <v>41805805.069986373</v>
      </c>
      <c r="F42" s="109">
        <f>AVERAGE(F38:F41)</f>
        <v>41134691.666666664</v>
      </c>
      <c r="G42" s="110">
        <f>AVERAGE(G38:G41)</f>
        <v>41105060.056498431</v>
      </c>
    </row>
    <row r="43" spans="1:14" ht="26.25" customHeight="1" x14ac:dyDescent="0.4">
      <c r="A43" s="88" t="s">
        <v>75</v>
      </c>
      <c r="B43" s="70">
        <v>1</v>
      </c>
      <c r="C43" s="111" t="s">
        <v>76</v>
      </c>
      <c r="D43" s="112">
        <v>17.97</v>
      </c>
      <c r="E43" s="83"/>
      <c r="F43" s="113">
        <v>16.170000000000002</v>
      </c>
      <c r="G43" s="114"/>
    </row>
    <row r="44" spans="1:14" ht="26.25" customHeight="1" x14ac:dyDescent="0.4">
      <c r="A44" s="88" t="s">
        <v>77</v>
      </c>
      <c r="B44" s="70">
        <v>1</v>
      </c>
      <c r="C44" s="115" t="s">
        <v>78</v>
      </c>
      <c r="D44" s="116">
        <f>D43*$B$34</f>
        <v>17.97</v>
      </c>
      <c r="E44" s="117"/>
      <c r="F44" s="118">
        <f>F43*$B$34</f>
        <v>16.170000000000002</v>
      </c>
      <c r="G44" s="119"/>
    </row>
    <row r="45" spans="1:14" ht="19.5" customHeight="1" thickBot="1" x14ac:dyDescent="0.35">
      <c r="A45" s="88" t="s">
        <v>79</v>
      </c>
      <c r="B45" s="117">
        <f>(B44/B43)*(B42/B41)*(B40/B39)*(B38/B37)*B36</f>
        <v>100</v>
      </c>
      <c r="C45" s="115" t="s">
        <v>80</v>
      </c>
      <c r="D45" s="120">
        <f>D44*$B$30/100</f>
        <v>17.793893999999998</v>
      </c>
      <c r="E45" s="119"/>
      <c r="F45" s="121">
        <f>F44*$B$30/100</f>
        <v>16.011534000000001</v>
      </c>
      <c r="G45" s="119"/>
    </row>
    <row r="46" spans="1:14" ht="19.5" customHeight="1" thickBot="1" x14ac:dyDescent="0.35">
      <c r="A46" s="347" t="s">
        <v>81</v>
      </c>
      <c r="B46" s="348"/>
      <c r="C46" s="115" t="s">
        <v>82</v>
      </c>
      <c r="D46" s="116">
        <f>D45/$B$45</f>
        <v>0.17793893999999999</v>
      </c>
      <c r="E46" s="119"/>
      <c r="F46" s="122">
        <f>F45/$B$45</f>
        <v>0.16011534000000002</v>
      </c>
      <c r="G46" s="119"/>
    </row>
    <row r="47" spans="1:14" ht="27" customHeight="1" thickBot="1" x14ac:dyDescent="0.45">
      <c r="A47" s="349"/>
      <c r="B47" s="350"/>
      <c r="C47" s="115" t="s">
        <v>83</v>
      </c>
      <c r="D47" s="123">
        <v>0.16</v>
      </c>
      <c r="E47" s="114"/>
      <c r="F47" s="114"/>
      <c r="G47" s="114"/>
    </row>
    <row r="48" spans="1:14" ht="18.75" x14ac:dyDescent="0.3">
      <c r="C48" s="115" t="s">
        <v>84</v>
      </c>
      <c r="D48" s="120">
        <f>D47*$B$45</f>
        <v>16</v>
      </c>
      <c r="E48" s="119"/>
      <c r="F48" s="119"/>
      <c r="G48" s="119"/>
    </row>
    <row r="49" spans="1:12" ht="19.5" customHeight="1" thickBot="1" x14ac:dyDescent="0.35">
      <c r="C49" s="124" t="s">
        <v>85</v>
      </c>
      <c r="D49" s="125">
        <f>D48/B34</f>
        <v>16</v>
      </c>
      <c r="E49" s="126"/>
      <c r="F49" s="126"/>
      <c r="G49" s="126"/>
    </row>
    <row r="50" spans="1:12" ht="18.75" x14ac:dyDescent="0.3">
      <c r="C50" s="127" t="s">
        <v>86</v>
      </c>
      <c r="D50" s="128">
        <f>AVERAGE(E38:E41,G38:G41)</f>
        <v>41455432.563242406</v>
      </c>
      <c r="E50" s="129"/>
      <c r="F50" s="129"/>
      <c r="G50" s="129"/>
    </row>
    <row r="51" spans="1:12" ht="18.75" x14ac:dyDescent="0.3">
      <c r="C51" s="130" t="s">
        <v>87</v>
      </c>
      <c r="D51" s="131">
        <f>STDEV(E38:E41,G38:G41)/D50</f>
        <v>1.2665981976234732E-2</v>
      </c>
      <c r="E51" s="117"/>
      <c r="F51" s="117"/>
      <c r="G51" s="117"/>
    </row>
    <row r="52" spans="1:12" ht="19.5" customHeight="1" thickBot="1" x14ac:dyDescent="0.35">
      <c r="C52" s="132" t="s">
        <v>20</v>
      </c>
      <c r="D52" s="133">
        <f>COUNT(E38:E41,G38:G41)</f>
        <v>6</v>
      </c>
      <c r="E52" s="117"/>
      <c r="F52" s="117"/>
      <c r="G52" s="117"/>
    </row>
    <row r="54" spans="1:12" ht="18.75" x14ac:dyDescent="0.3">
      <c r="A54" s="67" t="s">
        <v>1</v>
      </c>
      <c r="B54" s="134" t="s">
        <v>88</v>
      </c>
    </row>
    <row r="55" spans="1:12" ht="18.75" x14ac:dyDescent="0.3">
      <c r="A55" s="83" t="s">
        <v>89</v>
      </c>
      <c r="B55" s="135" t="str">
        <f>B21</f>
        <v xml:space="preserve">Each 5ml contains 200mg sulfamethoxazole </v>
      </c>
    </row>
    <row r="56" spans="1:12" ht="26.25" customHeight="1" x14ac:dyDescent="0.4">
      <c r="A56" s="69" t="s">
        <v>90</v>
      </c>
      <c r="B56" s="136">
        <v>5</v>
      </c>
      <c r="C56" s="117" t="s">
        <v>91</v>
      </c>
      <c r="D56" s="137">
        <v>200</v>
      </c>
      <c r="E56" s="117" t="str">
        <f>B20</f>
        <v>SULFAMETHOXAZOLE</v>
      </c>
    </row>
    <row r="57" spans="1:12" ht="19.5" thickBot="1" x14ac:dyDescent="0.35">
      <c r="A57" s="135" t="s">
        <v>92</v>
      </c>
      <c r="B57" s="138">
        <f>Sulfamethoxazole!C39</f>
        <v>1.1548019808343584</v>
      </c>
    </row>
    <row r="58" spans="1:12" s="141" customFormat="1" ht="19.5" thickBot="1" x14ac:dyDescent="0.35">
      <c r="A58" s="69" t="s">
        <v>93</v>
      </c>
      <c r="B58" s="139">
        <f>B56</f>
        <v>5</v>
      </c>
      <c r="C58" s="117" t="s">
        <v>94</v>
      </c>
      <c r="D58" s="140">
        <f>B57*B56</f>
        <v>5.7740099041717921</v>
      </c>
    </row>
    <row r="59" spans="1:12" ht="19.5" customHeight="1" thickBot="1" x14ac:dyDescent="0.3"/>
    <row r="60" spans="1:12" s="73" customFormat="1" ht="27" customHeight="1" thickBot="1" x14ac:dyDescent="0.45">
      <c r="A60" s="84" t="s">
        <v>95</v>
      </c>
      <c r="B60" s="85">
        <v>100</v>
      </c>
      <c r="C60" s="83"/>
      <c r="D60" s="142" t="s">
        <v>96</v>
      </c>
      <c r="E60" s="143" t="s">
        <v>97</v>
      </c>
      <c r="F60" s="143" t="s">
        <v>67</v>
      </c>
      <c r="G60" s="143" t="s">
        <v>98</v>
      </c>
      <c r="H60" s="90" t="s">
        <v>99</v>
      </c>
      <c r="L60" s="72"/>
    </row>
    <row r="61" spans="1:12" s="73" customFormat="1" ht="24" customHeight="1" x14ac:dyDescent="0.4">
      <c r="A61" s="88" t="s">
        <v>100</v>
      </c>
      <c r="B61" s="89">
        <v>2</v>
      </c>
      <c r="C61" s="351" t="s">
        <v>101</v>
      </c>
      <c r="D61" s="408">
        <v>4.3499400000000001</v>
      </c>
      <c r="E61" s="144">
        <v>1</v>
      </c>
      <c r="F61" s="145">
        <v>36122854</v>
      </c>
      <c r="G61" s="146">
        <f>IF(ISBLANK(F61),"-",(F61/$D$50*$D$47*$B$69)*$D$58/$D$61)</f>
        <v>185.06097468400321</v>
      </c>
      <c r="H61" s="147">
        <f t="shared" ref="H61:H72" si="0">IF(ISBLANK(F61),"-",G61/$D$56)</f>
        <v>0.92530487342001611</v>
      </c>
      <c r="L61" s="72"/>
    </row>
    <row r="62" spans="1:12" s="73" customFormat="1" ht="26.25" customHeight="1" x14ac:dyDescent="0.4">
      <c r="A62" s="88" t="s">
        <v>102</v>
      </c>
      <c r="B62" s="89">
        <v>20</v>
      </c>
      <c r="C62" s="352"/>
      <c r="D62" s="409"/>
      <c r="E62" s="148">
        <v>2</v>
      </c>
      <c r="F62" s="99">
        <v>36074948</v>
      </c>
      <c r="G62" s="149">
        <f>IF(ISBLANK(F62),"-",(F62/$D$50*$D$47*$B$69)*$D$58/$D$61)</f>
        <v>184.81554748012798</v>
      </c>
      <c r="H62" s="150">
        <f t="shared" si="0"/>
        <v>0.92407773740063992</v>
      </c>
      <c r="L62" s="72"/>
    </row>
    <row r="63" spans="1:12" s="73" customFormat="1" ht="24.75" customHeight="1" x14ac:dyDescent="0.4">
      <c r="A63" s="88" t="s">
        <v>103</v>
      </c>
      <c r="B63" s="89">
        <v>1</v>
      </c>
      <c r="C63" s="352"/>
      <c r="D63" s="409"/>
      <c r="E63" s="148">
        <v>3</v>
      </c>
      <c r="F63" s="99">
        <v>35943458</v>
      </c>
      <c r="G63" s="149">
        <f>IF(ISBLANK(F63),"-",(F63/$D$50*$D$47*$B$69)*$D$58/$D$61)</f>
        <v>184.14191112899141</v>
      </c>
      <c r="H63" s="150">
        <f t="shared" si="0"/>
        <v>0.92070955564495705</v>
      </c>
      <c r="L63" s="72"/>
    </row>
    <row r="64" spans="1:12" ht="27" customHeight="1" thickBot="1" x14ac:dyDescent="0.45">
      <c r="A64" s="88" t="s">
        <v>104</v>
      </c>
      <c r="B64" s="89">
        <v>1</v>
      </c>
      <c r="C64" s="353"/>
      <c r="D64" s="410"/>
      <c r="E64" s="151">
        <v>4</v>
      </c>
      <c r="F64" s="152"/>
      <c r="G64" s="149" t="str">
        <f>IF(ISBLANK(F64),"-",(F64/$D$50*$D$47*$B$69)*$D$58/$D$61)</f>
        <v>-</v>
      </c>
      <c r="H64" s="150" t="str">
        <f t="shared" si="0"/>
        <v>-</v>
      </c>
    </row>
    <row r="65" spans="1:11" ht="24.75" customHeight="1" x14ac:dyDescent="0.4">
      <c r="A65" s="88" t="s">
        <v>105</v>
      </c>
      <c r="B65" s="89">
        <v>1</v>
      </c>
      <c r="C65" s="351" t="s">
        <v>106</v>
      </c>
      <c r="D65" s="408">
        <v>4.3792</v>
      </c>
      <c r="E65" s="153">
        <v>1</v>
      </c>
      <c r="F65" s="99">
        <v>35686207</v>
      </c>
      <c r="G65" s="146">
        <f>IF(ISBLANK(F65),"-",(F65/$D$50*$D$47*$B$69)*$D$58/$D$65)</f>
        <v>181.60243451945732</v>
      </c>
      <c r="H65" s="147">
        <f t="shared" si="0"/>
        <v>0.90801217259728662</v>
      </c>
    </row>
    <row r="66" spans="1:11" ht="23.25" customHeight="1" x14ac:dyDescent="0.4">
      <c r="A66" s="88" t="s">
        <v>107</v>
      </c>
      <c r="B66" s="89">
        <v>1</v>
      </c>
      <c r="C66" s="352"/>
      <c r="D66" s="409"/>
      <c r="E66" s="154">
        <v>2</v>
      </c>
      <c r="F66" s="99">
        <v>36363159</v>
      </c>
      <c r="G66" s="149">
        <f>IF(ISBLANK(F66),"-",(F66/$D$50*$D$47*$B$69)*$D$58/$D$65)</f>
        <v>185.04735460448666</v>
      </c>
      <c r="H66" s="150">
        <f t="shared" si="0"/>
        <v>0.92523677302243323</v>
      </c>
    </row>
    <row r="67" spans="1:11" ht="24.75" customHeight="1" x14ac:dyDescent="0.4">
      <c r="A67" s="88" t="s">
        <v>108</v>
      </c>
      <c r="B67" s="89">
        <v>1</v>
      </c>
      <c r="C67" s="352"/>
      <c r="D67" s="409"/>
      <c r="E67" s="154">
        <v>3</v>
      </c>
      <c r="F67" s="99">
        <v>36669017</v>
      </c>
      <c r="G67" s="149">
        <f>IF(ISBLANK(F67),"-",(F67/$D$50*$D$47*$B$69)*$D$58/$D$65)</f>
        <v>186.60382591614086</v>
      </c>
      <c r="H67" s="150">
        <f t="shared" si="0"/>
        <v>0.93301912958070432</v>
      </c>
    </row>
    <row r="68" spans="1:11" ht="27" customHeight="1" thickBot="1" x14ac:dyDescent="0.45">
      <c r="A68" s="88" t="s">
        <v>109</v>
      </c>
      <c r="B68" s="89">
        <v>1</v>
      </c>
      <c r="C68" s="353"/>
      <c r="D68" s="410"/>
      <c r="E68" s="155">
        <v>4</v>
      </c>
      <c r="F68" s="152"/>
      <c r="G68" s="156" t="str">
        <f>IF(ISBLANK(F68),"-",(F68/$D$50*$D$47*$B$69)*$D$58/$D$65)</f>
        <v>-</v>
      </c>
      <c r="H68" s="157" t="str">
        <f t="shared" si="0"/>
        <v>-</v>
      </c>
    </row>
    <row r="69" spans="1:11" ht="23.25" customHeight="1" x14ac:dyDescent="0.4">
      <c r="A69" s="88" t="s">
        <v>110</v>
      </c>
      <c r="B69" s="98">
        <f>(B68/B67)*(B66/B65)*(B64/B63)*(B62/B61)*B60</f>
        <v>1000</v>
      </c>
      <c r="C69" s="351" t="s">
        <v>111</v>
      </c>
      <c r="D69" s="408">
        <v>4.42333</v>
      </c>
      <c r="E69" s="153">
        <v>1</v>
      </c>
      <c r="F69" s="145">
        <v>37300358</v>
      </c>
      <c r="G69" s="146">
        <f>IF(ISBLANK(F69),"-",(F69/$D$50*$D$47*$B$69)*$D$58/$D$69)</f>
        <v>187.92290409139076</v>
      </c>
      <c r="H69" s="150">
        <f t="shared" si="0"/>
        <v>0.93961452045695382</v>
      </c>
    </row>
    <row r="70" spans="1:11" ht="22.5" customHeight="1" thickBot="1" x14ac:dyDescent="0.45">
      <c r="A70" s="158" t="s">
        <v>112</v>
      </c>
      <c r="B70" s="159">
        <f>(D47*B69)/D56*D58</f>
        <v>4.6192079233374335</v>
      </c>
      <c r="C70" s="352"/>
      <c r="D70" s="409"/>
      <c r="E70" s="154">
        <v>2</v>
      </c>
      <c r="F70" s="99">
        <v>36790863</v>
      </c>
      <c r="G70" s="149">
        <f>IF(ISBLANK(F70),"-",(F70/$D$50*$D$47*$B$69)*$D$58/$D$69)</f>
        <v>185.3560177354999</v>
      </c>
      <c r="H70" s="150">
        <f t="shared" si="0"/>
        <v>0.9267800886774995</v>
      </c>
    </row>
    <row r="71" spans="1:11" ht="23.25" customHeight="1" x14ac:dyDescent="0.4">
      <c r="A71" s="347" t="s">
        <v>81</v>
      </c>
      <c r="B71" s="355"/>
      <c r="C71" s="352"/>
      <c r="D71" s="409"/>
      <c r="E71" s="154">
        <v>3</v>
      </c>
      <c r="F71" s="99">
        <v>36933495</v>
      </c>
      <c r="G71" s="149">
        <f>IF(ISBLANK(F71),"-",(F71/$D$50*$D$47*$B$69)*$D$58/$D$69)</f>
        <v>186.07461190171045</v>
      </c>
      <c r="H71" s="150">
        <f t="shared" si="0"/>
        <v>0.93037305950855231</v>
      </c>
    </row>
    <row r="72" spans="1:11" ht="23.25" customHeight="1" thickBot="1" x14ac:dyDescent="0.45">
      <c r="A72" s="349"/>
      <c r="B72" s="356"/>
      <c r="C72" s="354"/>
      <c r="D72" s="410"/>
      <c r="E72" s="155">
        <v>4</v>
      </c>
      <c r="F72" s="152"/>
      <c r="G72" s="156" t="str">
        <f>IF(ISBLANK(F72),"-",(F72/$D$50*$D$47*$B$69)*$D$58/$D$69)</f>
        <v>-</v>
      </c>
      <c r="H72" s="157" t="str">
        <f t="shared" si="0"/>
        <v>-</v>
      </c>
    </row>
    <row r="73" spans="1:11" ht="26.25" customHeight="1" x14ac:dyDescent="0.4">
      <c r="A73" s="117"/>
      <c r="B73" s="117"/>
      <c r="C73" s="117"/>
      <c r="D73" s="117"/>
      <c r="E73" s="117"/>
      <c r="F73" s="117"/>
      <c r="G73" s="160" t="s">
        <v>74</v>
      </c>
      <c r="H73" s="161">
        <f>AVERAGE(H61:H72)</f>
        <v>0.92590310114544927</v>
      </c>
    </row>
    <row r="74" spans="1:11" ht="26.25" customHeight="1" x14ac:dyDescent="0.4">
      <c r="C74" s="117"/>
      <c r="D74" s="117"/>
      <c r="E74" s="117"/>
      <c r="F74" s="117"/>
      <c r="G74" s="130" t="s">
        <v>87</v>
      </c>
      <c r="H74" s="162">
        <f>STDEV(H61:H72)/H73</f>
        <v>9.4354294449215097E-3</v>
      </c>
    </row>
    <row r="75" spans="1:11" ht="27" customHeight="1" thickBot="1" x14ac:dyDescent="0.45">
      <c r="A75" s="117"/>
      <c r="B75" s="117"/>
      <c r="C75" s="117"/>
      <c r="D75" s="119"/>
      <c r="E75" s="119"/>
      <c r="F75" s="117"/>
      <c r="G75" s="132" t="s">
        <v>20</v>
      </c>
      <c r="H75" s="163">
        <f>COUNT(H61:H72)</f>
        <v>9</v>
      </c>
    </row>
    <row r="76" spans="1:11" ht="18.75" x14ac:dyDescent="0.3">
      <c r="A76" s="117"/>
      <c r="B76" s="117"/>
      <c r="C76" s="117"/>
      <c r="D76" s="119"/>
      <c r="E76" s="119"/>
      <c r="F76" s="119"/>
      <c r="G76" s="119"/>
      <c r="H76" s="117"/>
      <c r="I76" s="83"/>
      <c r="J76" s="69"/>
      <c r="K76" s="74"/>
    </row>
    <row r="77" spans="1:11" ht="26.25" customHeight="1" x14ac:dyDescent="0.4">
      <c r="A77" s="68" t="s">
        <v>113</v>
      </c>
      <c r="B77" s="69" t="s">
        <v>114</v>
      </c>
      <c r="C77" s="346" t="str">
        <f>B20</f>
        <v>SULFAMETHOXAZOLE</v>
      </c>
      <c r="D77" s="346"/>
      <c r="E77" s="83" t="s">
        <v>115</v>
      </c>
      <c r="F77" s="83"/>
      <c r="G77" s="164">
        <f>H73</f>
        <v>0.92590310114544927</v>
      </c>
      <c r="H77" s="117"/>
      <c r="I77" s="83"/>
      <c r="J77" s="69"/>
      <c r="K77" s="74"/>
    </row>
    <row r="78" spans="1:11" ht="19.5" customHeight="1" thickBot="1" x14ac:dyDescent="0.35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26</v>
      </c>
      <c r="E79" s="117" t="s">
        <v>27</v>
      </c>
      <c r="F79" s="117"/>
      <c r="G79" s="117" t="s">
        <v>28</v>
      </c>
    </row>
    <row r="80" spans="1:11" ht="83.1" customHeight="1" x14ac:dyDescent="0.3">
      <c r="A80" s="69" t="s">
        <v>29</v>
      </c>
      <c r="B80" s="168" t="s">
        <v>116</v>
      </c>
      <c r="C80" s="168"/>
      <c r="D80" s="117"/>
      <c r="E80" s="169"/>
      <c r="F80" s="83"/>
      <c r="G80" s="169"/>
      <c r="H80" s="169"/>
      <c r="I80" s="83"/>
    </row>
    <row r="81" spans="1:9" ht="83.1" customHeight="1" x14ac:dyDescent="0.3">
      <c r="A81" s="69" t="s">
        <v>30</v>
      </c>
      <c r="B81" s="170"/>
      <c r="C81" s="170"/>
      <c r="D81" s="74"/>
      <c r="E81" s="171"/>
      <c r="F81" s="83"/>
      <c r="G81" s="171"/>
      <c r="H81" s="171"/>
      <c r="I81" s="83"/>
    </row>
    <row r="82" spans="1:9" ht="18.75" x14ac:dyDescent="0.3">
      <c r="A82" s="117"/>
      <c r="B82" s="117"/>
      <c r="C82" s="119"/>
      <c r="D82" s="119"/>
      <c r="E82" s="119"/>
      <c r="F82" s="119"/>
      <c r="G82" s="117"/>
      <c r="H82" s="117"/>
      <c r="I82" s="83"/>
    </row>
    <row r="83" spans="1:9" ht="18.75" x14ac:dyDescent="0.3">
      <c r="A83" s="117"/>
      <c r="B83" s="117"/>
      <c r="C83" s="117"/>
      <c r="D83" s="119"/>
      <c r="E83" s="119"/>
      <c r="F83" s="119"/>
      <c r="G83" s="119"/>
      <c r="H83" s="117"/>
      <c r="I83" s="83"/>
    </row>
    <row r="84" spans="1:9" ht="18.75" x14ac:dyDescent="0.3">
      <c r="A84" s="117"/>
      <c r="B84" s="117"/>
      <c r="C84" s="117"/>
      <c r="D84" s="119"/>
      <c r="E84" s="119"/>
      <c r="F84" s="119"/>
      <c r="G84" s="119"/>
      <c r="H84" s="117"/>
      <c r="I84" s="83"/>
    </row>
    <row r="85" spans="1:9" ht="18.75" x14ac:dyDescent="0.3">
      <c r="A85" s="117"/>
      <c r="B85" s="117"/>
      <c r="C85" s="117"/>
      <c r="D85" s="119"/>
      <c r="E85" s="119"/>
      <c r="F85" s="119"/>
      <c r="G85" s="119"/>
      <c r="H85" s="117"/>
      <c r="I85" s="83"/>
    </row>
    <row r="86" spans="1:9" ht="18.75" x14ac:dyDescent="0.3">
      <c r="A86" s="117"/>
      <c r="B86" s="117"/>
      <c r="C86" s="117"/>
      <c r="D86" s="119"/>
      <c r="E86" s="119"/>
      <c r="F86" s="119"/>
      <c r="G86" s="119"/>
      <c r="H86" s="117"/>
      <c r="I86" s="83"/>
    </row>
    <row r="87" spans="1:9" ht="18.75" x14ac:dyDescent="0.3">
      <c r="A87" s="117"/>
      <c r="B87" s="117"/>
      <c r="C87" s="117"/>
      <c r="D87" s="119"/>
      <c r="E87" s="119"/>
      <c r="F87" s="119"/>
      <c r="G87" s="119"/>
      <c r="H87" s="117"/>
      <c r="I87" s="83"/>
    </row>
    <row r="88" spans="1:9" ht="18.75" x14ac:dyDescent="0.3">
      <c r="A88" s="117"/>
      <c r="B88" s="117"/>
      <c r="C88" s="117"/>
      <c r="D88" s="119"/>
      <c r="E88" s="119"/>
      <c r="F88" s="119"/>
      <c r="G88" s="119"/>
      <c r="H88" s="117"/>
      <c r="I88" s="83"/>
    </row>
    <row r="89" spans="1:9" ht="18.75" x14ac:dyDescent="0.3">
      <c r="A89" s="117"/>
      <c r="B89" s="117"/>
      <c r="C89" s="117"/>
      <c r="D89" s="119"/>
      <c r="E89" s="119"/>
      <c r="F89" s="119"/>
      <c r="G89" s="119"/>
      <c r="H89" s="117"/>
      <c r="I89" s="83"/>
    </row>
    <row r="90" spans="1:9" ht="18.75" x14ac:dyDescent="0.3">
      <c r="A90" s="117"/>
      <c r="B90" s="117"/>
      <c r="C90" s="117"/>
      <c r="D90" s="119"/>
      <c r="E90" s="119"/>
      <c r="F90" s="119"/>
      <c r="G90" s="119"/>
      <c r="H90" s="117"/>
      <c r="I90" s="83"/>
    </row>
    <row r="250" spans="1:1" x14ac:dyDescent="0.25">
      <c r="A250" s="59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7" zoomScale="55" zoomScaleNormal="75" workbookViewId="0">
      <selection activeCell="D61" sqref="D61:D72"/>
    </sheetView>
  </sheetViews>
  <sheetFormatPr defaultRowHeight="13.5" x14ac:dyDescent="0.25"/>
  <cols>
    <col min="1" max="1" width="55.42578125" style="172" customWidth="1"/>
    <col min="2" max="2" width="33.7109375" style="172" customWidth="1"/>
    <col min="3" max="3" width="42.28515625" style="172" customWidth="1"/>
    <col min="4" max="4" width="30.5703125" style="172" customWidth="1"/>
    <col min="5" max="5" width="35.42578125" style="172" customWidth="1"/>
    <col min="6" max="6" width="30.7109375" style="172" customWidth="1"/>
    <col min="7" max="7" width="35.42578125" style="172" customWidth="1"/>
    <col min="8" max="9" width="30.28515625" style="172" customWidth="1"/>
    <col min="10" max="10" width="30.42578125" style="172" customWidth="1"/>
    <col min="11" max="11" width="21.28515625" style="172" customWidth="1"/>
    <col min="12" max="12" width="9.140625" style="172" customWidth="1"/>
    <col min="13" max="16384" width="9.140625" style="173"/>
  </cols>
  <sheetData>
    <row r="1" spans="1:8" x14ac:dyDescent="0.25">
      <c r="A1" s="394" t="s">
        <v>31</v>
      </c>
      <c r="B1" s="394"/>
      <c r="C1" s="394"/>
      <c r="D1" s="394"/>
      <c r="E1" s="394"/>
      <c r="F1" s="394"/>
      <c r="G1" s="394"/>
      <c r="H1" s="394"/>
    </row>
    <row r="2" spans="1:8" x14ac:dyDescent="0.25">
      <c r="A2" s="394"/>
      <c r="B2" s="394"/>
      <c r="C2" s="394"/>
      <c r="D2" s="394"/>
      <c r="E2" s="394"/>
      <c r="F2" s="394"/>
      <c r="G2" s="394"/>
      <c r="H2" s="394"/>
    </row>
    <row r="3" spans="1:8" x14ac:dyDescent="0.25">
      <c r="A3" s="394"/>
      <c r="B3" s="394"/>
      <c r="C3" s="394"/>
      <c r="D3" s="394"/>
      <c r="E3" s="394"/>
      <c r="F3" s="394"/>
      <c r="G3" s="394"/>
      <c r="H3" s="394"/>
    </row>
    <row r="4" spans="1:8" x14ac:dyDescent="0.25">
      <c r="A4" s="394"/>
      <c r="B4" s="394"/>
      <c r="C4" s="394"/>
      <c r="D4" s="394"/>
      <c r="E4" s="394"/>
      <c r="F4" s="394"/>
      <c r="G4" s="394"/>
      <c r="H4" s="394"/>
    </row>
    <row r="5" spans="1:8" x14ac:dyDescent="0.25">
      <c r="A5" s="394"/>
      <c r="B5" s="394"/>
      <c r="C5" s="394"/>
      <c r="D5" s="394"/>
      <c r="E5" s="394"/>
      <c r="F5" s="394"/>
      <c r="G5" s="394"/>
      <c r="H5" s="394"/>
    </row>
    <row r="6" spans="1:8" x14ac:dyDescent="0.25">
      <c r="A6" s="394"/>
      <c r="B6" s="394"/>
      <c r="C6" s="394"/>
      <c r="D6" s="394"/>
      <c r="E6" s="394"/>
      <c r="F6" s="394"/>
      <c r="G6" s="394"/>
      <c r="H6" s="394"/>
    </row>
    <row r="7" spans="1:8" x14ac:dyDescent="0.25">
      <c r="A7" s="394"/>
      <c r="B7" s="394"/>
      <c r="C7" s="394"/>
      <c r="D7" s="394"/>
      <c r="E7" s="394"/>
      <c r="F7" s="394"/>
      <c r="G7" s="394"/>
      <c r="H7" s="394"/>
    </row>
    <row r="8" spans="1:8" x14ac:dyDescent="0.25">
      <c r="A8" s="395" t="s">
        <v>32</v>
      </c>
      <c r="B8" s="395"/>
      <c r="C8" s="395"/>
      <c r="D8" s="395"/>
      <c r="E8" s="395"/>
      <c r="F8" s="395"/>
      <c r="G8" s="395"/>
      <c r="H8" s="395"/>
    </row>
    <row r="9" spans="1:8" x14ac:dyDescent="0.25">
      <c r="A9" s="395"/>
      <c r="B9" s="395"/>
      <c r="C9" s="395"/>
      <c r="D9" s="395"/>
      <c r="E9" s="395"/>
      <c r="F9" s="395"/>
      <c r="G9" s="395"/>
      <c r="H9" s="395"/>
    </row>
    <row r="10" spans="1:8" x14ac:dyDescent="0.25">
      <c r="A10" s="395"/>
      <c r="B10" s="395"/>
      <c r="C10" s="395"/>
      <c r="D10" s="395"/>
      <c r="E10" s="395"/>
      <c r="F10" s="395"/>
      <c r="G10" s="395"/>
      <c r="H10" s="395"/>
    </row>
    <row r="11" spans="1:8" x14ac:dyDescent="0.25">
      <c r="A11" s="395"/>
      <c r="B11" s="395"/>
      <c r="C11" s="395"/>
      <c r="D11" s="395"/>
      <c r="E11" s="395"/>
      <c r="F11" s="395"/>
      <c r="G11" s="395"/>
      <c r="H11" s="395"/>
    </row>
    <row r="12" spans="1:8" x14ac:dyDescent="0.25">
      <c r="A12" s="395"/>
      <c r="B12" s="395"/>
      <c r="C12" s="395"/>
      <c r="D12" s="395"/>
      <c r="E12" s="395"/>
      <c r="F12" s="395"/>
      <c r="G12" s="395"/>
      <c r="H12" s="395"/>
    </row>
    <row r="13" spans="1:8" x14ac:dyDescent="0.25">
      <c r="A13" s="395"/>
      <c r="B13" s="395"/>
      <c r="C13" s="395"/>
      <c r="D13" s="395"/>
      <c r="E13" s="395"/>
      <c r="F13" s="395"/>
      <c r="G13" s="395"/>
      <c r="H13" s="395"/>
    </row>
    <row r="14" spans="1:8" x14ac:dyDescent="0.25">
      <c r="A14" s="395"/>
      <c r="B14" s="395"/>
      <c r="C14" s="395"/>
      <c r="D14" s="395"/>
      <c r="E14" s="395"/>
      <c r="F14" s="395"/>
      <c r="G14" s="395"/>
      <c r="H14" s="395"/>
    </row>
    <row r="15" spans="1:8" ht="19.5" customHeight="1" thickBot="1" x14ac:dyDescent="0.3"/>
    <row r="16" spans="1:8" ht="19.5" customHeight="1" thickBot="1" x14ac:dyDescent="0.35">
      <c r="A16" s="396" t="s">
        <v>33</v>
      </c>
      <c r="B16" s="397"/>
      <c r="C16" s="397"/>
      <c r="D16" s="397"/>
      <c r="E16" s="397"/>
      <c r="F16" s="397"/>
      <c r="G16" s="397"/>
      <c r="H16" s="398"/>
    </row>
    <row r="17" spans="1:14" ht="20.25" customHeight="1" x14ac:dyDescent="0.25">
      <c r="A17" s="399" t="s">
        <v>46</v>
      </c>
      <c r="B17" s="399"/>
      <c r="C17" s="399"/>
      <c r="D17" s="399"/>
      <c r="E17" s="399"/>
      <c r="F17" s="399"/>
      <c r="G17" s="399"/>
      <c r="H17" s="399"/>
    </row>
    <row r="18" spans="1:14" ht="26.25" customHeight="1" x14ac:dyDescent="0.4">
      <c r="A18" s="174" t="s">
        <v>35</v>
      </c>
      <c r="B18" s="384" t="s">
        <v>47</v>
      </c>
      <c r="C18" s="384"/>
    </row>
    <row r="19" spans="1:14" ht="26.25" customHeight="1" x14ac:dyDescent="0.4">
      <c r="A19" s="174" t="s">
        <v>36</v>
      </c>
      <c r="B19" s="175" t="s">
        <v>7</v>
      </c>
      <c r="C19" s="176">
        <v>25</v>
      </c>
    </row>
    <row r="20" spans="1:14" ht="26.25" customHeight="1" x14ac:dyDescent="0.4">
      <c r="A20" s="174" t="s">
        <v>37</v>
      </c>
      <c r="B20" s="175" t="s">
        <v>117</v>
      </c>
      <c r="C20" s="177"/>
    </row>
    <row r="21" spans="1:14" ht="26.25" customHeight="1" x14ac:dyDescent="0.4">
      <c r="A21" s="174" t="s">
        <v>38</v>
      </c>
      <c r="B21" s="385" t="s">
        <v>118</v>
      </c>
      <c r="C21" s="385"/>
      <c r="D21" s="385"/>
      <c r="E21" s="385"/>
      <c r="F21" s="385"/>
      <c r="G21" s="385"/>
      <c r="H21" s="385"/>
      <c r="I21" s="385"/>
    </row>
    <row r="22" spans="1:14" ht="26.25" customHeight="1" x14ac:dyDescent="0.4">
      <c r="A22" s="174" t="s">
        <v>39</v>
      </c>
      <c r="B22" s="178">
        <v>43278</v>
      </c>
      <c r="C22" s="177"/>
      <c r="D22" s="177"/>
      <c r="E22" s="177"/>
      <c r="F22" s="177"/>
      <c r="G22" s="177"/>
      <c r="H22" s="177"/>
      <c r="I22" s="177"/>
    </row>
    <row r="23" spans="1:14" ht="26.25" customHeight="1" x14ac:dyDescent="0.4">
      <c r="A23" s="174" t="s">
        <v>40</v>
      </c>
      <c r="B23" s="178">
        <v>43284</v>
      </c>
      <c r="C23" s="177"/>
      <c r="D23" s="177"/>
      <c r="E23" s="177"/>
      <c r="F23" s="177"/>
      <c r="G23" s="177"/>
      <c r="H23" s="177"/>
      <c r="I23" s="177"/>
    </row>
    <row r="24" spans="1:14" ht="18.75" x14ac:dyDescent="0.3">
      <c r="A24" s="174"/>
      <c r="B24" s="179"/>
    </row>
    <row r="25" spans="1:14" ht="18.75" x14ac:dyDescent="0.3">
      <c r="A25" s="180" t="s">
        <v>1</v>
      </c>
      <c r="B25" s="179"/>
    </row>
    <row r="26" spans="1:14" ht="26.25" customHeight="1" x14ac:dyDescent="0.4">
      <c r="A26" s="181" t="s">
        <v>4</v>
      </c>
      <c r="B26" s="384" t="s">
        <v>117</v>
      </c>
      <c r="C26" s="384"/>
    </row>
    <row r="27" spans="1:14" ht="26.25" customHeight="1" x14ac:dyDescent="0.4">
      <c r="A27" s="182" t="s">
        <v>51</v>
      </c>
      <c r="B27" s="385" t="s">
        <v>119</v>
      </c>
      <c r="C27" s="385"/>
    </row>
    <row r="28" spans="1:14" ht="27" customHeight="1" thickBot="1" x14ac:dyDescent="0.45">
      <c r="A28" s="182" t="s">
        <v>6</v>
      </c>
      <c r="B28" s="183">
        <v>99.75</v>
      </c>
    </row>
    <row r="29" spans="1:14" s="186" customFormat="1" ht="27" customHeight="1" thickBot="1" x14ac:dyDescent="0.45">
      <c r="A29" s="182" t="s">
        <v>53</v>
      </c>
      <c r="B29" s="184">
        <v>0</v>
      </c>
      <c r="C29" s="386" t="s">
        <v>54</v>
      </c>
      <c r="D29" s="387"/>
      <c r="E29" s="387"/>
      <c r="F29" s="387"/>
      <c r="G29" s="387"/>
      <c r="H29" s="388"/>
      <c r="I29" s="185"/>
      <c r="J29" s="185"/>
      <c r="K29" s="185"/>
      <c r="L29" s="185"/>
    </row>
    <row r="30" spans="1:14" s="186" customFormat="1" ht="19.5" customHeight="1" thickBot="1" x14ac:dyDescent="0.35">
      <c r="A30" s="182" t="s">
        <v>55</v>
      </c>
      <c r="B30" s="187">
        <f>B28-B29</f>
        <v>99.75</v>
      </c>
      <c r="C30" s="188"/>
      <c r="D30" s="188"/>
      <c r="E30" s="188"/>
      <c r="F30" s="188"/>
      <c r="G30" s="188"/>
      <c r="H30" s="189"/>
      <c r="I30" s="185"/>
      <c r="J30" s="185"/>
      <c r="K30" s="185"/>
      <c r="L30" s="185"/>
    </row>
    <row r="31" spans="1:14" s="186" customFormat="1" ht="27" customHeight="1" thickBot="1" x14ac:dyDescent="0.45">
      <c r="A31" s="182" t="s">
        <v>56</v>
      </c>
      <c r="B31" s="190">
        <v>1</v>
      </c>
      <c r="C31" s="389" t="s">
        <v>57</v>
      </c>
      <c r="D31" s="390"/>
      <c r="E31" s="390"/>
      <c r="F31" s="390"/>
      <c r="G31" s="390"/>
      <c r="H31" s="391"/>
      <c r="I31" s="185"/>
      <c r="J31" s="185"/>
      <c r="K31" s="185"/>
      <c r="L31" s="185"/>
    </row>
    <row r="32" spans="1:14" s="186" customFormat="1" ht="27" customHeight="1" thickBot="1" x14ac:dyDescent="0.45">
      <c r="A32" s="182" t="s">
        <v>58</v>
      </c>
      <c r="B32" s="190">
        <v>1</v>
      </c>
      <c r="C32" s="389" t="s">
        <v>59</v>
      </c>
      <c r="D32" s="390"/>
      <c r="E32" s="390"/>
      <c r="F32" s="390"/>
      <c r="G32" s="390"/>
      <c r="H32" s="391"/>
      <c r="I32" s="185"/>
      <c r="J32" s="185"/>
      <c r="K32" s="185"/>
      <c r="L32" s="191"/>
      <c r="M32" s="191"/>
      <c r="N32" s="192"/>
    </row>
    <row r="33" spans="1:14" s="186" customFormat="1" ht="17.25" customHeight="1" x14ac:dyDescent="0.3">
      <c r="A33" s="182"/>
      <c r="B33" s="193"/>
      <c r="C33" s="194"/>
      <c r="D33" s="194"/>
      <c r="E33" s="194"/>
      <c r="F33" s="194"/>
      <c r="G33" s="194"/>
      <c r="H33" s="194"/>
      <c r="I33" s="185"/>
      <c r="J33" s="185"/>
      <c r="K33" s="185"/>
      <c r="L33" s="191"/>
      <c r="M33" s="191"/>
      <c r="N33" s="192"/>
    </row>
    <row r="34" spans="1:14" s="186" customFormat="1" ht="18.75" x14ac:dyDescent="0.3">
      <c r="A34" s="182" t="s">
        <v>60</v>
      </c>
      <c r="B34" s="195">
        <f>B31/B32</f>
        <v>1</v>
      </c>
      <c r="C34" s="196" t="s">
        <v>61</v>
      </c>
      <c r="D34" s="196"/>
      <c r="E34" s="196"/>
      <c r="F34" s="196"/>
      <c r="G34" s="196"/>
      <c r="H34" s="196"/>
      <c r="I34" s="185"/>
      <c r="J34" s="185"/>
      <c r="K34" s="185"/>
      <c r="L34" s="191"/>
      <c r="M34" s="191"/>
      <c r="N34" s="192"/>
    </row>
    <row r="35" spans="1:14" s="186" customFormat="1" ht="19.5" customHeight="1" thickBot="1" x14ac:dyDescent="0.35">
      <c r="A35" s="182"/>
      <c r="B35" s="187"/>
      <c r="H35" s="196"/>
      <c r="I35" s="185"/>
      <c r="J35" s="185"/>
      <c r="K35" s="185"/>
      <c r="L35" s="191"/>
      <c r="M35" s="191"/>
      <c r="N35" s="192"/>
    </row>
    <row r="36" spans="1:14" s="186" customFormat="1" ht="27" customHeight="1" thickBot="1" x14ac:dyDescent="0.45">
      <c r="A36" s="197" t="s">
        <v>62</v>
      </c>
      <c r="B36" s="198">
        <v>25</v>
      </c>
      <c r="C36" s="196"/>
      <c r="D36" s="392" t="s">
        <v>63</v>
      </c>
      <c r="E36" s="393"/>
      <c r="F36" s="199" t="s">
        <v>64</v>
      </c>
      <c r="G36" s="200"/>
      <c r="J36" s="185"/>
      <c r="K36" s="185"/>
      <c r="L36" s="191"/>
      <c r="M36" s="191"/>
      <c r="N36" s="192"/>
    </row>
    <row r="37" spans="1:14" s="186" customFormat="1" ht="26.25" customHeight="1" x14ac:dyDescent="0.4">
      <c r="A37" s="201" t="s">
        <v>65</v>
      </c>
      <c r="B37" s="202">
        <v>4</v>
      </c>
      <c r="C37" s="203" t="s">
        <v>66</v>
      </c>
      <c r="D37" s="204" t="s">
        <v>67</v>
      </c>
      <c r="E37" s="205" t="s">
        <v>68</v>
      </c>
      <c r="F37" s="204" t="s">
        <v>67</v>
      </c>
      <c r="G37" s="206" t="s">
        <v>68</v>
      </c>
      <c r="J37" s="185"/>
      <c r="K37" s="185"/>
      <c r="L37" s="191"/>
      <c r="M37" s="191"/>
      <c r="N37" s="192"/>
    </row>
    <row r="38" spans="1:14" s="186" customFormat="1" ht="26.25" customHeight="1" x14ac:dyDescent="0.4">
      <c r="A38" s="201" t="s">
        <v>69</v>
      </c>
      <c r="B38" s="202">
        <v>100</v>
      </c>
      <c r="C38" s="207">
        <v>1</v>
      </c>
      <c r="D38" s="208">
        <v>2688501</v>
      </c>
      <c r="E38" s="209">
        <f>IF(ISBLANK(D38),"-",$D$48/$D$45*D38)</f>
        <v>2798794.4940232197</v>
      </c>
      <c r="F38" s="208">
        <v>2986938</v>
      </c>
      <c r="G38" s="210">
        <f>IF(ISBLANK(F38),"-",$D$48/$F$45*F38)</f>
        <v>2812986.4350872487</v>
      </c>
      <c r="J38" s="185"/>
      <c r="K38" s="185"/>
      <c r="L38" s="191"/>
      <c r="M38" s="191"/>
      <c r="N38" s="192"/>
    </row>
    <row r="39" spans="1:14" s="186" customFormat="1" ht="26.25" customHeight="1" x14ac:dyDescent="0.4">
      <c r="A39" s="201" t="s">
        <v>70</v>
      </c>
      <c r="B39" s="202">
        <v>1</v>
      </c>
      <c r="C39" s="211">
        <v>2</v>
      </c>
      <c r="D39" s="212">
        <v>2734153</v>
      </c>
      <c r="E39" s="213">
        <f>IF(ISBLANK(D39),"-",$D$48/$D$45*D39)</f>
        <v>2846319.3289558263</v>
      </c>
      <c r="F39" s="212">
        <v>2981231</v>
      </c>
      <c r="G39" s="214">
        <f>IF(ISBLANK(F39),"-",$D$48/$F$45*F39)</f>
        <v>2807611.7960471874</v>
      </c>
      <c r="J39" s="185"/>
      <c r="K39" s="185"/>
      <c r="L39" s="191"/>
      <c r="M39" s="191"/>
      <c r="N39" s="192"/>
    </row>
    <row r="40" spans="1:14" ht="26.25" customHeight="1" x14ac:dyDescent="0.4">
      <c r="A40" s="201" t="s">
        <v>71</v>
      </c>
      <c r="B40" s="202">
        <v>1</v>
      </c>
      <c r="C40" s="211">
        <v>3</v>
      </c>
      <c r="D40" s="212">
        <v>2740064</v>
      </c>
      <c r="E40" s="213">
        <f>IF(ISBLANK(D40),"-",$D$48/$D$45*D40)</f>
        <v>2852472.8227630341</v>
      </c>
      <c r="F40" s="212">
        <v>3002260</v>
      </c>
      <c r="G40" s="214">
        <f>IF(ISBLANK(F40),"-",$D$48/$F$45*F40)</f>
        <v>2827416.1213272731</v>
      </c>
      <c r="L40" s="191"/>
      <c r="M40" s="191"/>
      <c r="N40" s="196"/>
    </row>
    <row r="41" spans="1:14" ht="26.25" customHeight="1" x14ac:dyDescent="0.4">
      <c r="A41" s="201" t="s">
        <v>72</v>
      </c>
      <c r="B41" s="202">
        <v>1</v>
      </c>
      <c r="C41" s="215">
        <v>4</v>
      </c>
      <c r="D41" s="216"/>
      <c r="E41" s="217" t="str">
        <f>IF(ISBLANK(D41),"-",$D$48/$D$45*D41)</f>
        <v>-</v>
      </c>
      <c r="F41" s="216"/>
      <c r="G41" s="218" t="str">
        <f>IF(ISBLANK(F41),"-",$D$48/$F$45*F41)</f>
        <v>-</v>
      </c>
      <c r="L41" s="191"/>
      <c r="M41" s="191"/>
      <c r="N41" s="196"/>
    </row>
    <row r="42" spans="1:14" ht="27" customHeight="1" thickBot="1" x14ac:dyDescent="0.45">
      <c r="A42" s="201" t="s">
        <v>73</v>
      </c>
      <c r="B42" s="202">
        <v>1</v>
      </c>
      <c r="C42" s="219" t="s">
        <v>74</v>
      </c>
      <c r="D42" s="220">
        <f>AVERAGE(D38:D41)</f>
        <v>2720906</v>
      </c>
      <c r="E42" s="221">
        <f>AVERAGE(E38:E41)</f>
        <v>2832528.881914027</v>
      </c>
      <c r="F42" s="222">
        <f>AVERAGE(F38:F41)</f>
        <v>2990143</v>
      </c>
      <c r="G42" s="223">
        <f>AVERAGE(G38:G41)</f>
        <v>2816004.7841539029</v>
      </c>
    </row>
    <row r="43" spans="1:14" ht="26.25" customHeight="1" x14ac:dyDescent="0.4">
      <c r="A43" s="201" t="s">
        <v>75</v>
      </c>
      <c r="B43" s="183">
        <v>1</v>
      </c>
      <c r="C43" s="224" t="s">
        <v>76</v>
      </c>
      <c r="D43" s="225">
        <v>19.260000000000002</v>
      </c>
      <c r="E43" s="196"/>
      <c r="F43" s="226">
        <v>21.29</v>
      </c>
      <c r="G43" s="227"/>
    </row>
    <row r="44" spans="1:14" ht="26.25" customHeight="1" x14ac:dyDescent="0.4">
      <c r="A44" s="201" t="s">
        <v>77</v>
      </c>
      <c r="B44" s="183">
        <v>1</v>
      </c>
      <c r="C44" s="228" t="s">
        <v>78</v>
      </c>
      <c r="D44" s="229">
        <f>D43*$B$34</f>
        <v>19.260000000000002</v>
      </c>
      <c r="E44" s="230"/>
      <c r="F44" s="231">
        <f>F43*$B$34</f>
        <v>21.29</v>
      </c>
      <c r="G44" s="232"/>
    </row>
    <row r="45" spans="1:14" ht="19.5" customHeight="1" thickBot="1" x14ac:dyDescent="0.35">
      <c r="A45" s="201" t="s">
        <v>79</v>
      </c>
      <c r="B45" s="230">
        <f>(B44/B43)*(B42/B41)*(B40/B39)*(B38/B37)*B36</f>
        <v>625</v>
      </c>
      <c r="C45" s="228" t="s">
        <v>80</v>
      </c>
      <c r="D45" s="233">
        <f>D44*$B$30/100</f>
        <v>19.211850000000002</v>
      </c>
      <c r="E45" s="232"/>
      <c r="F45" s="234">
        <f>F44*$B$30/100</f>
        <v>21.236774999999998</v>
      </c>
      <c r="G45" s="232"/>
    </row>
    <row r="46" spans="1:14" ht="19.5" customHeight="1" thickBot="1" x14ac:dyDescent="0.35">
      <c r="A46" s="374" t="s">
        <v>81</v>
      </c>
      <c r="B46" s="375"/>
      <c r="C46" s="228" t="s">
        <v>82</v>
      </c>
      <c r="D46" s="235">
        <f>D45/$B$45</f>
        <v>3.0738960000000003E-2</v>
      </c>
      <c r="E46" s="232"/>
      <c r="F46" s="236">
        <f>F45/$B$45</f>
        <v>3.3978839999999996E-2</v>
      </c>
      <c r="G46" s="232"/>
    </row>
    <row r="47" spans="1:14" ht="27" customHeight="1" thickBot="1" x14ac:dyDescent="0.45">
      <c r="A47" s="376"/>
      <c r="B47" s="377"/>
      <c r="C47" s="228" t="s">
        <v>83</v>
      </c>
      <c r="D47" s="237">
        <v>3.2000000000000001E-2</v>
      </c>
      <c r="E47" s="227"/>
      <c r="F47" s="227"/>
      <c r="G47" s="227"/>
    </row>
    <row r="48" spans="1:14" ht="18.75" x14ac:dyDescent="0.3">
      <c r="C48" s="228" t="s">
        <v>84</v>
      </c>
      <c r="D48" s="233">
        <f>D47*$B$45</f>
        <v>20</v>
      </c>
      <c r="E48" s="232"/>
      <c r="F48" s="232"/>
      <c r="G48" s="232"/>
    </row>
    <row r="49" spans="1:12" ht="19.5" customHeight="1" thickBot="1" x14ac:dyDescent="0.35">
      <c r="C49" s="238" t="s">
        <v>85</v>
      </c>
      <c r="D49" s="239">
        <f>D48/B34</f>
        <v>20</v>
      </c>
      <c r="E49" s="240"/>
      <c r="F49" s="240"/>
      <c r="G49" s="240"/>
    </row>
    <row r="50" spans="1:12" ht="18.75" x14ac:dyDescent="0.3">
      <c r="C50" s="241" t="s">
        <v>86</v>
      </c>
      <c r="D50" s="242">
        <f>AVERAGE(E38:E41,G38:G41)</f>
        <v>2824266.8330339654</v>
      </c>
      <c r="E50" s="243"/>
      <c r="F50" s="243"/>
      <c r="G50" s="243"/>
    </row>
    <row r="51" spans="1:12" ht="18.75" x14ac:dyDescent="0.3">
      <c r="C51" s="244" t="s">
        <v>87</v>
      </c>
      <c r="D51" s="245">
        <f>STDEV(E38:E41,G38:G41)/D50</f>
        <v>7.6684429397806076E-3</v>
      </c>
      <c r="E51" s="230"/>
      <c r="F51" s="230"/>
      <c r="G51" s="230"/>
    </row>
    <row r="52" spans="1:12" ht="19.5" customHeight="1" thickBot="1" x14ac:dyDescent="0.35">
      <c r="C52" s="246" t="s">
        <v>20</v>
      </c>
      <c r="D52" s="247">
        <f>COUNT(E38:E41,G38:G41)</f>
        <v>6</v>
      </c>
      <c r="E52" s="230"/>
      <c r="F52" s="230"/>
      <c r="G52" s="230"/>
    </row>
    <row r="54" spans="1:12" ht="18.75" x14ac:dyDescent="0.3">
      <c r="A54" s="180" t="s">
        <v>1</v>
      </c>
      <c r="B54" s="248" t="s">
        <v>88</v>
      </c>
    </row>
    <row r="55" spans="1:12" ht="18.75" x14ac:dyDescent="0.3">
      <c r="A55" s="196" t="s">
        <v>89</v>
      </c>
      <c r="B55" s="249" t="str">
        <f>B21</f>
        <v>Each 5ml contains 40mg Trimethoprim</v>
      </c>
    </row>
    <row r="56" spans="1:12" ht="26.25" customHeight="1" x14ac:dyDescent="0.4">
      <c r="A56" s="182" t="s">
        <v>90</v>
      </c>
      <c r="B56" s="250">
        <v>5</v>
      </c>
      <c r="C56" s="230" t="s">
        <v>91</v>
      </c>
      <c r="D56" s="251">
        <v>40</v>
      </c>
      <c r="E56" s="230" t="str">
        <f>B20</f>
        <v>Trimethoprim</v>
      </c>
    </row>
    <row r="57" spans="1:12" ht="19.5" thickBot="1" x14ac:dyDescent="0.35">
      <c r="A57" s="249" t="s">
        <v>92</v>
      </c>
      <c r="B57" s="252">
        <f>Sulfamethoxazole!C39</f>
        <v>1.1548019808343584</v>
      </c>
    </row>
    <row r="58" spans="1:12" s="255" customFormat="1" ht="19.5" thickBot="1" x14ac:dyDescent="0.35">
      <c r="A58" s="182" t="s">
        <v>93</v>
      </c>
      <c r="B58" s="253">
        <f>B56</f>
        <v>5</v>
      </c>
      <c r="C58" s="230" t="s">
        <v>94</v>
      </c>
      <c r="D58" s="254">
        <f>B57*B56</f>
        <v>5.7740099041717921</v>
      </c>
    </row>
    <row r="59" spans="1:12" ht="19.5" customHeight="1" thickBot="1" x14ac:dyDescent="0.3"/>
    <row r="60" spans="1:12" s="186" customFormat="1" ht="27" customHeight="1" thickBot="1" x14ac:dyDescent="0.45">
      <c r="A60" s="197" t="s">
        <v>95</v>
      </c>
      <c r="B60" s="198">
        <v>100</v>
      </c>
      <c r="C60" s="196"/>
      <c r="D60" s="256" t="s">
        <v>96</v>
      </c>
      <c r="E60" s="257" t="s">
        <v>97</v>
      </c>
      <c r="F60" s="257" t="s">
        <v>67</v>
      </c>
      <c r="G60" s="257" t="s">
        <v>98</v>
      </c>
      <c r="H60" s="203" t="s">
        <v>99</v>
      </c>
      <c r="L60" s="185"/>
    </row>
    <row r="61" spans="1:12" s="186" customFormat="1" ht="24" customHeight="1" x14ac:dyDescent="0.4">
      <c r="A61" s="201" t="s">
        <v>100</v>
      </c>
      <c r="B61" s="202">
        <v>2</v>
      </c>
      <c r="C61" s="378" t="s">
        <v>101</v>
      </c>
      <c r="D61" s="411">
        <f>'Sulfamethoxazole 1'!D61:D64</f>
        <v>4.3499400000000001</v>
      </c>
      <c r="E61" s="258">
        <v>1</v>
      </c>
      <c r="F61" s="259">
        <v>2526814</v>
      </c>
      <c r="G61" s="260">
        <f>IF(ISBLANK(F61),"-",(F61/$D$50*$D$47*$B$69)*$D$58/$D$61)</f>
        <v>38.002466491396383</v>
      </c>
      <c r="H61" s="261">
        <f t="shared" ref="H61:H72" si="0">IF(ISBLANK(F61),"-",G61/$D$56)</f>
        <v>0.95006166228490962</v>
      </c>
      <c r="L61" s="185"/>
    </row>
    <row r="62" spans="1:12" s="186" customFormat="1" ht="26.25" customHeight="1" x14ac:dyDescent="0.4">
      <c r="A62" s="201" t="s">
        <v>102</v>
      </c>
      <c r="B62" s="202">
        <v>20</v>
      </c>
      <c r="C62" s="379"/>
      <c r="D62" s="412"/>
      <c r="E62" s="262">
        <v>2</v>
      </c>
      <c r="F62" s="212">
        <v>2522530</v>
      </c>
      <c r="G62" s="263">
        <f>IF(ISBLANK(F62),"-",(F62/$D$50*$D$47*$B$69)*$D$58/$D$61)</f>
        <v>37.938036514971877</v>
      </c>
      <c r="H62" s="264">
        <f t="shared" si="0"/>
        <v>0.94845091287429695</v>
      </c>
      <c r="L62" s="185"/>
    </row>
    <row r="63" spans="1:12" s="186" customFormat="1" ht="24.75" customHeight="1" x14ac:dyDescent="0.4">
      <c r="A63" s="201" t="s">
        <v>103</v>
      </c>
      <c r="B63" s="202">
        <v>1</v>
      </c>
      <c r="C63" s="379"/>
      <c r="D63" s="412"/>
      <c r="E63" s="262">
        <v>3</v>
      </c>
      <c r="F63" s="212">
        <v>2518990</v>
      </c>
      <c r="G63" s="263">
        <f>IF(ISBLANK(F63),"-",(F63/$D$50*$D$47*$B$69)*$D$58/$D$61)</f>
        <v>37.884796058262538</v>
      </c>
      <c r="H63" s="264">
        <f t="shared" si="0"/>
        <v>0.94711990145656344</v>
      </c>
      <c r="L63" s="185"/>
    </row>
    <row r="64" spans="1:12" ht="27" customHeight="1" thickBot="1" x14ac:dyDescent="0.45">
      <c r="A64" s="201" t="s">
        <v>104</v>
      </c>
      <c r="B64" s="202">
        <v>1</v>
      </c>
      <c r="C64" s="380"/>
      <c r="D64" s="413"/>
      <c r="E64" s="265">
        <v>4</v>
      </c>
      <c r="F64" s="266"/>
      <c r="G64" s="263" t="str">
        <f>IF(ISBLANK(F64),"-",(F64/$D$50*$D$47*$B$69)*$D$58/$D$61)</f>
        <v>-</v>
      </c>
      <c r="H64" s="264" t="str">
        <f t="shared" si="0"/>
        <v>-</v>
      </c>
    </row>
    <row r="65" spans="1:11" ht="24.75" customHeight="1" x14ac:dyDescent="0.4">
      <c r="A65" s="201" t="s">
        <v>105</v>
      </c>
      <c r="B65" s="202">
        <v>1</v>
      </c>
      <c r="C65" s="378" t="s">
        <v>106</v>
      </c>
      <c r="D65" s="411">
        <f>'Sulfamethoxazole 1'!D65:D68</f>
        <v>4.3792</v>
      </c>
      <c r="E65" s="267">
        <v>1</v>
      </c>
      <c r="F65" s="212">
        <v>2478997</v>
      </c>
      <c r="G65" s="260">
        <f>IF(ISBLANK(F65),"-",(F65/$D$50*$D$47*$B$69)*$D$58/$D$65)</f>
        <v>37.034202595998202</v>
      </c>
      <c r="H65" s="261">
        <f t="shared" si="0"/>
        <v>0.92585506489995506</v>
      </c>
    </row>
    <row r="66" spans="1:11" ht="23.25" customHeight="1" x14ac:dyDescent="0.4">
      <c r="A66" s="201" t="s">
        <v>107</v>
      </c>
      <c r="B66" s="202">
        <v>1</v>
      </c>
      <c r="C66" s="379"/>
      <c r="D66" s="412"/>
      <c r="E66" s="268">
        <v>2</v>
      </c>
      <c r="F66" s="212">
        <v>2525988</v>
      </c>
      <c r="G66" s="263">
        <f>IF(ISBLANK(F66),"-",(F66/$D$50*$D$47*$B$69)*$D$58/$D$65)</f>
        <v>37.736209986159849</v>
      </c>
      <c r="H66" s="264">
        <f t="shared" si="0"/>
        <v>0.94340524965399619</v>
      </c>
    </row>
    <row r="67" spans="1:11" ht="24.75" customHeight="1" x14ac:dyDescent="0.4">
      <c r="A67" s="201" t="s">
        <v>108</v>
      </c>
      <c r="B67" s="202">
        <v>1</v>
      </c>
      <c r="C67" s="379"/>
      <c r="D67" s="412"/>
      <c r="E67" s="268">
        <v>3</v>
      </c>
      <c r="F67" s="212">
        <v>2551590</v>
      </c>
      <c r="G67" s="263">
        <f>IF(ISBLANK(F67),"-",(F67/$D$50*$D$47*$B$69)*$D$58/$D$65)</f>
        <v>38.118683081069911</v>
      </c>
      <c r="H67" s="264">
        <f t="shared" si="0"/>
        <v>0.95296707702674777</v>
      </c>
    </row>
    <row r="68" spans="1:11" ht="27" customHeight="1" thickBot="1" x14ac:dyDescent="0.45">
      <c r="A68" s="201" t="s">
        <v>109</v>
      </c>
      <c r="B68" s="202">
        <v>1</v>
      </c>
      <c r="C68" s="380"/>
      <c r="D68" s="413"/>
      <c r="E68" s="269">
        <v>4</v>
      </c>
      <c r="F68" s="266"/>
      <c r="G68" s="270" t="str">
        <f>IF(ISBLANK(F68),"-",(F68/$D$50*$D$47*$B$69)*$D$58/$D$65)</f>
        <v>-</v>
      </c>
      <c r="H68" s="271" t="str">
        <f t="shared" si="0"/>
        <v>-</v>
      </c>
    </row>
    <row r="69" spans="1:11" ht="23.25" customHeight="1" x14ac:dyDescent="0.4">
      <c r="A69" s="201" t="s">
        <v>110</v>
      </c>
      <c r="B69" s="211">
        <f>(B68/B67)*(B66/B65)*(B64/B63)*(B62/B61)*B60</f>
        <v>1000</v>
      </c>
      <c r="C69" s="378" t="s">
        <v>111</v>
      </c>
      <c r="D69" s="411">
        <f>'Sulfamethoxazole 1'!D69:D72</f>
        <v>4.42333</v>
      </c>
      <c r="E69" s="267">
        <v>1</v>
      </c>
      <c r="F69" s="259">
        <v>2599736</v>
      </c>
      <c r="G69" s="260">
        <f>IF(ISBLANK(F69),"-",(F69/$D$50*$D$47*$B$69)*$D$58/$D$69)</f>
        <v>38.45047278107635</v>
      </c>
      <c r="H69" s="264">
        <f t="shared" si="0"/>
        <v>0.9612618195269087</v>
      </c>
    </row>
    <row r="70" spans="1:11" ht="22.5" customHeight="1" thickBot="1" x14ac:dyDescent="0.45">
      <c r="A70" s="272" t="s">
        <v>112</v>
      </c>
      <c r="B70" s="273">
        <f>(D47*B69)/D56*D58</f>
        <v>4.6192079233374335</v>
      </c>
      <c r="C70" s="379"/>
      <c r="D70" s="412"/>
      <c r="E70" s="268">
        <v>2</v>
      </c>
      <c r="F70" s="212">
        <v>2568499</v>
      </c>
      <c r="G70" s="263">
        <f>IF(ISBLANK(F70),"-",(F70/$D$50*$D$47*$B$69)*$D$58/$D$69)</f>
        <v>37.988473017153204</v>
      </c>
      <c r="H70" s="264">
        <f t="shared" si="0"/>
        <v>0.94971182542883015</v>
      </c>
    </row>
    <row r="71" spans="1:11" ht="23.25" customHeight="1" x14ac:dyDescent="0.4">
      <c r="A71" s="374" t="s">
        <v>81</v>
      </c>
      <c r="B71" s="382"/>
      <c r="C71" s="379"/>
      <c r="D71" s="412"/>
      <c r="E71" s="268">
        <v>3</v>
      </c>
      <c r="F71" s="212">
        <v>2576352</v>
      </c>
      <c r="G71" s="263">
        <f>IF(ISBLANK(F71),"-",(F71/$D$50*$D$47*$B$69)*$D$58/$D$69)</f>
        <v>38.104620026984122</v>
      </c>
      <c r="H71" s="264">
        <f t="shared" si="0"/>
        <v>0.9526155006746031</v>
      </c>
    </row>
    <row r="72" spans="1:11" ht="23.25" customHeight="1" thickBot="1" x14ac:dyDescent="0.45">
      <c r="A72" s="376"/>
      <c r="B72" s="383"/>
      <c r="C72" s="381"/>
      <c r="D72" s="413"/>
      <c r="E72" s="269">
        <v>4</v>
      </c>
      <c r="F72" s="266"/>
      <c r="G72" s="270" t="str">
        <f>IF(ISBLANK(F72),"-",(F72/$D$50*$D$47*$B$69)*$D$58/$D$69)</f>
        <v>-</v>
      </c>
      <c r="H72" s="271" t="str">
        <f t="shared" si="0"/>
        <v>-</v>
      </c>
    </row>
    <row r="73" spans="1:11" ht="26.25" customHeight="1" x14ac:dyDescent="0.4">
      <c r="A73" s="230"/>
      <c r="B73" s="230"/>
      <c r="C73" s="230"/>
      <c r="D73" s="230"/>
      <c r="E73" s="230"/>
      <c r="F73" s="230"/>
      <c r="G73" s="274" t="s">
        <v>74</v>
      </c>
      <c r="H73" s="275">
        <f>AVERAGE(H61:H72)</f>
        <v>0.94793877931409021</v>
      </c>
    </row>
    <row r="74" spans="1:11" ht="26.25" customHeight="1" x14ac:dyDescent="0.4">
      <c r="C74" s="230"/>
      <c r="D74" s="230"/>
      <c r="E74" s="230"/>
      <c r="F74" s="230"/>
      <c r="G74" s="244" t="s">
        <v>87</v>
      </c>
      <c r="H74" s="276">
        <f>STDEV(H61:H72)/H73</f>
        <v>1.0156077788512902E-2</v>
      </c>
    </row>
    <row r="75" spans="1:11" ht="27" customHeight="1" thickBot="1" x14ac:dyDescent="0.45">
      <c r="A75" s="230"/>
      <c r="B75" s="230"/>
      <c r="C75" s="230"/>
      <c r="D75" s="232"/>
      <c r="E75" s="232"/>
      <c r="F75" s="230"/>
      <c r="G75" s="246" t="s">
        <v>20</v>
      </c>
      <c r="H75" s="277">
        <f>COUNT(H61:H72)</f>
        <v>9</v>
      </c>
    </row>
    <row r="76" spans="1:11" ht="18.75" x14ac:dyDescent="0.3">
      <c r="A76" s="230"/>
      <c r="B76" s="230"/>
      <c r="C76" s="230"/>
      <c r="D76" s="232"/>
      <c r="E76" s="232"/>
      <c r="F76" s="232"/>
      <c r="G76" s="232"/>
      <c r="H76" s="230"/>
      <c r="I76" s="196"/>
      <c r="J76" s="182"/>
      <c r="K76" s="187"/>
    </row>
    <row r="77" spans="1:11" ht="26.25" customHeight="1" x14ac:dyDescent="0.4">
      <c r="A77" s="181" t="s">
        <v>113</v>
      </c>
      <c r="B77" s="182" t="s">
        <v>114</v>
      </c>
      <c r="C77" s="373" t="str">
        <f>B20</f>
        <v>Trimethoprim</v>
      </c>
      <c r="D77" s="373"/>
      <c r="E77" s="196" t="s">
        <v>115</v>
      </c>
      <c r="F77" s="196"/>
      <c r="G77" s="278">
        <f>H73</f>
        <v>0.94793877931409021</v>
      </c>
      <c r="H77" s="230"/>
      <c r="I77" s="196"/>
      <c r="J77" s="182"/>
      <c r="K77" s="187"/>
    </row>
    <row r="78" spans="1:11" ht="19.5" customHeight="1" thickBot="1" x14ac:dyDescent="0.35">
      <c r="A78" s="279"/>
      <c r="B78" s="280"/>
      <c r="C78" s="281"/>
      <c r="D78" s="281"/>
      <c r="E78" s="280"/>
      <c r="F78" s="280"/>
      <c r="G78" s="280"/>
      <c r="H78" s="280"/>
    </row>
    <row r="79" spans="1:11" ht="18.75" x14ac:dyDescent="0.3">
      <c r="B79" s="230" t="s">
        <v>26</v>
      </c>
      <c r="E79" s="230" t="s">
        <v>27</v>
      </c>
      <c r="F79" s="230"/>
      <c r="G79" s="230" t="s">
        <v>28</v>
      </c>
    </row>
    <row r="80" spans="1:11" ht="83.1" customHeight="1" x14ac:dyDescent="0.3">
      <c r="A80" s="182" t="s">
        <v>29</v>
      </c>
      <c r="B80" s="282" t="s">
        <v>116</v>
      </c>
      <c r="C80" s="282"/>
      <c r="D80" s="230"/>
      <c r="E80" s="283"/>
      <c r="F80" s="196"/>
      <c r="G80" s="283"/>
      <c r="H80" s="283"/>
      <c r="I80" s="196"/>
    </row>
    <row r="81" spans="1:9" ht="83.1" customHeight="1" x14ac:dyDescent="0.3">
      <c r="A81" s="182" t="s">
        <v>30</v>
      </c>
      <c r="B81" s="284"/>
      <c r="C81" s="284"/>
      <c r="D81" s="187"/>
      <c r="E81" s="285"/>
      <c r="F81" s="196"/>
      <c r="G81" s="285"/>
      <c r="H81" s="285"/>
      <c r="I81" s="196"/>
    </row>
    <row r="82" spans="1:9" ht="18.75" x14ac:dyDescent="0.3">
      <c r="A82" s="230"/>
      <c r="B82" s="230"/>
      <c r="C82" s="232"/>
      <c r="D82" s="232"/>
      <c r="E82" s="232"/>
      <c r="F82" s="232"/>
      <c r="G82" s="230"/>
      <c r="H82" s="230"/>
      <c r="I82" s="196"/>
    </row>
    <row r="83" spans="1:9" ht="18.75" x14ac:dyDescent="0.3">
      <c r="A83" s="230"/>
      <c r="B83" s="230"/>
      <c r="C83" s="230"/>
      <c r="D83" s="232"/>
      <c r="E83" s="232"/>
      <c r="F83" s="232"/>
      <c r="G83" s="232"/>
      <c r="H83" s="230"/>
      <c r="I83" s="196"/>
    </row>
    <row r="84" spans="1:9" ht="18.75" x14ac:dyDescent="0.3">
      <c r="A84" s="230"/>
      <c r="B84" s="230"/>
      <c r="C84" s="230"/>
      <c r="D84" s="232"/>
      <c r="E84" s="232"/>
      <c r="F84" s="232"/>
      <c r="G84" s="232"/>
      <c r="H84" s="230"/>
      <c r="I84" s="196"/>
    </row>
    <row r="85" spans="1:9" ht="18.75" x14ac:dyDescent="0.3">
      <c r="A85" s="230"/>
      <c r="B85" s="230"/>
      <c r="C85" s="230"/>
      <c r="D85" s="232"/>
      <c r="E85" s="232"/>
      <c r="F85" s="232"/>
      <c r="G85" s="232"/>
      <c r="H85" s="230"/>
      <c r="I85" s="196"/>
    </row>
    <row r="86" spans="1:9" ht="18.75" x14ac:dyDescent="0.3">
      <c r="A86" s="230"/>
      <c r="B86" s="230"/>
      <c r="C86" s="230"/>
      <c r="D86" s="232"/>
      <c r="E86" s="232"/>
      <c r="F86" s="232"/>
      <c r="G86" s="232"/>
      <c r="H86" s="230"/>
      <c r="I86" s="196"/>
    </row>
    <row r="87" spans="1:9" ht="18.75" x14ac:dyDescent="0.3">
      <c r="A87" s="230"/>
      <c r="B87" s="230"/>
      <c r="C87" s="230"/>
      <c r="D87" s="232"/>
      <c r="E87" s="232"/>
      <c r="F87" s="232"/>
      <c r="G87" s="232"/>
      <c r="H87" s="230"/>
      <c r="I87" s="196"/>
    </row>
    <row r="88" spans="1:9" ht="18.75" x14ac:dyDescent="0.3">
      <c r="A88" s="230"/>
      <c r="B88" s="230"/>
      <c r="C88" s="230"/>
      <c r="D88" s="232"/>
      <c r="E88" s="232"/>
      <c r="F88" s="232"/>
      <c r="G88" s="232"/>
      <c r="H88" s="230"/>
      <c r="I88" s="196"/>
    </row>
    <row r="89" spans="1:9" ht="18.75" x14ac:dyDescent="0.3">
      <c r="A89" s="230"/>
      <c r="B89" s="230"/>
      <c r="C89" s="230"/>
      <c r="D89" s="232"/>
      <c r="E89" s="232"/>
      <c r="F89" s="232"/>
      <c r="G89" s="232"/>
      <c r="H89" s="230"/>
      <c r="I89" s="196"/>
    </row>
    <row r="90" spans="1:9" ht="18.75" x14ac:dyDescent="0.3">
      <c r="A90" s="230"/>
      <c r="B90" s="230"/>
      <c r="C90" s="230"/>
      <c r="D90" s="232"/>
      <c r="E90" s="232"/>
      <c r="F90" s="232"/>
      <c r="G90" s="232"/>
      <c r="H90" s="230"/>
      <c r="I90" s="196"/>
    </row>
    <row r="250" spans="1:1" x14ac:dyDescent="0.25">
      <c r="A250" s="172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32" zoomScale="87" zoomScaleNormal="87" workbookViewId="0">
      <selection activeCell="B23" sqref="B23"/>
    </sheetView>
  </sheetViews>
  <sheetFormatPr defaultRowHeight="13.5" x14ac:dyDescent="0.25"/>
  <cols>
    <col min="1" max="1" width="27.5703125" style="172" customWidth="1"/>
    <col min="2" max="2" width="20.42578125" style="172" customWidth="1"/>
    <col min="3" max="3" width="31.85546875" style="172" customWidth="1"/>
    <col min="4" max="4" width="25.85546875" style="172" customWidth="1"/>
    <col min="5" max="5" width="25.7109375" style="172" customWidth="1"/>
    <col min="6" max="6" width="23.140625" style="172" customWidth="1"/>
    <col min="7" max="7" width="28.42578125" style="172" customWidth="1"/>
    <col min="8" max="8" width="21.5703125" style="172" customWidth="1"/>
    <col min="9" max="9" width="9.140625" style="172" customWidth="1"/>
    <col min="10" max="16384" width="9.140625" style="173"/>
  </cols>
  <sheetData>
    <row r="14" spans="1:6" ht="15" customHeight="1" x14ac:dyDescent="0.3">
      <c r="A14" s="286"/>
      <c r="C14" s="287"/>
      <c r="F14" s="287"/>
    </row>
    <row r="15" spans="1:6" ht="18.75" customHeight="1" x14ac:dyDescent="0.3">
      <c r="A15" s="400" t="s">
        <v>0</v>
      </c>
      <c r="B15" s="400"/>
      <c r="C15" s="400"/>
      <c r="D15" s="400"/>
      <c r="E15" s="400"/>
    </row>
    <row r="16" spans="1:6" ht="16.5" customHeight="1" x14ac:dyDescent="0.3">
      <c r="A16" s="288" t="s">
        <v>1</v>
      </c>
      <c r="B16" s="289" t="s">
        <v>2</v>
      </c>
    </row>
    <row r="17" spans="1:7" ht="16.5" customHeight="1" x14ac:dyDescent="0.3">
      <c r="A17" s="290" t="s">
        <v>3</v>
      </c>
      <c r="B17" s="290" t="s">
        <v>120</v>
      </c>
      <c r="D17" s="186"/>
      <c r="E17" s="291"/>
    </row>
    <row r="18" spans="1:7" ht="16.5" customHeight="1" x14ac:dyDescent="0.3">
      <c r="A18" s="292" t="s">
        <v>4</v>
      </c>
      <c r="B18" s="172" t="s">
        <v>48</v>
      </c>
      <c r="C18" s="291"/>
      <c r="D18" s="291"/>
      <c r="E18" s="291"/>
    </row>
    <row r="19" spans="1:7" ht="16.5" customHeight="1" x14ac:dyDescent="0.3">
      <c r="A19" s="292" t="s">
        <v>6</v>
      </c>
      <c r="B19" s="293">
        <v>99.02</v>
      </c>
      <c r="C19" s="291"/>
      <c r="D19" s="291"/>
      <c r="E19" s="291"/>
    </row>
    <row r="20" spans="1:7" ht="16.5" customHeight="1" x14ac:dyDescent="0.3">
      <c r="A20" s="290" t="s">
        <v>8</v>
      </c>
      <c r="B20" s="293">
        <v>17.97</v>
      </c>
      <c r="C20" s="291"/>
      <c r="D20" s="291"/>
      <c r="E20" s="291"/>
    </row>
    <row r="21" spans="1:7" ht="16.5" customHeight="1" x14ac:dyDescent="0.3">
      <c r="A21" s="290" t="s">
        <v>10</v>
      </c>
      <c r="B21" s="294">
        <f>B20/100</f>
        <v>0.1797</v>
      </c>
      <c r="C21" s="291"/>
      <c r="D21" s="291"/>
      <c r="E21" s="291"/>
    </row>
    <row r="22" spans="1:7" ht="15.75" customHeight="1" thickBot="1" x14ac:dyDescent="0.3">
      <c r="A22" s="291"/>
      <c r="B22" s="295"/>
      <c r="C22" s="291"/>
      <c r="D22" s="291"/>
      <c r="E22" s="291"/>
    </row>
    <row r="23" spans="1:7" ht="16.5" customHeight="1" thickBot="1" x14ac:dyDescent="0.35">
      <c r="A23" s="296" t="s">
        <v>13</v>
      </c>
      <c r="B23" s="297" t="s">
        <v>14</v>
      </c>
      <c r="C23" s="296" t="s">
        <v>15</v>
      </c>
      <c r="D23" s="296" t="s">
        <v>16</v>
      </c>
      <c r="E23" s="297" t="s">
        <v>17</v>
      </c>
      <c r="F23" s="298" t="s">
        <v>121</v>
      </c>
      <c r="G23" s="299" t="s">
        <v>122</v>
      </c>
    </row>
    <row r="24" spans="1:7" ht="16.5" customHeight="1" x14ac:dyDescent="0.3">
      <c r="A24" s="300">
        <v>1</v>
      </c>
      <c r="B24" s="301">
        <v>46309877</v>
      </c>
      <c r="C24" s="301">
        <v>9791.2999999999993</v>
      </c>
      <c r="D24" s="302">
        <v>1.2</v>
      </c>
      <c r="E24" s="303">
        <v>10.6</v>
      </c>
      <c r="F24" s="304">
        <v>14.9</v>
      </c>
      <c r="G24" s="305">
        <f>10.6/5.4</f>
        <v>1.9629629629629628</v>
      </c>
    </row>
    <row r="25" spans="1:7" ht="16.5" customHeight="1" x14ac:dyDescent="0.3">
      <c r="A25" s="300">
        <v>2</v>
      </c>
      <c r="B25" s="301">
        <v>46252052</v>
      </c>
      <c r="C25" s="301">
        <v>9792.1</v>
      </c>
      <c r="D25" s="302">
        <v>1.2</v>
      </c>
      <c r="E25" s="306">
        <v>10.6</v>
      </c>
      <c r="F25" s="304">
        <v>14.9</v>
      </c>
      <c r="G25" s="305">
        <f t="shared" ref="G25:G29" si="0">10.6/5.4</f>
        <v>1.9629629629629628</v>
      </c>
    </row>
    <row r="26" spans="1:7" ht="16.5" customHeight="1" x14ac:dyDescent="0.3">
      <c r="A26" s="300">
        <v>3</v>
      </c>
      <c r="B26" s="301">
        <v>45583469</v>
      </c>
      <c r="C26" s="301">
        <v>9994</v>
      </c>
      <c r="D26" s="302">
        <v>1.2</v>
      </c>
      <c r="E26" s="306">
        <v>10.6</v>
      </c>
      <c r="F26" s="304">
        <v>15</v>
      </c>
      <c r="G26" s="305">
        <f t="shared" si="0"/>
        <v>1.9629629629629628</v>
      </c>
    </row>
    <row r="27" spans="1:7" ht="16.5" customHeight="1" x14ac:dyDescent="0.3">
      <c r="A27" s="300">
        <v>4</v>
      </c>
      <c r="B27" s="301">
        <v>45753922</v>
      </c>
      <c r="C27" s="301">
        <v>10011.200000000001</v>
      </c>
      <c r="D27" s="302">
        <v>1.2</v>
      </c>
      <c r="E27" s="306">
        <v>10.6</v>
      </c>
      <c r="F27" s="304">
        <v>15</v>
      </c>
      <c r="G27" s="305">
        <f t="shared" si="0"/>
        <v>1.9629629629629628</v>
      </c>
    </row>
    <row r="28" spans="1:7" ht="16.5" customHeight="1" x14ac:dyDescent="0.3">
      <c r="A28" s="300">
        <v>5</v>
      </c>
      <c r="B28" s="301">
        <v>46313305</v>
      </c>
      <c r="C28" s="301">
        <v>10220.799999999999</v>
      </c>
      <c r="D28" s="302">
        <v>1.2</v>
      </c>
      <c r="E28" s="306">
        <v>10.6</v>
      </c>
      <c r="F28" s="304">
        <v>15.1</v>
      </c>
      <c r="G28" s="305">
        <f t="shared" si="0"/>
        <v>1.9629629629629628</v>
      </c>
    </row>
    <row r="29" spans="1:7" ht="16.5" customHeight="1" thickBot="1" x14ac:dyDescent="0.35">
      <c r="A29" s="300">
        <v>6</v>
      </c>
      <c r="B29" s="307">
        <v>45783553</v>
      </c>
      <c r="C29" s="307">
        <v>10384.200000000001</v>
      </c>
      <c r="D29" s="308">
        <v>1.2</v>
      </c>
      <c r="E29" s="309">
        <v>10.5</v>
      </c>
      <c r="F29" s="304">
        <v>14.9</v>
      </c>
      <c r="G29" s="305">
        <f t="shared" si="0"/>
        <v>1.9629629629629628</v>
      </c>
    </row>
    <row r="30" spans="1:7" ht="16.5" customHeight="1" thickBot="1" x14ac:dyDescent="0.35">
      <c r="A30" s="310" t="s">
        <v>18</v>
      </c>
      <c r="B30" s="311">
        <f t="shared" ref="B30:G30" si="1">AVERAGE(B24:B29)</f>
        <v>45999363</v>
      </c>
      <c r="C30" s="312">
        <f t="shared" si="1"/>
        <v>10032.266666666668</v>
      </c>
      <c r="D30" s="313">
        <f t="shared" si="1"/>
        <v>1.2</v>
      </c>
      <c r="E30" s="314">
        <f t="shared" si="1"/>
        <v>10.583333333333334</v>
      </c>
      <c r="F30" s="315">
        <f t="shared" si="1"/>
        <v>14.966666666666667</v>
      </c>
      <c r="G30" s="316">
        <f t="shared" si="1"/>
        <v>1.9629629629629626</v>
      </c>
    </row>
    <row r="31" spans="1:7" ht="16.5" customHeight="1" x14ac:dyDescent="0.3">
      <c r="A31" s="317" t="s">
        <v>19</v>
      </c>
      <c r="B31" s="318">
        <f>(STDEV(B24:B29)/B30)</f>
        <v>7.1351272447754367E-3</v>
      </c>
      <c r="C31" s="319"/>
      <c r="D31" s="319"/>
      <c r="E31" s="320"/>
      <c r="F31" s="321"/>
      <c r="G31" s="322"/>
    </row>
    <row r="32" spans="1:7" s="172" customFormat="1" ht="16.5" customHeight="1" thickBot="1" x14ac:dyDescent="0.35">
      <c r="A32" s="323" t="s">
        <v>20</v>
      </c>
      <c r="B32" s="324">
        <f>COUNT(B24:B29)</f>
        <v>6</v>
      </c>
      <c r="C32" s="325"/>
      <c r="D32" s="326"/>
      <c r="E32" s="326"/>
      <c r="F32" s="327"/>
      <c r="G32" s="328"/>
    </row>
    <row r="33" spans="1:5" s="172" customFormat="1" ht="15.75" customHeight="1" x14ac:dyDescent="0.25">
      <c r="A33" s="291"/>
      <c r="B33" s="291"/>
      <c r="C33" s="291"/>
      <c r="D33" s="291"/>
      <c r="E33" s="291"/>
    </row>
    <row r="34" spans="1:5" s="172" customFormat="1" ht="16.5" customHeight="1" x14ac:dyDescent="0.3">
      <c r="A34" s="292" t="s">
        <v>21</v>
      </c>
      <c r="B34" s="329" t="s">
        <v>22</v>
      </c>
      <c r="C34" s="330"/>
      <c r="D34" s="330"/>
      <c r="E34" s="330"/>
    </row>
    <row r="35" spans="1:5" ht="16.5" customHeight="1" x14ac:dyDescent="0.3">
      <c r="A35" s="292"/>
      <c r="B35" s="329" t="s">
        <v>23</v>
      </c>
      <c r="C35" s="330"/>
      <c r="D35" s="330"/>
      <c r="E35" s="330"/>
    </row>
    <row r="36" spans="1:5" ht="16.5" customHeight="1" x14ac:dyDescent="0.3">
      <c r="A36" s="292"/>
      <c r="B36" s="329" t="s">
        <v>24</v>
      </c>
      <c r="C36" s="330"/>
      <c r="D36" s="330"/>
      <c r="E36" s="330"/>
    </row>
    <row r="37" spans="1:5" ht="16.5" customHeight="1" x14ac:dyDescent="0.3">
      <c r="A37" s="292"/>
      <c r="B37" s="329" t="s">
        <v>123</v>
      </c>
      <c r="C37" s="330"/>
      <c r="D37" s="330"/>
      <c r="E37" s="330"/>
    </row>
    <row r="38" spans="1:5" ht="15.75" customHeight="1" x14ac:dyDescent="0.25">
      <c r="A38" s="291"/>
      <c r="B38" s="291" t="s">
        <v>124</v>
      </c>
      <c r="C38" s="291"/>
      <c r="D38" s="330"/>
      <c r="E38" s="291"/>
    </row>
    <row r="39" spans="1:5" ht="16.5" customHeight="1" x14ac:dyDescent="0.3">
      <c r="A39" s="288" t="s">
        <v>1</v>
      </c>
      <c r="B39" s="289" t="s">
        <v>25</v>
      </c>
      <c r="D39" s="291"/>
    </row>
    <row r="40" spans="1:5" ht="16.5" customHeight="1" x14ac:dyDescent="0.3">
      <c r="A40" s="292" t="s">
        <v>4</v>
      </c>
      <c r="B40" s="290"/>
      <c r="C40" s="291"/>
      <c r="E40" s="291"/>
    </row>
    <row r="41" spans="1:5" ht="16.5" customHeight="1" x14ac:dyDescent="0.3">
      <c r="A41" s="292" t="s">
        <v>6</v>
      </c>
      <c r="B41" s="293"/>
      <c r="C41" s="291"/>
      <c r="D41" s="291"/>
      <c r="E41" s="291"/>
    </row>
    <row r="42" spans="1:5" ht="16.5" customHeight="1" x14ac:dyDescent="0.3">
      <c r="A42" s="290" t="s">
        <v>8</v>
      </c>
      <c r="B42" s="293"/>
      <c r="C42" s="291"/>
      <c r="D42" s="291"/>
      <c r="E42" s="291"/>
    </row>
    <row r="43" spans="1:5" ht="16.5" customHeight="1" x14ac:dyDescent="0.3">
      <c r="A43" s="290" t="s">
        <v>10</v>
      </c>
      <c r="B43" s="294"/>
      <c r="C43" s="291"/>
      <c r="D43" s="291"/>
      <c r="E43" s="291"/>
    </row>
    <row r="44" spans="1:5" ht="15.75" customHeight="1" x14ac:dyDescent="0.25">
      <c r="A44" s="291"/>
      <c r="B44" s="291"/>
      <c r="C44" s="291"/>
      <c r="D44" s="291"/>
      <c r="E44" s="291"/>
    </row>
    <row r="45" spans="1:5" ht="16.5" customHeight="1" x14ac:dyDescent="0.3">
      <c r="A45" s="296" t="s">
        <v>13</v>
      </c>
      <c r="B45" s="297" t="s">
        <v>14</v>
      </c>
      <c r="C45" s="296" t="s">
        <v>15</v>
      </c>
      <c r="D45" s="296" t="s">
        <v>16</v>
      </c>
      <c r="E45" s="296" t="s">
        <v>17</v>
      </c>
    </row>
    <row r="46" spans="1:5" ht="16.5" customHeight="1" x14ac:dyDescent="0.3">
      <c r="A46" s="300">
        <v>1</v>
      </c>
      <c r="B46" s="301"/>
      <c r="C46" s="301"/>
      <c r="D46" s="302"/>
      <c r="E46" s="331"/>
    </row>
    <row r="47" spans="1:5" ht="16.5" customHeight="1" x14ac:dyDescent="0.3">
      <c r="A47" s="300">
        <v>2</v>
      </c>
      <c r="B47" s="301"/>
      <c r="C47" s="301"/>
      <c r="D47" s="302"/>
      <c r="E47" s="302"/>
    </row>
    <row r="48" spans="1:5" ht="16.5" customHeight="1" x14ac:dyDescent="0.3">
      <c r="A48" s="300">
        <v>3</v>
      </c>
      <c r="B48" s="301"/>
      <c r="C48" s="301"/>
      <c r="D48" s="302"/>
      <c r="E48" s="302"/>
    </row>
    <row r="49" spans="1:7" ht="16.5" customHeight="1" x14ac:dyDescent="0.3">
      <c r="A49" s="300">
        <v>4</v>
      </c>
      <c r="B49" s="301"/>
      <c r="C49" s="301"/>
      <c r="D49" s="302"/>
      <c r="E49" s="302"/>
    </row>
    <row r="50" spans="1:7" ht="16.5" customHeight="1" x14ac:dyDescent="0.3">
      <c r="A50" s="300">
        <v>5</v>
      </c>
      <c r="B50" s="301"/>
      <c r="C50" s="301"/>
      <c r="D50" s="302"/>
      <c r="E50" s="302"/>
    </row>
    <row r="51" spans="1:7" ht="16.5" customHeight="1" x14ac:dyDescent="0.3">
      <c r="A51" s="300">
        <v>6</v>
      </c>
      <c r="B51" s="307"/>
      <c r="C51" s="307"/>
      <c r="D51" s="308"/>
      <c r="E51" s="308"/>
    </row>
    <row r="52" spans="1:7" ht="16.5" customHeight="1" x14ac:dyDescent="0.3">
      <c r="A52" s="310" t="s">
        <v>18</v>
      </c>
      <c r="B52" s="311" t="e">
        <f>AVERAGE(B46:B51)</f>
        <v>#DIV/0!</v>
      </c>
      <c r="C52" s="312" t="e">
        <f>AVERAGE(C46:C51)</f>
        <v>#DIV/0!</v>
      </c>
      <c r="D52" s="313" t="e">
        <f>AVERAGE(D46:D51)</f>
        <v>#DIV/0!</v>
      </c>
      <c r="E52" s="313" t="e">
        <f>AVERAGE(E46:E51)</f>
        <v>#DIV/0!</v>
      </c>
    </row>
    <row r="53" spans="1:7" ht="16.5" customHeight="1" x14ac:dyDescent="0.3">
      <c r="A53" s="317" t="s">
        <v>19</v>
      </c>
      <c r="B53" s="318" t="e">
        <f>(STDEV(B46:B51)/B52)</f>
        <v>#DIV/0!</v>
      </c>
      <c r="C53" s="319"/>
      <c r="D53" s="173"/>
      <c r="E53" s="332"/>
    </row>
    <row r="54" spans="1:7" s="172" customFormat="1" ht="16.5" customHeight="1" x14ac:dyDescent="0.3">
      <c r="A54" s="323" t="s">
        <v>20</v>
      </c>
      <c r="B54" s="324">
        <f>COUNT(B46:B51)</f>
        <v>0</v>
      </c>
      <c r="C54" s="325"/>
      <c r="D54" s="319"/>
      <c r="E54" s="333"/>
    </row>
    <row r="55" spans="1:7" s="172" customFormat="1" ht="15.75" customHeight="1" x14ac:dyDescent="0.25">
      <c r="A55" s="291"/>
      <c r="B55" s="291"/>
      <c r="C55" s="291"/>
      <c r="D55" s="326"/>
      <c r="E55" s="291"/>
    </row>
    <row r="56" spans="1:7" s="172" customFormat="1" ht="16.5" customHeight="1" x14ac:dyDescent="0.3">
      <c r="A56" s="292" t="s">
        <v>21</v>
      </c>
      <c r="B56" s="329" t="s">
        <v>22</v>
      </c>
      <c r="C56" s="330"/>
      <c r="D56" s="291"/>
      <c r="E56" s="330"/>
    </row>
    <row r="57" spans="1:7" ht="16.5" customHeight="1" x14ac:dyDescent="0.3">
      <c r="A57" s="292"/>
      <c r="B57" s="329" t="s">
        <v>23</v>
      </c>
      <c r="C57" s="330"/>
      <c r="D57" s="330"/>
      <c r="E57" s="330"/>
    </row>
    <row r="58" spans="1:7" ht="16.5" customHeight="1" x14ac:dyDescent="0.3">
      <c r="A58" s="292"/>
      <c r="B58" s="329" t="s">
        <v>24</v>
      </c>
      <c r="C58" s="330"/>
      <c r="D58" s="330"/>
      <c r="E58" s="330"/>
    </row>
    <row r="59" spans="1:7" ht="14.25" customHeight="1" thickBot="1" x14ac:dyDescent="0.3">
      <c r="A59" s="334"/>
      <c r="B59" s="335"/>
      <c r="D59" s="330"/>
      <c r="F59" s="173"/>
      <c r="G59" s="173"/>
    </row>
    <row r="60" spans="1:7" ht="15" customHeight="1" thickBot="1" x14ac:dyDescent="0.35">
      <c r="B60" s="401" t="s">
        <v>26</v>
      </c>
      <c r="C60" s="401"/>
      <c r="D60" s="336"/>
      <c r="E60" s="337" t="s">
        <v>27</v>
      </c>
      <c r="F60" s="338"/>
      <c r="G60" s="337" t="s">
        <v>28</v>
      </c>
    </row>
    <row r="61" spans="1:7" ht="15" customHeight="1" x14ac:dyDescent="0.3">
      <c r="A61" s="339" t="s">
        <v>29</v>
      </c>
      <c r="B61" s="340" t="s">
        <v>116</v>
      </c>
      <c r="C61" s="340"/>
      <c r="E61" s="340"/>
      <c r="G61" s="340"/>
    </row>
    <row r="62" spans="1:7" ht="15" customHeight="1" x14ac:dyDescent="0.3">
      <c r="A62" s="339" t="s">
        <v>30</v>
      </c>
      <c r="B62" s="341"/>
      <c r="C62" s="341"/>
      <c r="E62" s="341"/>
      <c r="G62" s="34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1" zoomScale="87" zoomScaleNormal="87" workbookViewId="0">
      <selection activeCell="B23" sqref="B23"/>
    </sheetView>
  </sheetViews>
  <sheetFormatPr defaultRowHeight="13.5" x14ac:dyDescent="0.25"/>
  <cols>
    <col min="1" max="1" width="27.5703125" style="172" customWidth="1"/>
    <col min="2" max="2" width="20.42578125" style="172" customWidth="1"/>
    <col min="3" max="3" width="31.85546875" style="172" customWidth="1"/>
    <col min="4" max="4" width="25.85546875" style="172" customWidth="1"/>
    <col min="5" max="5" width="25.7109375" style="172" customWidth="1"/>
    <col min="6" max="6" width="23.140625" style="172" customWidth="1"/>
    <col min="7" max="7" width="28.42578125" style="172" customWidth="1"/>
    <col min="8" max="8" width="21.5703125" style="172" customWidth="1"/>
    <col min="9" max="9" width="9.140625" style="172" customWidth="1"/>
    <col min="10" max="16384" width="9.140625" style="173"/>
  </cols>
  <sheetData>
    <row r="14" spans="1:6" ht="15" customHeight="1" x14ac:dyDescent="0.3">
      <c r="A14" s="286"/>
      <c r="C14" s="287"/>
      <c r="F14" s="287"/>
    </row>
    <row r="15" spans="1:6" ht="18.75" customHeight="1" x14ac:dyDescent="0.3">
      <c r="A15" s="400" t="s">
        <v>0</v>
      </c>
      <c r="B15" s="400"/>
      <c r="C15" s="400"/>
      <c r="D15" s="400"/>
      <c r="E15" s="400"/>
    </row>
    <row r="16" spans="1:6" ht="16.5" customHeight="1" x14ac:dyDescent="0.3">
      <c r="A16" s="288" t="s">
        <v>1</v>
      </c>
      <c r="B16" s="289" t="s">
        <v>2</v>
      </c>
    </row>
    <row r="17" spans="1:6" ht="16.5" customHeight="1" x14ac:dyDescent="0.3">
      <c r="A17" s="290" t="s">
        <v>3</v>
      </c>
      <c r="B17" s="290" t="s">
        <v>120</v>
      </c>
      <c r="D17" s="186"/>
      <c r="E17" s="291"/>
    </row>
    <row r="18" spans="1:6" ht="16.5" customHeight="1" x14ac:dyDescent="0.3">
      <c r="A18" s="292" t="s">
        <v>4</v>
      </c>
      <c r="B18" s="172" t="s">
        <v>125</v>
      </c>
      <c r="C18" s="291"/>
      <c r="D18" s="291"/>
      <c r="E18" s="291"/>
    </row>
    <row r="19" spans="1:6" ht="16.5" customHeight="1" x14ac:dyDescent="0.3">
      <c r="A19" s="292" t="s">
        <v>6</v>
      </c>
      <c r="B19" s="293">
        <v>99.75</v>
      </c>
      <c r="C19" s="291"/>
      <c r="D19" s="291"/>
      <c r="E19" s="291"/>
    </row>
    <row r="20" spans="1:6" ht="16.5" customHeight="1" x14ac:dyDescent="0.3">
      <c r="A20" s="290" t="s">
        <v>8</v>
      </c>
      <c r="B20" s="293">
        <v>19.260000000000002</v>
      </c>
      <c r="C20" s="291"/>
      <c r="D20" s="291"/>
      <c r="E20" s="291"/>
    </row>
    <row r="21" spans="1:6" ht="16.5" customHeight="1" x14ac:dyDescent="0.3">
      <c r="A21" s="290" t="s">
        <v>10</v>
      </c>
      <c r="B21" s="294">
        <f>B20/25*4/100</f>
        <v>3.0816000000000003E-2</v>
      </c>
      <c r="C21" s="291"/>
      <c r="D21" s="291"/>
      <c r="E21" s="291"/>
    </row>
    <row r="22" spans="1:6" ht="15.75" customHeight="1" thickBot="1" x14ac:dyDescent="0.3">
      <c r="A22" s="291"/>
      <c r="B22" s="295"/>
      <c r="C22" s="291"/>
      <c r="D22" s="291"/>
      <c r="E22" s="291"/>
    </row>
    <row r="23" spans="1:6" ht="16.5" customHeight="1" thickBot="1" x14ac:dyDescent="0.35">
      <c r="A23" s="296" t="s">
        <v>13</v>
      </c>
      <c r="B23" s="297" t="s">
        <v>14</v>
      </c>
      <c r="C23" s="296" t="s">
        <v>15</v>
      </c>
      <c r="D23" s="296" t="s">
        <v>16</v>
      </c>
      <c r="E23" s="297" t="s">
        <v>17</v>
      </c>
      <c r="F23" s="343" t="s">
        <v>122</v>
      </c>
    </row>
    <row r="24" spans="1:6" ht="16.5" customHeight="1" x14ac:dyDescent="0.3">
      <c r="A24" s="300">
        <v>1</v>
      </c>
      <c r="B24" s="301">
        <v>2721785</v>
      </c>
      <c r="C24" s="301">
        <v>6253.6</v>
      </c>
      <c r="D24" s="302">
        <v>1.5</v>
      </c>
      <c r="E24" s="303">
        <v>5.4</v>
      </c>
      <c r="F24" s="344">
        <f>5.4/5.4</f>
        <v>1</v>
      </c>
    </row>
    <row r="25" spans="1:6" ht="16.5" customHeight="1" x14ac:dyDescent="0.3">
      <c r="A25" s="300">
        <v>2</v>
      </c>
      <c r="B25" s="301">
        <v>2715508</v>
      </c>
      <c r="C25" s="301">
        <v>6246.5</v>
      </c>
      <c r="D25" s="302">
        <v>1.5</v>
      </c>
      <c r="E25" s="306">
        <v>5.4</v>
      </c>
      <c r="F25" s="344">
        <f t="shared" ref="F25:F29" si="0">5.4/5.4</f>
        <v>1</v>
      </c>
    </row>
    <row r="26" spans="1:6" ht="16.5" customHeight="1" x14ac:dyDescent="0.3">
      <c r="A26" s="300">
        <v>3</v>
      </c>
      <c r="B26" s="301">
        <v>2673418</v>
      </c>
      <c r="C26" s="301">
        <v>6330.6</v>
      </c>
      <c r="D26" s="302">
        <v>1.5</v>
      </c>
      <c r="E26" s="306">
        <v>5.4</v>
      </c>
      <c r="F26" s="344">
        <f t="shared" si="0"/>
        <v>1</v>
      </c>
    </row>
    <row r="27" spans="1:6" ht="16.5" customHeight="1" x14ac:dyDescent="0.3">
      <c r="A27" s="300">
        <v>4</v>
      </c>
      <c r="B27" s="301">
        <v>2681846</v>
      </c>
      <c r="C27" s="301">
        <v>6407.9</v>
      </c>
      <c r="D27" s="302">
        <v>1.5</v>
      </c>
      <c r="E27" s="306">
        <v>5.4</v>
      </c>
      <c r="F27" s="344">
        <f t="shared" si="0"/>
        <v>1</v>
      </c>
    </row>
    <row r="28" spans="1:6" ht="16.5" customHeight="1" x14ac:dyDescent="0.3">
      <c r="A28" s="300">
        <v>5</v>
      </c>
      <c r="B28" s="301">
        <v>2711883</v>
      </c>
      <c r="C28" s="301">
        <v>6512.6</v>
      </c>
      <c r="D28" s="302">
        <v>1.5</v>
      </c>
      <c r="E28" s="306">
        <v>5.4</v>
      </c>
      <c r="F28" s="344">
        <f t="shared" si="0"/>
        <v>1</v>
      </c>
    </row>
    <row r="29" spans="1:6" ht="16.5" customHeight="1" thickBot="1" x14ac:dyDescent="0.35">
      <c r="A29" s="300">
        <v>6</v>
      </c>
      <c r="B29" s="307">
        <v>2674772</v>
      </c>
      <c r="C29" s="307">
        <v>6551.4</v>
      </c>
      <c r="D29" s="308">
        <v>1.5</v>
      </c>
      <c r="E29" s="309">
        <v>5.4</v>
      </c>
      <c r="F29" s="344">
        <f t="shared" si="0"/>
        <v>1</v>
      </c>
    </row>
    <row r="30" spans="1:6" ht="16.5" customHeight="1" thickBot="1" x14ac:dyDescent="0.35">
      <c r="A30" s="310" t="s">
        <v>18</v>
      </c>
      <c r="B30" s="311">
        <f>AVERAGE(B24:B29)</f>
        <v>2696535.3333333335</v>
      </c>
      <c r="C30" s="312">
        <f>AVERAGE(C24:C29)</f>
        <v>6383.7666666666664</v>
      </c>
      <c r="D30" s="313">
        <f>AVERAGE(D24:D29)</f>
        <v>1.5</v>
      </c>
      <c r="E30" s="314">
        <f>AVERAGE(E24:E29)</f>
        <v>5.3999999999999995</v>
      </c>
      <c r="F30" s="345">
        <f>AVERAGE(F24:F29)</f>
        <v>1</v>
      </c>
    </row>
    <row r="31" spans="1:6" ht="16.5" customHeight="1" x14ac:dyDescent="0.3">
      <c r="A31" s="317" t="s">
        <v>19</v>
      </c>
      <c r="B31" s="318">
        <f>(STDEV(B24:B29)/B30)</f>
        <v>8.2205645261017087E-3</v>
      </c>
      <c r="C31" s="319"/>
      <c r="D31" s="319"/>
      <c r="E31" s="320"/>
      <c r="F31" s="322"/>
    </row>
    <row r="32" spans="1:6" s="172" customFormat="1" ht="16.5" customHeight="1" thickBot="1" x14ac:dyDescent="0.35">
      <c r="A32" s="323" t="s">
        <v>20</v>
      </c>
      <c r="B32" s="324">
        <f>COUNT(B24:B29)</f>
        <v>6</v>
      </c>
      <c r="C32" s="325"/>
      <c r="D32" s="326"/>
      <c r="E32" s="326"/>
      <c r="F32" s="328"/>
    </row>
    <row r="33" spans="1:5" s="172" customFormat="1" ht="15.75" customHeight="1" x14ac:dyDescent="0.25">
      <c r="A33" s="291"/>
      <c r="B33" s="291"/>
      <c r="C33" s="291"/>
      <c r="D33" s="291"/>
      <c r="E33" s="291"/>
    </row>
    <row r="34" spans="1:5" s="172" customFormat="1" ht="16.5" customHeight="1" x14ac:dyDescent="0.3">
      <c r="A34" s="292" t="s">
        <v>21</v>
      </c>
      <c r="B34" s="329" t="s">
        <v>22</v>
      </c>
      <c r="C34" s="330"/>
      <c r="D34" s="330"/>
      <c r="E34" s="330"/>
    </row>
    <row r="35" spans="1:5" ht="16.5" customHeight="1" x14ac:dyDescent="0.3">
      <c r="A35" s="292"/>
      <c r="B35" s="329" t="s">
        <v>23</v>
      </c>
      <c r="C35" s="330"/>
      <c r="D35" s="330"/>
      <c r="E35" s="330"/>
    </row>
    <row r="36" spans="1:5" ht="16.5" customHeight="1" x14ac:dyDescent="0.3">
      <c r="A36" s="292"/>
      <c r="B36" s="329" t="s">
        <v>24</v>
      </c>
      <c r="C36" s="330"/>
      <c r="D36" s="330"/>
      <c r="E36" s="330"/>
    </row>
    <row r="37" spans="1:5" ht="15.75" customHeight="1" x14ac:dyDescent="0.3">
      <c r="A37" s="291"/>
      <c r="B37" s="291" t="s">
        <v>126</v>
      </c>
      <c r="C37" s="291"/>
      <c r="D37" s="291"/>
      <c r="E37" s="291"/>
    </row>
    <row r="38" spans="1:5" ht="16.5" customHeight="1" x14ac:dyDescent="0.3">
      <c r="A38" s="288" t="s">
        <v>1</v>
      </c>
      <c r="B38" s="289" t="s">
        <v>25</v>
      </c>
    </row>
    <row r="39" spans="1:5" ht="16.5" customHeight="1" x14ac:dyDescent="0.3">
      <c r="A39" s="292" t="s">
        <v>4</v>
      </c>
      <c r="B39" s="290"/>
      <c r="C39" s="291"/>
      <c r="D39" s="291"/>
      <c r="E39" s="291"/>
    </row>
    <row r="40" spans="1:5" ht="16.5" customHeight="1" x14ac:dyDescent="0.3">
      <c r="A40" s="292" t="s">
        <v>6</v>
      </c>
      <c r="B40" s="293"/>
      <c r="C40" s="291"/>
      <c r="D40" s="291"/>
      <c r="E40" s="291"/>
    </row>
    <row r="41" spans="1:5" ht="16.5" customHeight="1" x14ac:dyDescent="0.3">
      <c r="A41" s="290" t="s">
        <v>8</v>
      </c>
      <c r="B41" s="293"/>
      <c r="C41" s="291"/>
      <c r="D41" s="291"/>
      <c r="E41" s="291"/>
    </row>
    <row r="42" spans="1:5" ht="16.5" customHeight="1" x14ac:dyDescent="0.3">
      <c r="A42" s="290" t="s">
        <v>10</v>
      </c>
      <c r="B42" s="294"/>
      <c r="C42" s="291"/>
      <c r="D42" s="291"/>
      <c r="E42" s="291"/>
    </row>
    <row r="43" spans="1:5" ht="15.75" customHeight="1" x14ac:dyDescent="0.25">
      <c r="A43" s="291"/>
      <c r="B43" s="291"/>
      <c r="C43" s="291"/>
      <c r="D43" s="291"/>
      <c r="E43" s="291"/>
    </row>
    <row r="44" spans="1:5" ht="16.5" customHeight="1" x14ac:dyDescent="0.3">
      <c r="A44" s="296" t="s">
        <v>13</v>
      </c>
      <c r="B44" s="297" t="s">
        <v>14</v>
      </c>
      <c r="C44" s="296" t="s">
        <v>15</v>
      </c>
      <c r="D44" s="296" t="s">
        <v>16</v>
      </c>
      <c r="E44" s="296" t="s">
        <v>17</v>
      </c>
    </row>
    <row r="45" spans="1:5" ht="16.5" customHeight="1" x14ac:dyDescent="0.3">
      <c r="A45" s="300">
        <v>1</v>
      </c>
      <c r="B45" s="301"/>
      <c r="C45" s="301"/>
      <c r="D45" s="302"/>
      <c r="E45" s="331"/>
    </row>
    <row r="46" spans="1:5" ht="16.5" customHeight="1" x14ac:dyDescent="0.3">
      <c r="A46" s="300">
        <v>2</v>
      </c>
      <c r="B46" s="301"/>
      <c r="C46" s="301"/>
      <c r="D46" s="302"/>
      <c r="E46" s="302"/>
    </row>
    <row r="47" spans="1:5" ht="16.5" customHeight="1" x14ac:dyDescent="0.3">
      <c r="A47" s="300">
        <v>3</v>
      </c>
      <c r="B47" s="301"/>
      <c r="C47" s="301"/>
      <c r="D47" s="302"/>
      <c r="E47" s="302"/>
    </row>
    <row r="48" spans="1:5" ht="16.5" customHeight="1" x14ac:dyDescent="0.3">
      <c r="A48" s="300">
        <v>4</v>
      </c>
      <c r="B48" s="301"/>
      <c r="C48" s="301"/>
      <c r="D48" s="302"/>
      <c r="E48" s="302"/>
    </row>
    <row r="49" spans="1:7" ht="16.5" customHeight="1" x14ac:dyDescent="0.3">
      <c r="A49" s="300">
        <v>5</v>
      </c>
      <c r="B49" s="301"/>
      <c r="C49" s="301"/>
      <c r="D49" s="302"/>
      <c r="E49" s="302"/>
    </row>
    <row r="50" spans="1:7" ht="16.5" customHeight="1" x14ac:dyDescent="0.3">
      <c r="A50" s="300">
        <v>6</v>
      </c>
      <c r="B50" s="307"/>
      <c r="C50" s="307"/>
      <c r="D50" s="308"/>
      <c r="E50" s="308"/>
    </row>
    <row r="51" spans="1:7" ht="16.5" customHeight="1" x14ac:dyDescent="0.3">
      <c r="A51" s="310" t="s">
        <v>18</v>
      </c>
      <c r="B51" s="311" t="e">
        <f>AVERAGE(B45:B50)</f>
        <v>#DIV/0!</v>
      </c>
      <c r="C51" s="312" t="e">
        <f>AVERAGE(C45:C50)</f>
        <v>#DIV/0!</v>
      </c>
      <c r="D51" s="313" t="e">
        <f>AVERAGE(D45:D50)</f>
        <v>#DIV/0!</v>
      </c>
      <c r="E51" s="313" t="e">
        <f>AVERAGE(E45:E50)</f>
        <v>#DIV/0!</v>
      </c>
    </row>
    <row r="52" spans="1:7" ht="16.5" customHeight="1" x14ac:dyDescent="0.3">
      <c r="A52" s="317" t="s">
        <v>19</v>
      </c>
      <c r="B52" s="318" t="e">
        <f>(STDEV(B45:B50)/B51)</f>
        <v>#DIV/0!</v>
      </c>
      <c r="C52" s="319"/>
      <c r="D52" s="319"/>
      <c r="E52" s="332"/>
    </row>
    <row r="53" spans="1:7" s="172" customFormat="1" ht="16.5" customHeight="1" x14ac:dyDescent="0.3">
      <c r="A53" s="323" t="s">
        <v>20</v>
      </c>
      <c r="B53" s="324">
        <f>COUNT(B45:B50)</f>
        <v>0</v>
      </c>
      <c r="C53" s="325"/>
      <c r="D53" s="326"/>
      <c r="E53" s="333"/>
    </row>
    <row r="54" spans="1:7" s="172" customFormat="1" ht="15.75" customHeight="1" x14ac:dyDescent="0.25">
      <c r="A54" s="291"/>
      <c r="B54" s="291"/>
      <c r="C54" s="291"/>
      <c r="D54" s="291"/>
      <c r="E54" s="291"/>
    </row>
    <row r="55" spans="1:7" s="172" customFormat="1" ht="16.5" customHeight="1" x14ac:dyDescent="0.3">
      <c r="A55" s="292" t="s">
        <v>21</v>
      </c>
      <c r="B55" s="329" t="s">
        <v>22</v>
      </c>
      <c r="C55" s="330"/>
      <c r="D55" s="330"/>
      <c r="E55" s="330"/>
    </row>
    <row r="56" spans="1:7" ht="16.5" customHeight="1" x14ac:dyDescent="0.3">
      <c r="A56" s="292"/>
      <c r="B56" s="329" t="s">
        <v>23</v>
      </c>
      <c r="C56" s="330"/>
      <c r="D56" s="330"/>
      <c r="E56" s="330"/>
    </row>
    <row r="57" spans="1:7" ht="16.5" customHeight="1" x14ac:dyDescent="0.3">
      <c r="A57" s="292"/>
      <c r="B57" s="329" t="s">
        <v>24</v>
      </c>
      <c r="C57" s="330"/>
      <c r="D57" s="330"/>
      <c r="E57" s="330"/>
    </row>
    <row r="58" spans="1:7" ht="14.25" customHeight="1" thickBot="1" x14ac:dyDescent="0.3">
      <c r="A58" s="334"/>
      <c r="B58" s="335"/>
      <c r="D58" s="336"/>
      <c r="F58" s="173"/>
      <c r="G58" s="173"/>
    </row>
    <row r="59" spans="1:7" ht="15" customHeight="1" x14ac:dyDescent="0.3">
      <c r="B59" s="401" t="s">
        <v>26</v>
      </c>
      <c r="C59" s="401"/>
      <c r="E59" s="337" t="s">
        <v>27</v>
      </c>
      <c r="F59" s="338"/>
      <c r="G59" s="337" t="s">
        <v>28</v>
      </c>
    </row>
    <row r="60" spans="1:7" ht="15" customHeight="1" x14ac:dyDescent="0.3">
      <c r="A60" s="339" t="s">
        <v>29</v>
      </c>
      <c r="B60" s="340" t="s">
        <v>127</v>
      </c>
      <c r="C60" s="340"/>
      <c r="E60" s="340"/>
      <c r="G60" s="340"/>
    </row>
    <row r="61" spans="1:7" ht="15" customHeight="1" x14ac:dyDescent="0.3">
      <c r="A61" s="339" t="s">
        <v>30</v>
      </c>
      <c r="B61" s="341"/>
      <c r="C61" s="341"/>
      <c r="E61" s="341"/>
      <c r="G61" s="34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0" zoomScale="60" workbookViewId="0">
      <selection sqref="A1:F4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407" t="s">
        <v>31</v>
      </c>
      <c r="B1" s="407"/>
      <c r="C1" s="407"/>
      <c r="D1" s="407"/>
      <c r="E1" s="407"/>
      <c r="F1" s="407"/>
      <c r="G1" s="55"/>
    </row>
    <row r="2" spans="1:7" ht="12.75" customHeight="1" x14ac:dyDescent="0.3">
      <c r="A2" s="407"/>
      <c r="B2" s="407"/>
      <c r="C2" s="407"/>
      <c r="D2" s="407"/>
      <c r="E2" s="407"/>
      <c r="F2" s="407"/>
      <c r="G2" s="55"/>
    </row>
    <row r="3" spans="1:7" ht="12.75" customHeight="1" x14ac:dyDescent="0.3">
      <c r="A3" s="407"/>
      <c r="B3" s="407"/>
      <c r="C3" s="407"/>
      <c r="D3" s="407"/>
      <c r="E3" s="407"/>
      <c r="F3" s="407"/>
      <c r="G3" s="55"/>
    </row>
    <row r="4" spans="1:7" ht="12.75" customHeight="1" x14ac:dyDescent="0.3">
      <c r="A4" s="407"/>
      <c r="B4" s="407"/>
      <c r="C4" s="407"/>
      <c r="D4" s="407"/>
      <c r="E4" s="407"/>
      <c r="F4" s="407"/>
      <c r="G4" s="55"/>
    </row>
    <row r="5" spans="1:7" ht="12.75" customHeight="1" x14ac:dyDescent="0.3">
      <c r="A5" s="407"/>
      <c r="B5" s="407"/>
      <c r="C5" s="407"/>
      <c r="D5" s="407"/>
      <c r="E5" s="407"/>
      <c r="F5" s="407"/>
      <c r="G5" s="55"/>
    </row>
    <row r="6" spans="1:7" ht="12.75" customHeight="1" x14ac:dyDescent="0.3">
      <c r="A6" s="407"/>
      <c r="B6" s="407"/>
      <c r="C6" s="407"/>
      <c r="D6" s="407"/>
      <c r="E6" s="407"/>
      <c r="F6" s="407"/>
      <c r="G6" s="55"/>
    </row>
    <row r="7" spans="1:7" ht="12.75" customHeight="1" x14ac:dyDescent="0.3">
      <c r="A7" s="407"/>
      <c r="B7" s="407"/>
      <c r="C7" s="407"/>
      <c r="D7" s="407"/>
      <c r="E7" s="407"/>
      <c r="F7" s="407"/>
      <c r="G7" s="55"/>
    </row>
    <row r="8" spans="1:7" ht="15" customHeight="1" x14ac:dyDescent="0.3">
      <c r="A8" s="406" t="s">
        <v>32</v>
      </c>
      <c r="B8" s="406"/>
      <c r="C8" s="406"/>
      <c r="D8" s="406"/>
      <c r="E8" s="406"/>
      <c r="F8" s="406"/>
      <c r="G8" s="56"/>
    </row>
    <row r="9" spans="1:7" ht="12.75" customHeight="1" x14ac:dyDescent="0.3">
      <c r="A9" s="406"/>
      <c r="B9" s="406"/>
      <c r="C9" s="406"/>
      <c r="D9" s="406"/>
      <c r="E9" s="406"/>
      <c r="F9" s="406"/>
      <c r="G9" s="56"/>
    </row>
    <row r="10" spans="1:7" ht="12.75" customHeight="1" x14ac:dyDescent="0.3">
      <c r="A10" s="406"/>
      <c r="B10" s="406"/>
      <c r="C10" s="406"/>
      <c r="D10" s="406"/>
      <c r="E10" s="406"/>
      <c r="F10" s="406"/>
      <c r="G10" s="56"/>
    </row>
    <row r="11" spans="1:7" ht="12.75" customHeight="1" x14ac:dyDescent="0.3">
      <c r="A11" s="406"/>
      <c r="B11" s="406"/>
      <c r="C11" s="406"/>
      <c r="D11" s="406"/>
      <c r="E11" s="406"/>
      <c r="F11" s="406"/>
      <c r="G11" s="56"/>
    </row>
    <row r="12" spans="1:7" ht="12.75" customHeight="1" x14ac:dyDescent="0.3">
      <c r="A12" s="406"/>
      <c r="B12" s="406"/>
      <c r="C12" s="406"/>
      <c r="D12" s="406"/>
      <c r="E12" s="406"/>
      <c r="F12" s="406"/>
      <c r="G12" s="56"/>
    </row>
    <row r="13" spans="1:7" ht="12.75" customHeight="1" x14ac:dyDescent="0.3">
      <c r="A13" s="406"/>
      <c r="B13" s="406"/>
      <c r="C13" s="406"/>
      <c r="D13" s="406"/>
      <c r="E13" s="406"/>
      <c r="F13" s="406"/>
      <c r="G13" s="56"/>
    </row>
    <row r="14" spans="1:7" ht="12.75" customHeight="1" x14ac:dyDescent="0.3">
      <c r="A14" s="406"/>
      <c r="B14" s="406"/>
      <c r="C14" s="406"/>
      <c r="D14" s="406"/>
      <c r="E14" s="406"/>
      <c r="F14" s="406"/>
      <c r="G14" s="56"/>
    </row>
    <row r="15" spans="1:7" ht="13.5" customHeight="1" x14ac:dyDescent="0.3"/>
    <row r="16" spans="1:7" ht="19.5" customHeight="1" x14ac:dyDescent="0.3">
      <c r="A16" s="402" t="s">
        <v>33</v>
      </c>
      <c r="B16" s="403"/>
      <c r="C16" s="403"/>
      <c r="D16" s="403"/>
      <c r="E16" s="403"/>
      <c r="F16" s="404"/>
    </row>
    <row r="17" spans="1:13" ht="18.75" customHeight="1" x14ac:dyDescent="0.3">
      <c r="A17" s="405" t="s">
        <v>34</v>
      </c>
      <c r="B17" s="405"/>
      <c r="C17" s="405"/>
      <c r="D17" s="405"/>
      <c r="E17" s="405"/>
      <c r="F17" s="405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2" t="s">
        <v>35</v>
      </c>
      <c r="B20" s="57" t="s">
        <v>9</v>
      </c>
    </row>
    <row r="21" spans="1:13" ht="16.5" customHeight="1" x14ac:dyDescent="0.3">
      <c r="A21" s="2" t="s">
        <v>36</v>
      </c>
      <c r="B21" s="57" t="s">
        <v>11</v>
      </c>
    </row>
    <row r="22" spans="1:13" ht="16.5" customHeight="1" x14ac:dyDescent="0.3">
      <c r="A22" s="2" t="s">
        <v>37</v>
      </c>
      <c r="B22" s="57" t="s">
        <v>12</v>
      </c>
    </row>
    <row r="23" spans="1:13" ht="16.5" customHeight="1" x14ac:dyDescent="0.3">
      <c r="A23" s="2" t="s">
        <v>38</v>
      </c>
      <c r="B23" s="57">
        <v>0</v>
      </c>
    </row>
    <row r="24" spans="1:13" ht="16.5" customHeight="1" x14ac:dyDescent="0.3">
      <c r="A24" s="2" t="s">
        <v>39</v>
      </c>
      <c r="B24" s="58">
        <v>0</v>
      </c>
    </row>
    <row r="25" spans="1:13" ht="16.5" customHeight="1" x14ac:dyDescent="0.3">
      <c r="A25" s="2" t="s">
        <v>40</v>
      </c>
      <c r="B25" s="58">
        <v>0</v>
      </c>
    </row>
    <row r="27" spans="1:13" ht="13.5" customHeight="1" x14ac:dyDescent="0.3"/>
    <row r="28" spans="1:13" ht="17.25" customHeight="1" x14ac:dyDescent="0.3">
      <c r="B28" s="4"/>
      <c r="C28" s="5" t="s">
        <v>41</v>
      </c>
      <c r="D28" s="5" t="s">
        <v>42</v>
      </c>
      <c r="E28" s="6"/>
      <c r="F28" s="6"/>
      <c r="G28" s="6"/>
      <c r="H28" s="7"/>
      <c r="I28" s="6"/>
      <c r="J28" s="6"/>
      <c r="K28" s="6"/>
      <c r="L28" s="8"/>
      <c r="M28" s="8"/>
    </row>
    <row r="29" spans="1:13" ht="16.5" customHeight="1" x14ac:dyDescent="0.3">
      <c r="B29" s="9">
        <v>16.746279999999999</v>
      </c>
      <c r="C29" s="10">
        <v>28.934429999999999</v>
      </c>
      <c r="D29" s="10">
        <v>30.821179999999998</v>
      </c>
      <c r="E29" s="11"/>
      <c r="F29" s="11"/>
      <c r="G29" s="11"/>
      <c r="H29" s="7"/>
      <c r="I29" s="11"/>
      <c r="J29" s="11"/>
      <c r="K29" s="11"/>
      <c r="L29" s="8"/>
      <c r="M29" s="8"/>
    </row>
    <row r="30" spans="1:13" ht="15.75" customHeight="1" x14ac:dyDescent="0.3">
      <c r="B30" s="12"/>
      <c r="C30" s="10">
        <v>28.93441</v>
      </c>
      <c r="D30" s="10">
        <v>30.821169999999999</v>
      </c>
      <c r="E30" s="11"/>
      <c r="F30" s="11"/>
      <c r="G30" s="11"/>
      <c r="H30" s="7"/>
      <c r="I30" s="11"/>
      <c r="J30" s="11"/>
      <c r="K30" s="11"/>
      <c r="L30" s="8"/>
      <c r="M30" s="8"/>
    </row>
    <row r="31" spans="1:13" ht="16.5" customHeight="1" x14ac:dyDescent="0.3">
      <c r="B31" s="12"/>
      <c r="C31" s="13">
        <v>28.93439</v>
      </c>
      <c r="D31" s="13">
        <v>30.821120000000001</v>
      </c>
      <c r="E31" s="11"/>
      <c r="F31" s="11"/>
      <c r="G31" s="11"/>
      <c r="H31" s="7"/>
      <c r="I31" s="11"/>
      <c r="J31" s="11"/>
      <c r="K31" s="11"/>
      <c r="L31" s="8"/>
      <c r="M31" s="8"/>
    </row>
    <row r="32" spans="1:13" ht="16.5" customHeight="1" x14ac:dyDescent="0.3">
      <c r="B32" s="12"/>
      <c r="C32" s="14"/>
      <c r="D32" s="15"/>
      <c r="E32" s="11"/>
      <c r="F32" s="11"/>
      <c r="G32" s="11"/>
      <c r="H32" s="7"/>
      <c r="I32" s="11"/>
      <c r="J32" s="11"/>
      <c r="K32" s="11"/>
      <c r="L32" s="8"/>
      <c r="M32" s="8"/>
    </row>
    <row r="33" spans="1:13" ht="17.25" customHeight="1" x14ac:dyDescent="0.3">
      <c r="B33" s="16">
        <f>AVERAGE(B29:B32)</f>
        <v>16.746279999999999</v>
      </c>
      <c r="C33" s="16">
        <f>AVERAGE(C29:C32)</f>
        <v>28.93441</v>
      </c>
      <c r="D33" s="16">
        <f>AVERAGE(D29:D32)</f>
        <v>30.821156666666667</v>
      </c>
      <c r="E33" s="17"/>
      <c r="F33" s="17"/>
      <c r="G33" s="17"/>
      <c r="H33" s="7"/>
      <c r="I33" s="17"/>
      <c r="J33" s="17"/>
      <c r="K33" s="17"/>
      <c r="L33" s="8"/>
      <c r="M33" s="8"/>
    </row>
    <row r="34" spans="1:13" ht="16.5" customHeight="1" x14ac:dyDescent="0.3">
      <c r="B34" s="18"/>
      <c r="C34" s="18"/>
      <c r="D34" s="18"/>
      <c r="E34" s="7"/>
      <c r="F34" s="7"/>
      <c r="G34" s="7"/>
      <c r="H34" s="7"/>
      <c r="I34" s="7"/>
      <c r="J34" s="7"/>
      <c r="K34" s="7"/>
      <c r="L34" s="8"/>
      <c r="M34" s="8"/>
    </row>
    <row r="35" spans="1:13" ht="16.5" customHeight="1" x14ac:dyDescent="0.3">
      <c r="B35" s="19" t="s">
        <v>43</v>
      </c>
      <c r="C35" s="20">
        <f>C33-B33</f>
        <v>12.188130000000001</v>
      </c>
      <c r="D35" s="18"/>
      <c r="E35" s="7"/>
      <c r="F35" s="21"/>
      <c r="G35" s="7"/>
      <c r="H35" s="7"/>
      <c r="I35" s="7"/>
      <c r="J35" s="21"/>
      <c r="K35" s="7"/>
      <c r="L35" s="8"/>
      <c r="M35" s="8"/>
    </row>
    <row r="36" spans="1:13" ht="16.5" customHeight="1" x14ac:dyDescent="0.3">
      <c r="B36" s="18"/>
      <c r="C36" s="22"/>
      <c r="D36" s="18"/>
      <c r="E36" s="7"/>
      <c r="F36" s="21"/>
      <c r="G36" s="7"/>
      <c r="H36" s="7"/>
      <c r="I36" s="7"/>
      <c r="J36" s="21"/>
      <c r="K36" s="7"/>
      <c r="L36" s="8"/>
      <c r="M36" s="8"/>
    </row>
    <row r="37" spans="1:13" ht="16.5" customHeight="1" x14ac:dyDescent="0.3">
      <c r="B37" s="19" t="s">
        <v>44</v>
      </c>
      <c r="C37" s="20">
        <f>D33-B33</f>
        <v>14.074876666666668</v>
      </c>
      <c r="D37" s="18"/>
      <c r="E37" s="7"/>
      <c r="F37" s="21"/>
      <c r="G37" s="7"/>
      <c r="H37" s="7"/>
      <c r="I37" s="7"/>
      <c r="J37" s="21"/>
      <c r="K37" s="7"/>
      <c r="L37" s="8"/>
      <c r="M37" s="8"/>
    </row>
    <row r="38" spans="1:13" ht="16.5" customHeight="1" x14ac:dyDescent="0.3">
      <c r="B38" s="18"/>
      <c r="C38" s="22"/>
      <c r="D38" s="18"/>
      <c r="E38" s="7"/>
      <c r="F38" s="23"/>
      <c r="G38" s="24"/>
      <c r="H38" s="24"/>
      <c r="I38" s="24"/>
      <c r="J38" s="23"/>
      <c r="K38" s="7"/>
      <c r="L38" s="8"/>
      <c r="M38" s="8"/>
    </row>
    <row r="39" spans="1:13" ht="32.25" customHeight="1" x14ac:dyDescent="0.3">
      <c r="B39" s="25" t="s">
        <v>45</v>
      </c>
      <c r="C39" s="26">
        <f>C37/C35</f>
        <v>1.1548019808343584</v>
      </c>
      <c r="D39" s="18"/>
      <c r="E39" s="27"/>
      <c r="F39" s="28"/>
      <c r="G39" s="24"/>
      <c r="H39" s="24"/>
      <c r="I39" s="29"/>
      <c r="J39" s="28"/>
      <c r="K39" s="7"/>
      <c r="L39" s="8"/>
      <c r="M39" s="8"/>
    </row>
    <row r="40" spans="1:13" ht="14.25" customHeight="1" x14ac:dyDescent="0.3">
      <c r="A40" s="30"/>
      <c r="B40" s="31"/>
      <c r="C40" s="32"/>
      <c r="D40" s="33"/>
      <c r="E40" s="32"/>
      <c r="G40" s="34"/>
      <c r="H40" s="34"/>
      <c r="I40" s="35"/>
      <c r="J40" s="36"/>
    </row>
    <row r="41" spans="1:13" ht="16.5" customHeight="1" x14ac:dyDescent="0.3">
      <c r="A41" s="3"/>
      <c r="B41" s="37" t="s">
        <v>26</v>
      </c>
      <c r="C41" s="37"/>
      <c r="D41" s="38" t="s">
        <v>27</v>
      </c>
      <c r="E41" s="39"/>
      <c r="F41" s="38" t="s">
        <v>28</v>
      </c>
      <c r="G41" s="34"/>
      <c r="H41" s="34"/>
      <c r="I41" s="35"/>
      <c r="J41" s="36"/>
    </row>
    <row r="42" spans="1:13" ht="59.25" customHeight="1" x14ac:dyDescent="0.3">
      <c r="A42" s="40" t="s">
        <v>29</v>
      </c>
      <c r="B42" s="41"/>
      <c r="C42" s="42"/>
      <c r="D42" s="41"/>
      <c r="E42" s="43"/>
      <c r="F42" s="44"/>
      <c r="G42" s="34"/>
      <c r="H42" s="34"/>
      <c r="I42" s="35"/>
      <c r="J42" s="36"/>
    </row>
    <row r="43" spans="1:13" ht="59.25" customHeight="1" x14ac:dyDescent="0.3">
      <c r="A43" s="40" t="s">
        <v>30</v>
      </c>
      <c r="B43" s="45"/>
      <c r="C43" s="46"/>
      <c r="D43" s="45"/>
      <c r="E43" s="43"/>
      <c r="F43" s="47"/>
      <c r="G43" s="48"/>
      <c r="H43" s="48"/>
      <c r="I43" s="49"/>
    </row>
    <row r="44" spans="1:13" ht="13.5" customHeight="1" x14ac:dyDescent="0.3">
      <c r="A44" s="48"/>
      <c r="B44" s="48"/>
      <c r="C44" s="48"/>
      <c r="D44" s="49"/>
      <c r="F44" s="48"/>
      <c r="G44" s="48"/>
      <c r="H44" s="48"/>
      <c r="I44" s="49"/>
    </row>
    <row r="45" spans="1:13" ht="13.5" customHeight="1" x14ac:dyDescent="0.3">
      <c r="A45" s="48"/>
      <c r="B45" s="48"/>
      <c r="C45" s="48"/>
      <c r="D45" s="49"/>
      <c r="F45" s="48"/>
      <c r="G45" s="48"/>
      <c r="H45" s="48"/>
      <c r="I45" s="49"/>
    </row>
    <row r="47" spans="1:13" ht="13.5" customHeight="1" x14ac:dyDescent="0.3">
      <c r="A47" s="50"/>
      <c r="B47" s="50"/>
      <c r="C47" s="50"/>
      <c r="F47" s="50"/>
      <c r="G47" s="50"/>
      <c r="H47" s="50"/>
    </row>
    <row r="48" spans="1:13" ht="13.5" customHeight="1" x14ac:dyDescent="0.3">
      <c r="A48" s="51"/>
      <c r="B48" s="51"/>
      <c r="C48" s="51"/>
      <c r="F48" s="51"/>
      <c r="G48" s="51"/>
      <c r="H48" s="51"/>
    </row>
    <row r="49" spans="1:8" x14ac:dyDescent="0.3">
      <c r="B49" s="52"/>
      <c r="C49" s="52"/>
      <c r="G49" s="52"/>
      <c r="H49" s="52"/>
    </row>
    <row r="50" spans="1:8" x14ac:dyDescent="0.3">
      <c r="A50" s="53"/>
      <c r="F50" s="53"/>
    </row>
    <row r="51" spans="1:8" x14ac:dyDescent="0.3">
      <c r="C51" s="54"/>
    </row>
    <row r="52" spans="1:8" x14ac:dyDescent="0.3">
      <c r="C52" s="54"/>
    </row>
    <row r="57" spans="1:8" ht="13.5" customHeight="1" x14ac:dyDescent="0.3">
      <c r="C57" s="4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Sulfamethoxazole 1</vt:lpstr>
      <vt:lpstr>Trimethoprim 1</vt:lpstr>
      <vt:lpstr>SST SULFAMETHOXAZOLE</vt:lpstr>
      <vt:lpstr>SST TRIMETHOPRIM</vt:lpstr>
      <vt:lpstr>Sulfamethoxazole</vt:lpstr>
      <vt:lpstr>'SST SULFAMETHOXAZOLE'!Print_Area</vt:lpstr>
      <vt:lpstr>'SST TRIMETHOPRIM'!Print_Area</vt:lpstr>
      <vt:lpstr>'Sulfamethoxazole 1'!Print_Area</vt:lpstr>
      <vt:lpstr>'Trimethoprim 1'!Print_Area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2018-07-03T08:38:56Z</cp:lastPrinted>
  <dcterms:created xsi:type="dcterms:W3CDTF">2005-07-05T10:19:27Z</dcterms:created>
  <dcterms:modified xsi:type="dcterms:W3CDTF">2018-07-09T15:36:17Z</dcterms:modified>
</cp:coreProperties>
</file>