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20490" windowHeight="7650" activeTab="4"/>
  </bookViews>
  <sheets>
    <sheet name="TRIM SST" sheetId="11" r:id="rId1"/>
    <sheet name="SST (SALFA)" sheetId="12" r:id="rId2"/>
    <sheet name="RELATIVE DENSITY" sheetId="10" r:id="rId3"/>
    <sheet name="Sulfamethoxazole 1" sheetId="7" r:id="rId4"/>
    <sheet name="Trimethoprim 1" sheetId="8" r:id="rId5"/>
  </sheets>
  <externalReferences>
    <externalReference r:id="rId6"/>
  </externalReferences>
  <definedNames>
    <definedName name="_xlnm.Print_Area" localSheetId="2">'RELATIVE DENSITY'!$A$1:$F$43</definedName>
    <definedName name="_xlnm.Print_Area" localSheetId="1">'SST (SALFA)'!$A$15:$G$62</definedName>
    <definedName name="_xlnm.Print_Area" localSheetId="3">'Sulfamethoxazole 1'!$A$1:$I$85</definedName>
    <definedName name="_xlnm.Print_Area" localSheetId="0">'TRIM SST'!$A$15:$G$62</definedName>
    <definedName name="_xlnm.Print_Area" localSheetId="4">'Trimethoprim 1'!$A$1:$I$84</definedName>
  </definedNames>
  <calcPr calcId="162913"/>
</workbook>
</file>

<file path=xl/calcChain.xml><?xml version="1.0" encoding="utf-8"?>
<calcChain xmlns="http://schemas.openxmlformats.org/spreadsheetml/2006/main">
  <c r="B21" i="12" l="1"/>
  <c r="B21" i="11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C35" i="10"/>
  <c r="D33" i="10"/>
  <c r="C33" i="10"/>
  <c r="B33" i="10"/>
  <c r="C37" i="10" s="1"/>
  <c r="C39" i="10" s="1"/>
  <c r="B57" i="8" s="1"/>
  <c r="B18" i="10"/>
  <c r="B57" i="7" l="1"/>
  <c r="D69" i="8"/>
  <c r="D65" i="8"/>
  <c r="D61" i="8"/>
  <c r="C77" i="8" l="1"/>
  <c r="H72" i="8"/>
  <c r="G72" i="8"/>
  <c r="B69" i="8"/>
  <c r="H68" i="8"/>
  <c r="G68" i="8"/>
  <c r="H64" i="8"/>
  <c r="G64" i="8"/>
  <c r="B58" i="8"/>
  <c r="E56" i="8"/>
  <c r="B55" i="8"/>
  <c r="B45" i="8"/>
  <c r="D48" i="8" s="1"/>
  <c r="F44" i="8"/>
  <c r="D44" i="8"/>
  <c r="F42" i="8"/>
  <c r="D42" i="8"/>
  <c r="G41" i="8"/>
  <c r="E41" i="8"/>
  <c r="B34" i="8"/>
  <c r="B30" i="8"/>
  <c r="C77" i="7"/>
  <c r="H72" i="7"/>
  <c r="G72" i="7"/>
  <c r="B69" i="7"/>
  <c r="H68" i="7"/>
  <c r="G68" i="7"/>
  <c r="H64" i="7"/>
  <c r="G64" i="7"/>
  <c r="B58" i="7"/>
  <c r="E56" i="7"/>
  <c r="B55" i="7"/>
  <c r="D48" i="7"/>
  <c r="B45" i="7"/>
  <c r="F42" i="7"/>
  <c r="D42" i="7"/>
  <c r="G41" i="7"/>
  <c r="E41" i="7"/>
  <c r="B34" i="7"/>
  <c r="F44" i="7" s="1"/>
  <c r="F45" i="7" s="1"/>
  <c r="B30" i="7"/>
  <c r="D45" i="8" l="1"/>
  <c r="D46" i="8" s="1"/>
  <c r="F45" i="8"/>
  <c r="F46" i="8" s="1"/>
  <c r="F46" i="7"/>
  <c r="G39" i="7"/>
  <c r="G40" i="8"/>
  <c r="D49" i="8"/>
  <c r="E40" i="8"/>
  <c r="E38" i="8"/>
  <c r="E39" i="8"/>
  <c r="D44" i="7"/>
  <c r="D45" i="7" s="1"/>
  <c r="D46" i="7" s="1"/>
  <c r="D49" i="7"/>
  <c r="G38" i="7"/>
  <c r="G40" i="7"/>
  <c r="G39" i="8" l="1"/>
  <c r="G38" i="8"/>
  <c r="D52" i="8" s="1"/>
  <c r="E38" i="7"/>
  <c r="G42" i="7"/>
  <c r="E42" i="8"/>
  <c r="E39" i="7"/>
  <c r="E40" i="7"/>
  <c r="D50" i="8" l="1"/>
  <c r="G42" i="8"/>
  <c r="E42" i="7"/>
  <c r="D50" i="7"/>
  <c r="D52" i="7"/>
  <c r="D51" i="8"/>
  <c r="D51" i="7" l="1"/>
  <c r="D58" i="8" l="1"/>
  <c r="D58" i="7"/>
  <c r="G71" i="8" l="1"/>
  <c r="H71" i="8" s="1"/>
  <c r="G69" i="8"/>
  <c r="H69" i="8" s="1"/>
  <c r="G70" i="8"/>
  <c r="H70" i="8" s="1"/>
  <c r="G69" i="7"/>
  <c r="H69" i="7" s="1"/>
  <c r="G70" i="7"/>
  <c r="H70" i="7" s="1"/>
  <c r="G71" i="7"/>
  <c r="H71" i="7" s="1"/>
  <c r="B70" i="7"/>
  <c r="G63" i="7"/>
  <c r="H63" i="7" s="1"/>
  <c r="G62" i="7"/>
  <c r="H62" i="7" s="1"/>
  <c r="G61" i="7"/>
  <c r="H61" i="7" s="1"/>
  <c r="G66" i="7"/>
  <c r="H66" i="7" s="1"/>
  <c r="G65" i="7"/>
  <c r="H65" i="7" s="1"/>
  <c r="G67" i="7"/>
  <c r="H67" i="7" s="1"/>
  <c r="B70" i="8"/>
  <c r="G62" i="8"/>
  <c r="H62" i="8" s="1"/>
  <c r="G67" i="8"/>
  <c r="H67" i="8" s="1"/>
  <c r="G63" i="8"/>
  <c r="H63" i="8" s="1"/>
  <c r="G65" i="8"/>
  <c r="H65" i="8" s="1"/>
  <c r="G61" i="8"/>
  <c r="H61" i="8" s="1"/>
  <c r="G66" i="8"/>
  <c r="H66" i="8" s="1"/>
  <c r="H75" i="8" l="1"/>
  <c r="H73" i="8"/>
  <c r="H75" i="7"/>
  <c r="H73" i="7"/>
  <c r="H74" i="8" l="1"/>
  <c r="G77" i="8"/>
  <c r="G77" i="7"/>
  <c r="H74" i="7"/>
</calcChain>
</file>

<file path=xl/sharedStrings.xml><?xml version="1.0" encoding="utf-8"?>
<sst xmlns="http://schemas.openxmlformats.org/spreadsheetml/2006/main" count="309" uniqueCount="119">
  <si>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</si>
  <si>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</si>
  <si>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</si>
  <si>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</si>
  <si>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</si>
  <si>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</si>
  <si>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</si>
  <si>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</si>
  <si>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</si>
  <si>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</si>
  <si>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</si>
  <si>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</si>
  <si>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</si>
  <si>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</si>
  <si>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</si>
  <si>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</si>
  <si>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</si>
  <si>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</si>
  <si>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</si>
  <si>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</si>
  <si>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</si>
  <si>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</si>
  <si>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</si>
  <si>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</si>
  <si>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</si>
  <si>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</si>
  <si>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</si>
  <si>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</si>
  <si>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</si>
  <si>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</si>
  <si>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</si>
  <si>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</si>
  <si>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</si>
  <si>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</si>
  <si>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</si>
  <si>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</si>
  <si>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</si>
  <si>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</si>
  <si>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</si>
  <si>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</si>
  <si>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</si>
  <si>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</si>
  <si>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</si>
  <si>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</si>
  <si>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</si>
  <si>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</si>
  <si>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</si>
  <si>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</si>
  <si>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</si>
  <si>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</si>
  <si>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</si>
  <si>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</si>
  <si>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</si>
  <si>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</si>
  <si>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</si>
  <si>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</si>
  <si>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</si>
  <si>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</si>
  <si>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</si>
  <si>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</si>
  <si>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</si>
  <si>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</si>
  <si>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</si>
  <si>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</si>
  <si>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</si>
  <si>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</si>
  <si>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</si>
  <si>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</si>
  <si>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</si>
  <si>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</si>
  <si>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</si>
  <si>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</si>
  <si>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</si>
  <si>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</si>
  <si>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</si>
  <si>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</si>
  <si>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</si>
  <si>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</si>
  <si>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</si>
  <si>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</si>
  <si>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</si>
  <si>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</si>
  <si>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</si>
  <si>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</si>
  <si>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</si>
  <si>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</si>
  <si>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</si>
  <si>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</si>
  <si>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</si>
  <si>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</si>
  <si>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</si>
  <si>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</si>
  <si>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</si>
  <si>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</si>
  <si>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</si>
  <si>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</si>
  <si>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</si>
  <si>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</si>
  <si>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</si>
  <si>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</si>
  <si>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</si>
  <si>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</si>
  <si>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</si>
  <si>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</si>
  <si>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</si>
  <si>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</si>
  <si>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</si>
  <si>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SULFAMETHOXAZOLE</t>
  </si>
  <si>
    <t>SARAH KARIUKI</t>
  </si>
  <si>
    <t>Trimethoprim</t>
  </si>
  <si>
    <t xml:space="preserve">COSATRIM� SUSPENSION </t>
  </si>
  <si>
    <t>Each 5ml contains 40mg Trimethoprim</t>
  </si>
  <si>
    <t xml:space="preserve">Each 5ml contains 200mg sulfamethoxazole </t>
  </si>
  <si>
    <t>T7-5</t>
  </si>
  <si>
    <t>S12-6</t>
  </si>
  <si>
    <t>NDQB201806452</t>
  </si>
  <si>
    <t>Pyknometer Mass (g)</t>
  </si>
  <si>
    <t>NDQB201807004</t>
  </si>
  <si>
    <t>2018-07-04 08:52:47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</si>
</sst>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432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3" fillId="2" borderId="0" xfId="2" applyFill="1"/>
    <xf numFmtId="0" fontId="14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9" fillId="2" borderId="0" xfId="2" applyFont="1" applyFill="1" applyProtection="1">
      <protection locked="0"/>
    </xf>
    <xf numFmtId="0" fontId="19" fillId="2" borderId="0" xfId="2" applyFont="1" applyFill="1"/>
    <xf numFmtId="170" fontId="19" fillId="3" borderId="0" xfId="2" applyNumberFormat="1" applyFont="1" applyFill="1" applyAlignment="1" applyProtection="1">
      <alignment horizontal="left"/>
      <protection locked="0"/>
    </xf>
    <xf numFmtId="170" fontId="13" fillId="2" borderId="0" xfId="2" applyNumberFormat="1" applyFont="1" applyFill="1" applyAlignment="1">
      <alignment horizontal="left"/>
    </xf>
    <xf numFmtId="0" fontId="3" fillId="2" borderId="0" xfId="2" applyFont="1" applyFill="1"/>
    <xf numFmtId="0" fontId="14" fillId="2" borderId="0" xfId="2" applyFont="1" applyFill="1" applyAlignment="1">
      <alignment horizontal="right"/>
    </xf>
    <xf numFmtId="0" fontId="13" fillId="2" borderId="0" xfId="2" applyFont="1" applyFill="1" applyAlignment="1">
      <alignment horizontal="right"/>
    </xf>
    <xf numFmtId="0" fontId="20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15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20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0" fontId="18" fillId="2" borderId="0" xfId="2" applyFont="1" applyFill="1"/>
    <xf numFmtId="2" fontId="14" fillId="2" borderId="0" xfId="2" applyNumberFormat="1" applyFont="1" applyFill="1" applyAlignment="1">
      <alignment horizontal="center"/>
    </xf>
    <xf numFmtId="0" fontId="8" fillId="2" borderId="0" xfId="2" applyFont="1" applyFill="1" applyAlignment="1">
      <alignment horizontal="left" vertical="center" wrapText="1"/>
    </xf>
    <xf numFmtId="171" fontId="14" fillId="2" borderId="0" xfId="2" applyNumberFormat="1" applyFont="1" applyFill="1" applyAlignment="1">
      <alignment horizontal="center"/>
    </xf>
    <xf numFmtId="0" fontId="13" fillId="2" borderId="0" xfId="2" applyFont="1" applyFill="1"/>
    <xf numFmtId="0" fontId="13" fillId="2" borderId="21" xfId="2" applyFont="1" applyFill="1" applyBorder="1" applyAlignment="1">
      <alignment horizontal="right"/>
    </xf>
    <xf numFmtId="0" fontId="20" fillId="3" borderId="22" xfId="2" applyFont="1" applyFill="1" applyBorder="1" applyAlignment="1" applyProtection="1">
      <alignment horizontal="center"/>
      <protection locked="0"/>
    </xf>
    <xf numFmtId="0" fontId="14" fillId="2" borderId="37" xfId="2" applyFont="1" applyFill="1" applyBorder="1"/>
    <xf numFmtId="0" fontId="14" fillId="2" borderId="38" xfId="2" applyFont="1" applyFill="1" applyBorder="1"/>
    <xf numFmtId="0" fontId="13" fillId="2" borderId="18" xfId="2" applyFont="1" applyFill="1" applyBorder="1" applyAlignment="1">
      <alignment horizontal="right"/>
    </xf>
    <xf numFmtId="0" fontId="20" fillId="3" borderId="20" xfId="2" applyFont="1" applyFill="1" applyBorder="1" applyAlignment="1" applyProtection="1">
      <alignment horizontal="center"/>
      <protection locked="0"/>
    </xf>
    <xf numFmtId="0" fontId="14" fillId="2" borderId="22" xfId="2" applyFont="1" applyFill="1" applyBorder="1" applyAlignment="1">
      <alignment horizontal="center"/>
    </xf>
    <xf numFmtId="0" fontId="14" fillId="2" borderId="23" xfId="2" applyFont="1" applyFill="1" applyBorder="1" applyAlignment="1">
      <alignment horizontal="center"/>
    </xf>
    <xf numFmtId="0" fontId="14" fillId="2" borderId="34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  <xf numFmtId="0" fontId="13" fillId="2" borderId="25" xfId="2" applyFont="1" applyFill="1" applyBorder="1" applyAlignment="1">
      <alignment horizontal="center"/>
    </xf>
    <xf numFmtId="0" fontId="20" fillId="3" borderId="46" xfId="2" applyFont="1" applyFill="1" applyBorder="1" applyAlignment="1" applyProtection="1">
      <alignment horizontal="center"/>
      <protection locked="0"/>
    </xf>
    <xf numFmtId="168" fontId="13" fillId="2" borderId="34" xfId="2" applyNumberFormat="1" applyFont="1" applyFill="1" applyBorder="1" applyAlignment="1">
      <alignment horizontal="center"/>
    </xf>
    <xf numFmtId="168" fontId="13" fillId="2" borderId="24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center"/>
    </xf>
    <xf numFmtId="0" fontId="20" fillId="3" borderId="18" xfId="2" applyFont="1" applyFill="1" applyBorder="1" applyAlignment="1" applyProtection="1">
      <alignment horizontal="center"/>
      <protection locked="0"/>
    </xf>
    <xf numFmtId="168" fontId="13" fillId="2" borderId="39" xfId="2" applyNumberFormat="1" applyFont="1" applyFill="1" applyBorder="1" applyAlignment="1">
      <alignment horizontal="center"/>
    </xf>
    <xf numFmtId="168" fontId="13" fillId="2" borderId="35" xfId="2" applyNumberFormat="1" applyFont="1" applyFill="1" applyBorder="1" applyAlignment="1">
      <alignment horizontal="center"/>
    </xf>
    <xf numFmtId="0" fontId="13" fillId="2" borderId="26" xfId="2" applyFont="1" applyFill="1" applyBorder="1" applyAlignment="1">
      <alignment horizontal="center"/>
    </xf>
    <xf numFmtId="0" fontId="20" fillId="3" borderId="47" xfId="2" applyFont="1" applyFill="1" applyBorder="1" applyAlignment="1" applyProtection="1">
      <alignment horizontal="center"/>
      <protection locked="0"/>
    </xf>
    <xf numFmtId="168" fontId="13" fillId="2" borderId="40" xfId="2" applyNumberFormat="1" applyFont="1" applyFill="1" applyBorder="1" applyAlignment="1">
      <alignment horizontal="center"/>
    </xf>
    <xf numFmtId="168" fontId="13" fillId="2" borderId="36" xfId="2" applyNumberFormat="1" applyFont="1" applyFill="1" applyBorder="1" applyAlignment="1">
      <alignment horizontal="center"/>
    </xf>
    <xf numFmtId="0" fontId="13" fillId="2" borderId="20" xfId="2" applyFont="1" applyFill="1" applyBorder="1" applyAlignment="1">
      <alignment horizontal="right"/>
    </xf>
    <xf numFmtId="1" fontId="14" fillId="6" borderId="43" xfId="2" applyNumberFormat="1" applyFont="1" applyFill="1" applyBorder="1" applyAlignment="1">
      <alignment horizontal="center"/>
    </xf>
    <xf numFmtId="168" fontId="14" fillId="6" borderId="33" xfId="2" applyNumberFormat="1" applyFont="1" applyFill="1" applyBorder="1" applyAlignment="1">
      <alignment horizontal="center"/>
    </xf>
    <xf numFmtId="1" fontId="14" fillId="6" borderId="27" xfId="2" applyNumberFormat="1" applyFont="1" applyFill="1" applyBorder="1" applyAlignment="1">
      <alignment horizontal="center"/>
    </xf>
    <xf numFmtId="168" fontId="14" fillId="6" borderId="28" xfId="2" applyNumberFormat="1" applyFont="1" applyFill="1" applyBorder="1" applyAlignment="1">
      <alignment horizontal="center"/>
    </xf>
    <xf numFmtId="0" fontId="13" fillId="2" borderId="44" xfId="2" applyFont="1" applyFill="1" applyBorder="1" applyAlignment="1">
      <alignment horizontal="right"/>
    </xf>
    <xf numFmtId="0" fontId="20" fillId="3" borderId="48" xfId="2" applyFont="1" applyFill="1" applyBorder="1" applyAlignment="1" applyProtection="1">
      <alignment horizontal="center"/>
      <protection locked="0"/>
    </xf>
    <xf numFmtId="0" fontId="20" fillId="3" borderId="15" xfId="2" applyFont="1" applyFill="1" applyBorder="1" applyAlignment="1" applyProtection="1">
      <alignment horizontal="center"/>
      <protection locked="0"/>
    </xf>
    <xf numFmtId="0" fontId="13" fillId="2" borderId="0" xfId="2" applyFont="1" applyFill="1" applyAlignment="1" applyProtection="1">
      <alignment horizontal="center"/>
      <protection locked="0"/>
    </xf>
    <xf numFmtId="0" fontId="13" fillId="2" borderId="23" xfId="2" applyFont="1" applyFill="1" applyBorder="1" applyAlignment="1">
      <alignment horizontal="right"/>
    </xf>
    <xf numFmtId="2" fontId="13" fillId="6" borderId="45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/>
    </xf>
    <xf numFmtId="2" fontId="13" fillId="6" borderId="17" xfId="2" applyNumberFormat="1" applyFont="1" applyFill="1" applyBorder="1" applyAlignment="1">
      <alignment horizontal="center"/>
    </xf>
    <xf numFmtId="2" fontId="13" fillId="2" borderId="0" xfId="2" applyNumberFormat="1" applyFont="1" applyFill="1" applyAlignment="1">
      <alignment horizontal="center"/>
    </xf>
    <xf numFmtId="2" fontId="13" fillId="7" borderId="45" xfId="2" applyNumberFormat="1" applyFont="1" applyFill="1" applyBorder="1" applyAlignment="1">
      <alignment horizontal="center"/>
    </xf>
    <xf numFmtId="2" fontId="13" fillId="7" borderId="17" xfId="2" applyNumberFormat="1" applyFont="1" applyFill="1" applyBorder="1" applyAlignment="1">
      <alignment horizontal="center"/>
    </xf>
    <xf numFmtId="2" fontId="13" fillId="6" borderId="19" xfId="2" applyNumberFormat="1" applyFont="1" applyFill="1" applyBorder="1" applyAlignment="1">
      <alignment horizontal="center"/>
    </xf>
    <xf numFmtId="0" fontId="20" fillId="3" borderId="45" xfId="2" applyFont="1" applyFill="1" applyBorder="1" applyAlignment="1" applyProtection="1">
      <alignment horizontal="center"/>
      <protection locked="0"/>
    </xf>
    <xf numFmtId="0" fontId="13" fillId="2" borderId="43" xfId="2" applyFont="1" applyFill="1" applyBorder="1" applyAlignment="1">
      <alignment horizontal="right"/>
    </xf>
    <xf numFmtId="2" fontId="13" fillId="6" borderId="24" xfId="2" applyNumberFormat="1" applyFont="1" applyFill="1" applyBorder="1" applyAlignment="1">
      <alignment horizontal="center"/>
    </xf>
    <xf numFmtId="168" fontId="14" fillId="2" borderId="0" xfId="2" applyNumberFormat="1" applyFont="1" applyFill="1" applyAlignment="1">
      <alignment horizontal="center"/>
    </xf>
    <xf numFmtId="0" fontId="13" fillId="2" borderId="15" xfId="2" applyFont="1" applyFill="1" applyBorder="1" applyAlignment="1">
      <alignment horizontal="right"/>
    </xf>
    <xf numFmtId="168" fontId="14" fillId="7" borderId="15" xfId="2" applyNumberFormat="1" applyFont="1" applyFill="1" applyBorder="1" applyAlignment="1">
      <alignment horizontal="center"/>
    </xf>
    <xf numFmtId="10" fontId="13" fillId="2" borderId="0" xfId="2" applyNumberFormat="1" applyFont="1" applyFill="1" applyAlignment="1">
      <alignment horizontal="center"/>
    </xf>
    <xf numFmtId="0" fontId="13" fillId="2" borderId="17" xfId="2" applyFont="1" applyFill="1" applyBorder="1" applyAlignment="1">
      <alignment horizontal="right"/>
    </xf>
    <xf numFmtId="10" fontId="13" fillId="6" borderId="17" xfId="2" applyNumberFormat="1" applyFont="1" applyFill="1" applyBorder="1" applyAlignment="1">
      <alignment horizontal="center"/>
    </xf>
    <xf numFmtId="0" fontId="13" fillId="2" borderId="19" xfId="2" applyFont="1" applyFill="1" applyBorder="1" applyAlignment="1">
      <alignment horizontal="right"/>
    </xf>
    <xf numFmtId="0" fontId="13" fillId="7" borderId="19" xfId="2" applyFont="1" applyFill="1" applyBorder="1" applyAlignment="1">
      <alignment horizontal="center"/>
    </xf>
    <xf numFmtId="0" fontId="14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172" fontId="20" fillId="3" borderId="0" xfId="2" applyNumberFormat="1" applyFont="1" applyFill="1" applyAlignment="1" applyProtection="1">
      <alignment horizontal="center"/>
      <protection locked="0"/>
    </xf>
    <xf numFmtId="174" fontId="20" fillId="3" borderId="0" xfId="2" applyNumberFormat="1" applyFont="1" applyFill="1" applyAlignment="1" applyProtection="1">
      <alignment horizontal="center"/>
      <protection locked="0"/>
    </xf>
    <xf numFmtId="167" fontId="14" fillId="2" borderId="0" xfId="2" applyNumberFormat="1" applyFont="1" applyFill="1" applyAlignment="1" applyProtection="1">
      <alignment horizontal="center"/>
      <protection locked="0"/>
    </xf>
    <xf numFmtId="172" fontId="14" fillId="2" borderId="0" xfId="2" applyNumberFormat="1" applyFont="1" applyFill="1" applyAlignment="1">
      <alignment horizontal="center"/>
    </xf>
    <xf numFmtId="173" fontId="14" fillId="2" borderId="0" xfId="2" applyNumberFormat="1" applyFont="1" applyFill="1" applyAlignment="1">
      <alignment horizontal="center"/>
    </xf>
    <xf numFmtId="2" fontId="6" fillId="2" borderId="16" xfId="2" applyNumberFormat="1" applyFont="1" applyFill="1" applyBorder="1" applyAlignment="1">
      <alignment horizontal="center" wrapText="1"/>
    </xf>
    <xf numFmtId="2" fontId="14" fillId="2" borderId="30" xfId="2" applyNumberFormat="1" applyFont="1" applyFill="1" applyBorder="1" applyAlignment="1">
      <alignment horizontal="center"/>
    </xf>
    <xf numFmtId="0" fontId="14" fillId="2" borderId="30" xfId="2" applyFont="1" applyFill="1" applyBorder="1" applyAlignment="1">
      <alignment horizontal="center"/>
    </xf>
    <xf numFmtId="0" fontId="13" fillId="2" borderId="21" xfId="2" applyFont="1" applyFill="1" applyBorder="1" applyAlignment="1">
      <alignment horizontal="center"/>
    </xf>
    <xf numFmtId="0" fontId="20" fillId="3" borderId="21" xfId="2" applyFont="1" applyFill="1" applyBorder="1" applyAlignment="1" applyProtection="1">
      <alignment horizontal="center"/>
      <protection locked="0"/>
    </xf>
    <xf numFmtId="2" fontId="13" fillId="2" borderId="30" xfId="2" applyNumberFormat="1" applyFont="1" applyFill="1" applyBorder="1" applyAlignment="1">
      <alignment horizontal="center"/>
    </xf>
    <xf numFmtId="10" fontId="13" fillId="2" borderId="22" xfId="2" applyNumberFormat="1" applyFont="1" applyFill="1" applyBorder="1" applyAlignment="1">
      <alignment horizontal="center" vertical="center"/>
    </xf>
    <xf numFmtId="0" fontId="13" fillId="2" borderId="18" xfId="2" applyFont="1" applyFill="1" applyBorder="1" applyAlignment="1">
      <alignment horizontal="center"/>
    </xf>
    <xf numFmtId="2" fontId="13" fillId="2" borderId="31" xfId="2" applyNumberFormat="1" applyFont="1" applyFill="1" applyBorder="1" applyAlignment="1">
      <alignment horizontal="center"/>
    </xf>
    <xf numFmtId="10" fontId="13" fillId="2" borderId="20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center"/>
    </xf>
    <xf numFmtId="0" fontId="20" fillId="3" borderId="41" xfId="2" applyFont="1" applyFill="1" applyBorder="1" applyAlignment="1" applyProtection="1">
      <alignment horizontal="center"/>
      <protection locked="0"/>
    </xf>
    <xf numFmtId="0" fontId="13" fillId="2" borderId="30" xfId="2" applyFont="1" applyFill="1" applyBorder="1" applyAlignment="1">
      <alignment horizontal="center"/>
    </xf>
    <xf numFmtId="0" fontId="13" fillId="2" borderId="31" xfId="2" applyFont="1" applyFill="1" applyBorder="1" applyAlignment="1">
      <alignment horizontal="center"/>
    </xf>
    <xf numFmtId="0" fontId="13" fillId="2" borderId="32" xfId="2" applyFont="1" applyFill="1" applyBorder="1" applyAlignment="1">
      <alignment horizontal="center"/>
    </xf>
    <xf numFmtId="2" fontId="13" fillId="2" borderId="32" xfId="2" applyNumberFormat="1" applyFont="1" applyFill="1" applyBorder="1" applyAlignment="1">
      <alignment horizontal="center"/>
    </xf>
    <xf numFmtId="10" fontId="13" fillId="2" borderId="42" xfId="2" applyNumberFormat="1" applyFont="1" applyFill="1" applyBorder="1" applyAlignment="1">
      <alignment horizontal="center" vertical="center"/>
    </xf>
    <xf numFmtId="0" fontId="13" fillId="2" borderId="41" xfId="2" applyFont="1" applyFill="1" applyBorder="1" applyAlignment="1">
      <alignment horizontal="right"/>
    </xf>
    <xf numFmtId="2" fontId="19" fillId="2" borderId="42" xfId="2" applyNumberFormat="1" applyFont="1" applyFill="1" applyBorder="1" applyAlignment="1">
      <alignment horizontal="center"/>
    </xf>
    <xf numFmtId="0" fontId="13" fillId="2" borderId="29" xfId="2" applyFont="1" applyFill="1" applyBorder="1" applyAlignment="1">
      <alignment horizontal="right"/>
    </xf>
    <xf numFmtId="10" fontId="20" fillId="7" borderId="26" xfId="2" applyNumberFormat="1" applyFont="1" applyFill="1" applyBorder="1" applyAlignment="1">
      <alignment horizontal="center"/>
    </xf>
    <xf numFmtId="10" fontId="20" fillId="6" borderId="49" xfId="2" applyNumberFormat="1" applyFont="1" applyFill="1" applyBorder="1" applyAlignment="1">
      <alignment horizontal="center"/>
    </xf>
    <xf numFmtId="0" fontId="20" fillId="7" borderId="50" xfId="2" applyFont="1" applyFill="1" applyBorder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8" fillId="2" borderId="9" xfId="2" applyFont="1" applyFill="1" applyBorder="1" applyAlignment="1">
      <alignment horizontal="left" vertical="center" wrapText="1"/>
    </xf>
    <xf numFmtId="0" fontId="13" fillId="2" borderId="9" xfId="2" applyFont="1" applyFill="1" applyBorder="1"/>
    <xf numFmtId="0" fontId="13" fillId="2" borderId="9" xfId="2" applyFont="1" applyFill="1" applyBorder="1" applyAlignment="1">
      <alignment horizontal="center"/>
    </xf>
    <xf numFmtId="0" fontId="24" fillId="2" borderId="7" xfId="2" applyFont="1" applyFill="1" applyBorder="1" applyProtection="1">
      <protection locked="0"/>
    </xf>
    <xf numFmtId="0" fontId="13" fillId="2" borderId="7" xfId="2" applyFont="1" applyFill="1" applyBorder="1" applyProtection="1">
      <protection locked="0"/>
    </xf>
    <xf numFmtId="0" fontId="13" fillId="2" borderId="7" xfId="2" applyFont="1" applyFill="1" applyBorder="1"/>
    <xf numFmtId="0" fontId="14" fillId="2" borderId="11" xfId="2" applyFont="1" applyFill="1" applyBorder="1" applyProtection="1">
      <protection locked="0"/>
    </xf>
    <xf numFmtId="0" fontId="13" fillId="2" borderId="11" xfId="2" applyFont="1" applyFill="1" applyBorder="1"/>
    <xf numFmtId="0" fontId="14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2" borderId="0" xfId="1" applyFont="1" applyFill="1"/>
    <xf numFmtId="170" fontId="19" fillId="3" borderId="0" xfId="1" applyNumberFormat="1" applyFont="1" applyFill="1" applyAlignment="1" applyProtection="1">
      <alignment horizontal="left"/>
      <protection locked="0"/>
    </xf>
    <xf numFmtId="170" fontId="13" fillId="2" borderId="0" xfId="1" applyNumberFormat="1" applyFont="1" applyFill="1" applyAlignment="1">
      <alignment horizontal="left"/>
    </xf>
    <xf numFmtId="0" fontId="3" fillId="2" borderId="0" xfId="1" applyFont="1" applyFill="1"/>
    <xf numFmtId="0" fontId="14" fillId="2" borderId="0" xfId="1" applyFont="1" applyFill="1" applyAlignment="1">
      <alignment horizontal="right"/>
    </xf>
    <xf numFmtId="0" fontId="13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4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0" fontId="18" fillId="2" borderId="0" xfId="1" applyFont="1" applyFill="1"/>
    <xf numFmtId="2" fontId="14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left" vertical="center" wrapText="1"/>
    </xf>
    <xf numFmtId="171" fontId="14" fillId="2" borderId="0" xfId="1" applyNumberFormat="1" applyFont="1" applyFill="1" applyAlignment="1">
      <alignment horizontal="center"/>
    </xf>
    <xf numFmtId="0" fontId="13" fillId="2" borderId="0" xfId="1" applyFont="1" applyFill="1"/>
    <xf numFmtId="0" fontId="13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4" fillId="2" borderId="37" xfId="1" applyFont="1" applyFill="1" applyBorder="1"/>
    <xf numFmtId="0" fontId="14" fillId="2" borderId="38" xfId="1" applyFont="1" applyFill="1" applyBorder="1"/>
    <xf numFmtId="0" fontId="13" fillId="2" borderId="18" xfId="1" applyFont="1" applyFill="1" applyBorder="1" applyAlignment="1">
      <alignment horizontal="right"/>
    </xf>
    <xf numFmtId="0" fontId="20" fillId="3" borderId="20" xfId="1" applyFont="1" applyFill="1" applyBorder="1" applyAlignment="1" applyProtection="1">
      <alignment horizontal="center"/>
      <protection locked="0"/>
    </xf>
    <xf numFmtId="0" fontId="14" fillId="2" borderId="22" xfId="1" applyFont="1" applyFill="1" applyBorder="1" applyAlignment="1">
      <alignment horizontal="center"/>
    </xf>
    <xf numFmtId="0" fontId="14" fillId="2" borderId="23" xfId="1" applyFont="1" applyFill="1" applyBorder="1" applyAlignment="1">
      <alignment horizontal="center"/>
    </xf>
    <xf numFmtId="0" fontId="14" fillId="2" borderId="34" xfId="1" applyFont="1" applyFill="1" applyBorder="1" applyAlignment="1">
      <alignment horizontal="center"/>
    </xf>
    <xf numFmtId="0" fontId="14" fillId="2" borderId="24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20" fillId="3" borderId="46" xfId="1" applyFont="1" applyFill="1" applyBorder="1" applyAlignment="1" applyProtection="1">
      <alignment horizontal="center"/>
      <protection locked="0"/>
    </xf>
    <xf numFmtId="168" fontId="13" fillId="2" borderId="34" xfId="1" applyNumberFormat="1" applyFont="1" applyFill="1" applyBorder="1" applyAlignment="1">
      <alignment horizontal="center"/>
    </xf>
    <xf numFmtId="168" fontId="13" fillId="2" borderId="24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center"/>
    </xf>
    <xf numFmtId="0" fontId="20" fillId="3" borderId="18" xfId="1" applyFont="1" applyFill="1" applyBorder="1" applyAlignment="1" applyProtection="1">
      <alignment horizontal="center"/>
      <protection locked="0"/>
    </xf>
    <xf numFmtId="168" fontId="13" fillId="2" borderId="39" xfId="1" applyNumberFormat="1" applyFont="1" applyFill="1" applyBorder="1" applyAlignment="1">
      <alignment horizontal="center"/>
    </xf>
    <xf numFmtId="168" fontId="13" fillId="2" borderId="35" xfId="1" applyNumberFormat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20" fillId="3" borderId="47" xfId="1" applyFont="1" applyFill="1" applyBorder="1" applyAlignment="1" applyProtection="1">
      <alignment horizontal="center"/>
      <protection locked="0"/>
    </xf>
    <xf numFmtId="168" fontId="13" fillId="2" borderId="40" xfId="1" applyNumberFormat="1" applyFont="1" applyFill="1" applyBorder="1" applyAlignment="1">
      <alignment horizontal="center"/>
    </xf>
    <xf numFmtId="168" fontId="13" fillId="2" borderId="36" xfId="1" applyNumberFormat="1" applyFont="1" applyFill="1" applyBorder="1" applyAlignment="1">
      <alignment horizontal="center"/>
    </xf>
    <xf numFmtId="0" fontId="13" fillId="2" borderId="20" xfId="1" applyFont="1" applyFill="1" applyBorder="1" applyAlignment="1">
      <alignment horizontal="right"/>
    </xf>
    <xf numFmtId="1" fontId="14" fillId="6" borderId="43" xfId="1" applyNumberFormat="1" applyFont="1" applyFill="1" applyBorder="1" applyAlignment="1">
      <alignment horizontal="center"/>
    </xf>
    <xf numFmtId="168" fontId="14" fillId="6" borderId="33" xfId="1" applyNumberFormat="1" applyFont="1" applyFill="1" applyBorder="1" applyAlignment="1">
      <alignment horizontal="center"/>
    </xf>
    <xf numFmtId="1" fontId="14" fillId="6" borderId="27" xfId="1" applyNumberFormat="1" applyFont="1" applyFill="1" applyBorder="1" applyAlignment="1">
      <alignment horizontal="center"/>
    </xf>
    <xf numFmtId="168" fontId="14" fillId="6" borderId="28" xfId="1" applyNumberFormat="1" applyFont="1" applyFill="1" applyBorder="1" applyAlignment="1">
      <alignment horizontal="center"/>
    </xf>
    <xf numFmtId="0" fontId="13" fillId="2" borderId="44" xfId="1" applyFont="1" applyFill="1" applyBorder="1" applyAlignment="1">
      <alignment horizontal="right"/>
    </xf>
    <xf numFmtId="0" fontId="20" fillId="3" borderId="48" xfId="1" applyFont="1" applyFill="1" applyBorder="1" applyAlignment="1" applyProtection="1">
      <alignment horizontal="center"/>
      <protection locked="0"/>
    </xf>
    <xf numFmtId="0" fontId="20" fillId="3" borderId="15" xfId="1" applyFont="1" applyFill="1" applyBorder="1" applyAlignment="1" applyProtection="1">
      <alignment horizontal="center"/>
      <protection locked="0"/>
    </xf>
    <xf numFmtId="0" fontId="13" fillId="2" borderId="0" xfId="1" applyFont="1" applyFill="1" applyAlignment="1" applyProtection="1">
      <alignment horizontal="center"/>
      <protection locked="0"/>
    </xf>
    <xf numFmtId="0" fontId="13" fillId="2" borderId="23" xfId="1" applyFont="1" applyFill="1" applyBorder="1" applyAlignment="1">
      <alignment horizontal="right"/>
    </xf>
    <xf numFmtId="2" fontId="13" fillId="6" borderId="45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/>
    </xf>
    <xf numFmtId="2" fontId="13" fillId="6" borderId="17" xfId="1" applyNumberFormat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7" borderId="45" xfId="1" applyNumberFormat="1" applyFont="1" applyFill="1" applyBorder="1" applyAlignment="1">
      <alignment horizontal="center"/>
    </xf>
    <xf numFmtId="2" fontId="13" fillId="7" borderId="17" xfId="1" applyNumberFormat="1" applyFont="1" applyFill="1" applyBorder="1" applyAlignment="1">
      <alignment horizontal="center"/>
    </xf>
    <xf numFmtId="164" fontId="13" fillId="6" borderId="45" xfId="1" applyNumberFormat="1" applyFont="1" applyFill="1" applyBorder="1" applyAlignment="1">
      <alignment horizontal="center"/>
    </xf>
    <xf numFmtId="2" fontId="13" fillId="6" borderId="19" xfId="1" applyNumberFormat="1" applyFont="1" applyFill="1" applyBorder="1" applyAlignment="1">
      <alignment horizontal="center"/>
    </xf>
    <xf numFmtId="0" fontId="20" fillId="3" borderId="45" xfId="1" applyFont="1" applyFill="1" applyBorder="1" applyAlignment="1" applyProtection="1">
      <alignment horizontal="center"/>
      <protection locked="0"/>
    </xf>
    <xf numFmtId="0" fontId="13" fillId="2" borderId="43" xfId="1" applyFont="1" applyFill="1" applyBorder="1" applyAlignment="1">
      <alignment horizontal="right"/>
    </xf>
    <xf numFmtId="2" fontId="13" fillId="6" borderId="24" xfId="1" applyNumberFormat="1" applyFont="1" applyFill="1" applyBorder="1" applyAlignment="1">
      <alignment horizontal="center"/>
    </xf>
    <xf numFmtId="168" fontId="14" fillId="2" borderId="0" xfId="1" applyNumberFormat="1" applyFont="1" applyFill="1" applyAlignment="1">
      <alignment horizontal="center"/>
    </xf>
    <xf numFmtId="0" fontId="13" fillId="2" borderId="15" xfId="1" applyFont="1" applyFill="1" applyBorder="1" applyAlignment="1">
      <alignment horizontal="right"/>
    </xf>
    <xf numFmtId="168" fontId="14" fillId="7" borderId="15" xfId="1" applyNumberFormat="1" applyFont="1" applyFill="1" applyBorder="1" applyAlignment="1">
      <alignment horizontal="center"/>
    </xf>
    <xf numFmtId="10" fontId="13" fillId="2" borderId="0" xfId="1" applyNumberFormat="1" applyFont="1" applyFill="1" applyAlignment="1">
      <alignment horizontal="center"/>
    </xf>
    <xf numFmtId="0" fontId="13" fillId="2" borderId="17" xfId="1" applyFont="1" applyFill="1" applyBorder="1" applyAlignment="1">
      <alignment horizontal="right"/>
    </xf>
    <xf numFmtId="10" fontId="13" fillId="6" borderId="17" xfId="1" applyNumberFormat="1" applyFont="1" applyFill="1" applyBorder="1" applyAlignment="1">
      <alignment horizontal="center"/>
    </xf>
    <xf numFmtId="0" fontId="13" fillId="2" borderId="19" xfId="1" applyFont="1" applyFill="1" applyBorder="1" applyAlignment="1">
      <alignment horizontal="right"/>
    </xf>
    <xf numFmtId="0" fontId="13" fillId="7" borderId="19" xfId="1" applyFont="1" applyFill="1" applyBorder="1" applyAlignment="1">
      <alignment horizontal="center"/>
    </xf>
    <xf numFmtId="0" fontId="1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172" fontId="20" fillId="3" borderId="0" xfId="1" applyNumberFormat="1" applyFont="1" applyFill="1" applyAlignment="1" applyProtection="1">
      <alignment horizontal="center"/>
      <protection locked="0"/>
    </xf>
    <xf numFmtId="174" fontId="20" fillId="3" borderId="0" xfId="1" applyNumberFormat="1" applyFont="1" applyFill="1" applyAlignment="1" applyProtection="1">
      <alignment horizontal="center"/>
      <protection locked="0"/>
    </xf>
    <xf numFmtId="167" fontId="14" fillId="2" borderId="0" xfId="1" applyNumberFormat="1" applyFont="1" applyFill="1" applyAlignment="1" applyProtection="1">
      <alignment horizontal="center"/>
      <protection locked="0"/>
    </xf>
    <xf numFmtId="172" fontId="14" fillId="2" borderId="0" xfId="1" applyNumberFormat="1" applyFont="1" applyFill="1" applyAlignment="1">
      <alignment horizontal="center"/>
    </xf>
    <xf numFmtId="173" fontId="14" fillId="2" borderId="0" xfId="1" applyNumberFormat="1" applyFont="1" applyFill="1" applyAlignment="1">
      <alignment horizontal="center"/>
    </xf>
    <xf numFmtId="2" fontId="6" fillId="2" borderId="16" xfId="1" applyNumberFormat="1" applyFont="1" applyFill="1" applyBorder="1" applyAlignment="1">
      <alignment horizontal="center" wrapText="1"/>
    </xf>
    <xf numFmtId="2" fontId="14" fillId="2" borderId="30" xfId="1" applyNumberFormat="1" applyFont="1" applyFill="1" applyBorder="1" applyAlignment="1">
      <alignment horizontal="center"/>
    </xf>
    <xf numFmtId="0" fontId="14" fillId="2" borderId="30" xfId="1" applyFont="1" applyFill="1" applyBorder="1" applyAlignment="1">
      <alignment horizontal="center"/>
    </xf>
    <xf numFmtId="0" fontId="13" fillId="2" borderId="21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3" fillId="2" borderId="30" xfId="1" applyNumberFormat="1" applyFont="1" applyFill="1" applyBorder="1" applyAlignment="1">
      <alignment horizontal="center"/>
    </xf>
    <xf numFmtId="10" fontId="13" fillId="2" borderId="22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2" fontId="13" fillId="2" borderId="31" xfId="1" applyNumberFormat="1" applyFont="1" applyFill="1" applyBorder="1" applyAlignment="1">
      <alignment horizontal="center"/>
    </xf>
    <xf numFmtId="10" fontId="13" fillId="2" borderId="20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center"/>
    </xf>
    <xf numFmtId="0" fontId="20" fillId="3" borderId="41" xfId="1" applyFont="1" applyFill="1" applyBorder="1" applyAlignment="1" applyProtection="1">
      <alignment horizontal="center"/>
      <protection locked="0"/>
    </xf>
    <xf numFmtId="0" fontId="13" fillId="2" borderId="30" xfId="1" applyFont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13" fillId="2" borderId="32" xfId="1" applyFont="1" applyFill="1" applyBorder="1" applyAlignment="1">
      <alignment horizontal="center"/>
    </xf>
    <xf numFmtId="2" fontId="13" fillId="2" borderId="32" xfId="1" applyNumberFormat="1" applyFont="1" applyFill="1" applyBorder="1" applyAlignment="1">
      <alignment horizontal="center"/>
    </xf>
    <xf numFmtId="10" fontId="13" fillId="2" borderId="42" xfId="1" applyNumberFormat="1" applyFont="1" applyFill="1" applyBorder="1" applyAlignment="1">
      <alignment horizontal="center" vertical="center"/>
    </xf>
    <xf numFmtId="0" fontId="13" fillId="2" borderId="41" xfId="1" applyFont="1" applyFill="1" applyBorder="1" applyAlignment="1">
      <alignment horizontal="right"/>
    </xf>
    <xf numFmtId="2" fontId="19" fillId="2" borderId="42" xfId="1" applyNumberFormat="1" applyFont="1" applyFill="1" applyBorder="1" applyAlignment="1">
      <alignment horizontal="center"/>
    </xf>
    <xf numFmtId="0" fontId="13" fillId="2" borderId="29" xfId="1" applyFont="1" applyFill="1" applyBorder="1" applyAlignment="1">
      <alignment horizontal="right"/>
    </xf>
    <xf numFmtId="10" fontId="20" fillId="7" borderId="26" xfId="1" applyNumberFormat="1" applyFont="1" applyFill="1" applyBorder="1" applyAlignment="1">
      <alignment horizontal="center"/>
    </xf>
    <xf numFmtId="10" fontId="20" fillId="6" borderId="49" xfId="1" applyNumberFormat="1" applyFont="1" applyFill="1" applyBorder="1" applyAlignment="1">
      <alignment horizontal="center"/>
    </xf>
    <xf numFmtId="0" fontId="20" fillId="7" borderId="50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8" fillId="2" borderId="9" xfId="1" applyFont="1" applyFill="1" applyBorder="1" applyAlignment="1">
      <alignment horizontal="left" vertical="center" wrapText="1"/>
    </xf>
    <xf numFmtId="0" fontId="13" fillId="2" borderId="9" xfId="1" applyFont="1" applyFill="1" applyBorder="1"/>
    <xf numFmtId="0" fontId="13" fillId="2" borderId="9" xfId="1" applyFont="1" applyFill="1" applyBorder="1" applyAlignment="1">
      <alignment horizontal="center"/>
    </xf>
    <xf numFmtId="0" fontId="24" fillId="2" borderId="7" xfId="1" applyFont="1" applyFill="1" applyBorder="1" applyProtection="1">
      <protection locked="0"/>
    </xf>
    <xf numFmtId="0" fontId="13" fillId="2" borderId="7" xfId="1" applyFont="1" applyFill="1" applyBorder="1" applyProtection="1">
      <protection locked="0"/>
    </xf>
    <xf numFmtId="0" fontId="13" fillId="2" borderId="7" xfId="1" applyFont="1" applyFill="1" applyBorder="1"/>
    <xf numFmtId="0" fontId="14" fillId="2" borderId="11" xfId="1" applyFont="1" applyFill="1" applyBorder="1" applyProtection="1">
      <protection locked="0"/>
    </xf>
    <xf numFmtId="0" fontId="13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9" fillId="2" borderId="0" xfId="4" applyFont="1" applyFill="1" applyAlignment="1">
      <alignment vertical="center"/>
    </xf>
    <xf numFmtId="0" fontId="1" fillId="2" borderId="0" xfId="4" applyFont="1" applyFill="1"/>
    <xf numFmtId="0" fontId="23" fillId="2" borderId="0" xfId="4" applyFill="1"/>
    <xf numFmtId="0" fontId="10" fillId="2" borderId="0" xfId="4" applyFont="1" applyFill="1" applyAlignment="1">
      <alignment vertical="center"/>
    </xf>
    <xf numFmtId="0" fontId="5" fillId="2" borderId="0" xfId="4" applyFont="1" applyFill="1" applyAlignment="1">
      <alignment horizontal="right"/>
    </xf>
    <xf numFmtId="0" fontId="6" fillId="2" borderId="0" xfId="4" applyFont="1" applyFill="1" applyProtection="1">
      <protection locked="0"/>
    </xf>
    <xf numFmtId="169" fontId="6" fillId="2" borderId="0" xfId="4" applyNumberFormat="1" applyFont="1" applyFill="1" applyProtection="1">
      <protection locked="0"/>
    </xf>
    <xf numFmtId="2" fontId="5" fillId="2" borderId="12" xfId="4" applyNumberFormat="1" applyFont="1" applyFill="1" applyBorder="1" applyAlignment="1">
      <alignment horizontal="center" wrapText="1"/>
    </xf>
    <xf numFmtId="2" fontId="5" fillId="2" borderId="15" xfId="4" applyNumberFormat="1" applyFont="1" applyFill="1" applyBorder="1" applyAlignment="1">
      <alignment horizontal="center" wrapText="1"/>
    </xf>
    <xf numFmtId="2" fontId="1" fillId="2" borderId="0" xfId="4" applyNumberFormat="1" applyFont="1" applyFill="1" applyAlignment="1">
      <alignment horizontal="center"/>
    </xf>
    <xf numFmtId="2" fontId="2" fillId="2" borderId="0" xfId="4" applyNumberFormat="1" applyFont="1" applyFill="1" applyAlignment="1">
      <alignment horizontal="center"/>
    </xf>
    <xf numFmtId="164" fontId="6" fillId="3" borderId="16" xfId="4" applyNumberFormat="1" applyFont="1" applyFill="1" applyBorder="1" applyAlignment="1" applyProtection="1">
      <alignment horizontal="center"/>
      <protection locked="0"/>
    </xf>
    <xf numFmtId="164" fontId="6" fillId="3" borderId="17" xfId="4" applyNumberFormat="1" applyFont="1" applyFill="1" applyBorder="1" applyAlignment="1" applyProtection="1">
      <alignment horizontal="center"/>
      <protection locked="0"/>
    </xf>
    <xf numFmtId="164" fontId="2" fillId="2" borderId="0" xfId="4" applyNumberFormat="1" applyFont="1" applyFill="1" applyAlignment="1">
      <alignment horizontal="center"/>
    </xf>
    <xf numFmtId="164" fontId="6" fillId="2" borderId="18" xfId="4" applyNumberFormat="1" applyFont="1" applyFill="1" applyBorder="1" applyAlignment="1">
      <alignment horizontal="center"/>
    </xf>
    <xf numFmtId="164" fontId="6" fillId="3" borderId="19" xfId="4" applyNumberFormat="1" applyFont="1" applyFill="1" applyBorder="1" applyAlignment="1" applyProtection="1">
      <alignment horizontal="center"/>
      <protection locked="0"/>
    </xf>
    <xf numFmtId="164" fontId="6" fillId="2" borderId="0" xfId="4" applyNumberFormat="1" applyFont="1" applyFill="1" applyAlignment="1">
      <alignment horizontal="center"/>
    </xf>
    <xf numFmtId="164" fontId="6" fillId="2" borderId="20" xfId="4" applyNumberFormat="1" applyFont="1" applyFill="1" applyBorder="1" applyAlignment="1">
      <alignment horizontal="center"/>
    </xf>
    <xf numFmtId="166" fontId="5" fillId="5" borderId="16" xfId="4" applyNumberFormat="1" applyFont="1" applyFill="1" applyBorder="1" applyAlignment="1">
      <alignment horizontal="center"/>
    </xf>
    <xf numFmtId="166" fontId="1" fillId="2" borderId="0" xfId="4" applyNumberFormat="1" applyFont="1" applyFill="1" applyAlignment="1">
      <alignment horizontal="center"/>
    </xf>
    <xf numFmtId="2" fontId="6" fillId="2" borderId="0" xfId="4" applyNumberFormat="1" applyFont="1" applyFill="1" applyAlignment="1">
      <alignment horizontal="center"/>
    </xf>
    <xf numFmtId="2" fontId="6" fillId="2" borderId="16" xfId="4" applyNumberFormat="1" applyFont="1" applyFill="1" applyBorder="1" applyAlignment="1">
      <alignment horizontal="center"/>
    </xf>
    <xf numFmtId="166" fontId="6" fillId="2" borderId="16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66" fontId="6" fillId="2" borderId="0" xfId="4" applyNumberFormat="1" applyFont="1" applyFill="1" applyAlignment="1">
      <alignment horizontal="center"/>
    </xf>
    <xf numFmtId="2" fontId="6" fillId="2" borderId="16" xfId="4" applyNumberFormat="1" applyFont="1" applyFill="1" applyBorder="1" applyAlignment="1">
      <alignment horizontal="center" wrapText="1"/>
    </xf>
    <xf numFmtId="167" fontId="5" fillId="5" borderId="14" xfId="4" applyNumberFormat="1" applyFont="1" applyFill="1" applyBorder="1" applyAlignment="1">
      <alignment horizontal="center" vertical="center"/>
    </xf>
    <xf numFmtId="2" fontId="2" fillId="2" borderId="0" xfId="4" applyNumberFormat="1" applyFont="1" applyFill="1" applyAlignment="1">
      <alignment horizontal="center" wrapText="1"/>
    </xf>
    <xf numFmtId="167" fontId="1" fillId="2" borderId="0" xfId="4" applyNumberFormat="1" applyFont="1" applyFill="1" applyAlignment="1">
      <alignment horizontal="center" vertical="center"/>
    </xf>
    <xf numFmtId="0" fontId="2" fillId="2" borderId="9" xfId="4" applyFont="1" applyFill="1" applyBorder="1"/>
    <xf numFmtId="0" fontId="2" fillId="2" borderId="0" xfId="4" applyFont="1" applyFill="1" applyAlignment="1">
      <alignment horizontal="center"/>
    </xf>
    <xf numFmtId="0" fontId="2" fillId="2" borderId="0" xfId="4" applyFont="1" applyFill="1"/>
    <xf numFmtId="10" fontId="2" fillId="2" borderId="9" xfId="4" applyNumberFormat="1" applyFont="1" applyFill="1" applyBorder="1"/>
    <xf numFmtId="10" fontId="2" fillId="2" borderId="0" xfId="4" applyNumberFormat="1" applyFont="1" applyFill="1" applyAlignment="1">
      <alignment horizontal="center"/>
    </xf>
    <xf numFmtId="0" fontId="6" fillId="2" borderId="0" xfId="4" applyFont="1" applyFill="1"/>
    <xf numFmtId="0" fontId="5" fillId="2" borderId="10" xfId="4" applyFont="1" applyFill="1" applyBorder="1"/>
    <xf numFmtId="0" fontId="5" fillId="2" borderId="10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7" xfId="4" applyFont="1" applyFill="1" applyBorder="1"/>
    <xf numFmtId="0" fontId="5" fillId="2" borderId="11" xfId="4" applyFont="1" applyFill="1" applyBorder="1"/>
    <xf numFmtId="0" fontId="5" fillId="2" borderId="0" xfId="4" applyFont="1" applyFill="1"/>
    <xf numFmtId="0" fontId="6" fillId="2" borderId="11" xfId="4" applyFont="1" applyFill="1" applyBorder="1"/>
    <xf numFmtId="168" fontId="2" fillId="2" borderId="0" xfId="4" applyNumberFormat="1" applyFont="1" applyFill="1" applyAlignment="1">
      <alignment horizontal="center"/>
    </xf>
    <xf numFmtId="167" fontId="2" fillId="2" borderId="0" xfId="4" applyNumberFormat="1" applyFont="1" applyFill="1" applyAlignment="1">
      <alignment horizontal="center"/>
    </xf>
    <xf numFmtId="0" fontId="23" fillId="2" borderId="0" xfId="4" applyFill="1" applyAlignment="1">
      <alignment horizontal="center"/>
    </xf>
    <xf numFmtId="168" fontId="23" fillId="2" borderId="0" xfId="4" applyNumberFormat="1" applyFill="1"/>
    <xf numFmtId="0" fontId="23" fillId="2" borderId="0" xfId="4" applyFill="1" applyAlignment="1">
      <alignment horizontal="right"/>
    </xf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23" fillId="2" borderId="0" xfId="5" applyFill="1"/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3" fillId="2" borderId="0" xfId="5" applyFont="1" applyFill="1" applyAlignment="1">
      <alignment horizontal="center"/>
    </xf>
    <xf numFmtId="0" fontId="1" fillId="2" borderId="10" xfId="5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2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horizontal="center" vertical="center"/>
    </xf>
    <xf numFmtId="0" fontId="8" fillId="2" borderId="12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8" fillId="2" borderId="14" xfId="4" applyFont="1" applyFill="1" applyBorder="1" applyAlignment="1">
      <alignment horizontal="center"/>
    </xf>
    <xf numFmtId="0" fontId="3" fillId="2" borderId="10" xfId="4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/>
    </xf>
    <xf numFmtId="0" fontId="8" fillId="2" borderId="21" xfId="2" applyFont="1" applyFill="1" applyBorder="1" applyAlignment="1">
      <alignment horizontal="left" vertical="center" wrapText="1"/>
    </xf>
    <xf numFmtId="0" fontId="8" fillId="2" borderId="10" xfId="2" applyFont="1" applyFill="1" applyBorder="1" applyAlignment="1">
      <alignment horizontal="left" vertical="center" wrapText="1"/>
    </xf>
    <xf numFmtId="0" fontId="8" fillId="2" borderId="41" xfId="2" applyFont="1" applyFill="1" applyBorder="1" applyAlignment="1">
      <alignment horizontal="left" vertical="center" wrapText="1"/>
    </xf>
    <xf numFmtId="0" fontId="8" fillId="2" borderId="9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center" vertical="center"/>
    </xf>
    <xf numFmtId="0" fontId="14" fillId="2" borderId="0" xfId="2" applyFont="1" applyFill="1" applyAlignment="1">
      <alignment horizontal="center" vertical="center"/>
    </xf>
    <xf numFmtId="0" fontId="14" fillId="2" borderId="9" xfId="2" applyFont="1" applyFill="1" applyBorder="1" applyAlignment="1">
      <alignment horizontal="center" vertical="center"/>
    </xf>
    <xf numFmtId="0" fontId="14" fillId="2" borderId="41" xfId="2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left" vertical="center" wrapText="1"/>
    </xf>
    <xf numFmtId="0" fontId="8" fillId="2" borderId="42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center"/>
    </xf>
    <xf numFmtId="0" fontId="14" fillId="2" borderId="51" xfId="2" applyFont="1" applyFill="1" applyBorder="1" applyAlignment="1">
      <alignment horizontal="center"/>
    </xf>
    <xf numFmtId="0" fontId="9" fillId="2" borderId="0" xfId="2" applyFont="1" applyFill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21" fillId="2" borderId="10" xfId="2" applyFont="1" applyFill="1" applyBorder="1" applyAlignment="1">
      <alignment horizontal="center" vertical="center"/>
    </xf>
    <xf numFmtId="0" fontId="20" fillId="3" borderId="0" xfId="2" applyFont="1" applyFill="1" applyAlignment="1" applyProtection="1">
      <alignment horizontal="left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8" fillId="2" borderId="12" xfId="2" applyFont="1" applyFill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justify" vertical="center" wrapText="1"/>
    </xf>
    <xf numFmtId="0" fontId="8" fillId="2" borderId="14" xfId="2" applyFont="1" applyFill="1" applyBorder="1" applyAlignment="1">
      <alignment horizontal="justify" vertical="center" wrapText="1"/>
    </xf>
    <xf numFmtId="0" fontId="8" fillId="2" borderId="12" xfId="2" applyFont="1" applyFill="1" applyBorder="1" applyAlignment="1">
      <alignment horizontal="left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8" fillId="2" borderId="14" xfId="2" applyFont="1" applyFill="1" applyBorder="1" applyAlignment="1">
      <alignment horizontal="left" vertical="center" wrapText="1"/>
    </xf>
    <xf numFmtId="0" fontId="14" fillId="2" borderId="0" xfId="1" applyFont="1" applyFill="1" applyAlignment="1">
      <alignment horizontal="center"/>
    </xf>
    <xf numFmtId="0" fontId="8" fillId="2" borderId="21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left" vertical="center" wrapText="1"/>
    </xf>
    <xf numFmtId="0" fontId="8" fillId="2" borderId="41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0" fontId="14" fillId="2" borderId="4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left" vertical="center" wrapText="1"/>
    </xf>
    <xf numFmtId="0" fontId="8" fillId="2" borderId="42" xfId="1" applyFont="1" applyFill="1" applyBorder="1" applyAlignment="1">
      <alignment horizontal="left" vertical="center" wrapText="1"/>
    </xf>
    <xf numFmtId="0" fontId="14" fillId="2" borderId="37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8" fillId="2" borderId="12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0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8" fillId="2" borderId="12" xfId="1" applyFont="1" applyFill="1" applyBorder="1" applyAlignment="1">
      <alignment horizontal="justify" vertical="center" wrapText="1"/>
    </xf>
    <xf numFmtId="0" fontId="8" fillId="2" borderId="13" xfId="1" applyFont="1" applyFill="1" applyBorder="1" applyAlignment="1">
      <alignment horizontal="justify" vertical="center" wrapText="1"/>
    </xf>
    <xf numFmtId="0" fontId="8" fillId="2" borderId="14" xfId="1" applyFont="1" applyFill="1" applyBorder="1" applyAlignment="1">
      <alignment horizontal="justify" vertical="center" wrapText="1"/>
    </xf>
    <xf numFmtId="0" fontId="8" fillId="2" borderId="12" xfId="1" applyFont="1" applyFill="1" applyBorder="1" applyAlignment="1">
      <alignment horizontal="left" vertical="center" wrapText="1"/>
    </xf>
    <xf numFmtId="0" fontId="8" fillId="2" borderId="13" xfId="1" applyFont="1" applyFill="1" applyBorder="1" applyAlignment="1">
      <alignment horizontal="left" vertical="center" wrapText="1"/>
    </xf>
    <xf numFmtId="0" fontId="8" fillId="2" borderId="14" xfId="1" applyFont="1" applyFill="1" applyBorder="1" applyAlignment="1">
      <alignment horizontal="left" vertical="center" wrapText="1"/>
    </xf>
    <xf numFmtId="164" fontId="20" fillId="3" borderId="30" xfId="2" applyNumberFormat="1" applyFont="1" applyFill="1" applyBorder="1" applyAlignment="1" applyProtection="1">
      <alignment horizontal="center" vertical="center"/>
      <protection locked="0"/>
    </xf>
    <xf numFmtId="164" fontId="20" fillId="3" borderId="31" xfId="2" applyNumberFormat="1" applyFont="1" applyFill="1" applyBorder="1" applyAlignment="1" applyProtection="1">
      <alignment horizontal="center" vertical="center"/>
      <protection locked="0"/>
    </xf>
    <xf numFmtId="164" fontId="20" fillId="3" borderId="32" xfId="2" applyNumberFormat="1" applyFont="1" applyFill="1" applyBorder="1" applyAlignment="1" applyProtection="1">
      <alignment horizontal="center" vertical="center"/>
      <protection locked="0"/>
    </xf>
    <xf numFmtId="164" fontId="20" fillId="3" borderId="30" xfId="1" applyNumberFormat="1" applyFont="1" applyFill="1" applyBorder="1" applyAlignment="1" applyProtection="1">
      <alignment horizontal="center" vertical="center"/>
      <protection locked="0"/>
    </xf>
    <xf numFmtId="164" fontId="20" fillId="3" borderId="31" xfId="1" applyNumberFormat="1" applyFont="1" applyFill="1" applyBorder="1" applyAlignment="1" applyProtection="1">
      <alignment horizontal="center" vertical="center"/>
      <protection locked="0"/>
    </xf>
    <xf numFmtId="164" fontId="20" fillId="3" borderId="32" xfId="1" applyNumberFormat="1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zoomScale="70" zoomScaleNormal="70" workbookViewId="0">
      <selection activeCell="A15" sqref="A15:G62"/>
    </sheetView>
  </sheetViews>
  <sheetFormatPr defaultRowHeight="13.5" x14ac:dyDescent="0.25"/>
  <cols>
    <col min="1" max="1" width="27.5703125" style="319" customWidth="1"/>
    <col min="2" max="2" width="20.42578125" style="319" customWidth="1"/>
    <col min="3" max="3" width="31.85546875" style="319" customWidth="1"/>
    <col min="4" max="4" width="25.85546875" style="319" customWidth="1"/>
    <col min="5" max="5" width="25.7109375" style="319" customWidth="1"/>
    <col min="6" max="6" width="23.140625" style="319" customWidth="1"/>
    <col min="7" max="7" width="28.42578125" style="319" customWidth="1"/>
    <col min="8" max="8" width="21.5703125" style="319" customWidth="1"/>
    <col min="9" max="9" width="9.140625" style="319" customWidth="1"/>
    <col min="10" max="16384" width="9.140625" style="321"/>
  </cols>
  <sheetData>
    <row r="14" spans="1:6" ht="15" customHeight="1" x14ac:dyDescent="0.3">
      <c r="A14" s="318"/>
      <c r="C14" s="320"/>
      <c r="F14" s="320"/>
    </row>
    <row r="15" spans="1:6" ht="18.75" customHeight="1" x14ac:dyDescent="0.3">
      <c r="A15" s="362" t="s">
        <v>0</v>
      </c>
      <c r="B15" s="362"/>
      <c r="C15" s="362"/>
      <c r="D15" s="362"/>
      <c r="E15" s="362"/>
    </row>
    <row r="16" spans="1:6" ht="16.5" customHeight="1" x14ac:dyDescent="0.3">
      <c r="A16" s="322" t="s">
        <v>1</v>
      </c>
      <c r="B16" s="323" t="s">
        <v>2</v>
      </c>
    </row>
    <row r="17" spans="1:5" ht="16.5" customHeight="1" x14ac:dyDescent="0.3">
      <c r="A17" s="324" t="s">
        <v>3</v>
      </c>
      <c r="B17" s="324" t="s">
        <v>117</v>
      </c>
      <c r="D17" s="325"/>
      <c r="E17" s="326"/>
    </row>
    <row r="18" spans="1:5" ht="16.5" customHeight="1" x14ac:dyDescent="0.3">
      <c r="A18" s="327" t="s">
        <v>4</v>
      </c>
      <c r="B18" s="324" t="s">
        <v>109</v>
      </c>
      <c r="C18" s="326"/>
      <c r="D18" s="326"/>
      <c r="E18" s="326"/>
    </row>
    <row r="19" spans="1:5" ht="16.5" customHeight="1" x14ac:dyDescent="0.3">
      <c r="A19" s="327" t="s">
        <v>5</v>
      </c>
      <c r="B19" s="328">
        <v>99.75</v>
      </c>
      <c r="C19" s="326"/>
      <c r="D19" s="326"/>
      <c r="E19" s="326"/>
    </row>
    <row r="20" spans="1:5" ht="16.5" customHeight="1" x14ac:dyDescent="0.3">
      <c r="A20" s="324" t="s">
        <v>6</v>
      </c>
      <c r="B20" s="328">
        <v>18.850000000000001</v>
      </c>
      <c r="C20" s="326"/>
      <c r="D20" s="326"/>
      <c r="E20" s="326"/>
    </row>
    <row r="21" spans="1:5" ht="16.5" customHeight="1" x14ac:dyDescent="0.3">
      <c r="A21" s="324" t="s">
        <v>7</v>
      </c>
      <c r="B21" s="329">
        <f>18.85/25*4/100</f>
        <v>3.0159999999999999E-2</v>
      </c>
      <c r="C21" s="326"/>
      <c r="D21" s="326"/>
      <c r="E21" s="326"/>
    </row>
    <row r="22" spans="1:5" ht="15.75" customHeight="1" x14ac:dyDescent="0.25">
      <c r="A22" s="326"/>
      <c r="B22" s="326" t="s">
        <v>118</v>
      </c>
      <c r="C22" s="326"/>
      <c r="D22" s="326"/>
      <c r="E22" s="326"/>
    </row>
    <row r="23" spans="1:5" ht="16.5" customHeight="1" x14ac:dyDescent="0.3">
      <c r="A23" s="330" t="s">
        <v>8</v>
      </c>
      <c r="B23" s="331" t="s">
        <v>9</v>
      </c>
      <c r="C23" s="330" t="s">
        <v>10</v>
      </c>
      <c r="D23" s="330" t="s">
        <v>11</v>
      </c>
      <c r="E23" s="330" t="s">
        <v>12</v>
      </c>
    </row>
    <row r="24" spans="1:5" ht="16.5" customHeight="1" x14ac:dyDescent="0.3">
      <c r="A24" s="332">
        <v>1</v>
      </c>
      <c r="B24" s="333">
        <v>2464622</v>
      </c>
      <c r="C24" s="333">
        <v>5234.2</v>
      </c>
      <c r="D24" s="334">
        <v>1.1000000000000001</v>
      </c>
      <c r="E24" s="335">
        <v>4.8</v>
      </c>
    </row>
    <row r="25" spans="1:5" ht="16.5" customHeight="1" x14ac:dyDescent="0.3">
      <c r="A25" s="332">
        <v>2</v>
      </c>
      <c r="B25" s="333">
        <v>2461557</v>
      </c>
      <c r="C25" s="333">
        <v>5181.6000000000004</v>
      </c>
      <c r="D25" s="334">
        <v>1.2</v>
      </c>
      <c r="E25" s="334">
        <v>4.8</v>
      </c>
    </row>
    <row r="26" spans="1:5" ht="16.5" customHeight="1" x14ac:dyDescent="0.3">
      <c r="A26" s="332">
        <v>3</v>
      </c>
      <c r="B26" s="333">
        <v>2424661</v>
      </c>
      <c r="C26" s="333">
        <v>5212.2</v>
      </c>
      <c r="D26" s="334">
        <v>1.1000000000000001</v>
      </c>
      <c r="E26" s="334">
        <v>4.8</v>
      </c>
    </row>
    <row r="27" spans="1:5" ht="16.5" customHeight="1" x14ac:dyDescent="0.3">
      <c r="A27" s="332">
        <v>4</v>
      </c>
      <c r="B27" s="333">
        <v>2453751</v>
      </c>
      <c r="C27" s="333">
        <v>5178.8999999999996</v>
      </c>
      <c r="D27" s="334">
        <v>1.2</v>
      </c>
      <c r="E27" s="334">
        <v>4.8</v>
      </c>
    </row>
    <row r="28" spans="1:5" ht="16.5" customHeight="1" x14ac:dyDescent="0.3">
      <c r="A28" s="332">
        <v>5</v>
      </c>
      <c r="B28" s="333">
        <v>2452421</v>
      </c>
      <c r="C28" s="333">
        <v>5240.6000000000004</v>
      </c>
      <c r="D28" s="334">
        <v>1.1000000000000001</v>
      </c>
      <c r="E28" s="334">
        <v>4.8</v>
      </c>
    </row>
    <row r="29" spans="1:5" ht="16.5" customHeight="1" x14ac:dyDescent="0.3">
      <c r="A29" s="332">
        <v>6</v>
      </c>
      <c r="B29" s="336">
        <v>2457928</v>
      </c>
      <c r="C29" s="336">
        <v>5182.8</v>
      </c>
      <c r="D29" s="337">
        <v>1.1000000000000001</v>
      </c>
      <c r="E29" s="337">
        <v>4.8</v>
      </c>
    </row>
    <row r="30" spans="1:5" ht="16.5" customHeight="1" x14ac:dyDescent="0.3">
      <c r="A30" s="338" t="s">
        <v>13</v>
      </c>
      <c r="B30" s="339">
        <f>AVERAGE(B24:B29)</f>
        <v>2452490</v>
      </c>
      <c r="C30" s="340">
        <f>AVERAGE(C24:C29)</f>
        <v>5205.05</v>
      </c>
      <c r="D30" s="341">
        <f>AVERAGE(D24:D29)</f>
        <v>1.1333333333333331</v>
      </c>
      <c r="E30" s="341">
        <f>AVERAGE(E24:E29)</f>
        <v>4.8</v>
      </c>
    </row>
    <row r="31" spans="1:5" ht="16.5" customHeight="1" x14ac:dyDescent="0.3">
      <c r="A31" s="342" t="s">
        <v>14</v>
      </c>
      <c r="B31" s="343">
        <f>(STDEV(B24:B29)/B30)</f>
        <v>5.8665295039509388E-3</v>
      </c>
      <c r="C31" s="344"/>
      <c r="D31" s="344"/>
      <c r="E31" s="345"/>
    </row>
    <row r="32" spans="1:5" s="319" customFormat="1" ht="16.5" customHeight="1" x14ac:dyDescent="0.3">
      <c r="A32" s="346" t="s">
        <v>15</v>
      </c>
      <c r="B32" s="347">
        <f>COUNT(B24:B29)</f>
        <v>6</v>
      </c>
      <c r="C32" s="348"/>
      <c r="D32" s="349"/>
      <c r="E32" s="350"/>
    </row>
    <row r="33" spans="1:5" s="319" customFormat="1" ht="15.75" customHeight="1" x14ac:dyDescent="0.25">
      <c r="A33" s="326"/>
      <c r="B33" s="326"/>
      <c r="C33" s="326"/>
      <c r="D33" s="326"/>
      <c r="E33" s="326"/>
    </row>
    <row r="34" spans="1:5" s="319" customFormat="1" ht="16.5" customHeight="1" x14ac:dyDescent="0.3">
      <c r="A34" s="327" t="s">
        <v>16</v>
      </c>
      <c r="B34" s="351" t="s">
        <v>17</v>
      </c>
      <c r="C34" s="352"/>
      <c r="D34" s="352"/>
      <c r="E34" s="352"/>
    </row>
    <row r="35" spans="1:5" ht="16.5" customHeight="1" x14ac:dyDescent="0.3">
      <c r="A35" s="327"/>
      <c r="B35" s="351" t="s">
        <v>18</v>
      </c>
      <c r="C35" s="352"/>
      <c r="D35" s="352"/>
      <c r="E35" s="352"/>
    </row>
    <row r="36" spans="1:5" ht="16.5" customHeight="1" x14ac:dyDescent="0.3">
      <c r="A36" s="327"/>
      <c r="B36" s="351" t="s">
        <v>19</v>
      </c>
      <c r="C36" s="352"/>
      <c r="D36" s="352"/>
      <c r="E36" s="352"/>
    </row>
    <row r="37" spans="1:5" ht="15.75" customHeight="1" x14ac:dyDescent="0.25">
      <c r="A37" s="326"/>
      <c r="B37" s="326"/>
      <c r="C37" s="326"/>
      <c r="D37" s="326"/>
      <c r="E37" s="326"/>
    </row>
    <row r="38" spans="1:5" ht="16.5" customHeight="1" x14ac:dyDescent="0.3">
      <c r="A38" s="322" t="s">
        <v>1</v>
      </c>
      <c r="B38" s="323" t="s">
        <v>20</v>
      </c>
    </row>
    <row r="39" spans="1:5" ht="16.5" customHeight="1" x14ac:dyDescent="0.3">
      <c r="A39" s="327" t="s">
        <v>4</v>
      </c>
      <c r="B39" s="324"/>
      <c r="C39" s="326"/>
      <c r="D39" s="326"/>
      <c r="E39" s="326"/>
    </row>
    <row r="40" spans="1:5" ht="16.5" customHeight="1" x14ac:dyDescent="0.3">
      <c r="A40" s="327" t="s">
        <v>5</v>
      </c>
      <c r="B40" s="328"/>
      <c r="C40" s="326"/>
      <c r="D40" s="326"/>
      <c r="E40" s="326"/>
    </row>
    <row r="41" spans="1:5" ht="16.5" customHeight="1" x14ac:dyDescent="0.3">
      <c r="A41" s="324" t="s">
        <v>6</v>
      </c>
      <c r="B41" s="328"/>
      <c r="C41" s="326"/>
      <c r="D41" s="326"/>
      <c r="E41" s="326"/>
    </row>
    <row r="42" spans="1:5" ht="16.5" customHeight="1" x14ac:dyDescent="0.3">
      <c r="A42" s="324" t="s">
        <v>7</v>
      </c>
      <c r="B42" s="329"/>
      <c r="C42" s="326"/>
      <c r="D42" s="326"/>
      <c r="E42" s="326"/>
    </row>
    <row r="43" spans="1:5" ht="15.75" customHeight="1" x14ac:dyDescent="0.25">
      <c r="A43" s="326"/>
      <c r="B43" s="326"/>
      <c r="C43" s="326"/>
      <c r="D43" s="326"/>
      <c r="E43" s="326"/>
    </row>
    <row r="44" spans="1:5" ht="16.5" customHeight="1" x14ac:dyDescent="0.3">
      <c r="A44" s="330" t="s">
        <v>8</v>
      </c>
      <c r="B44" s="331" t="s">
        <v>9</v>
      </c>
      <c r="C44" s="330" t="s">
        <v>10</v>
      </c>
      <c r="D44" s="330" t="s">
        <v>11</v>
      </c>
      <c r="E44" s="330" t="s">
        <v>12</v>
      </c>
    </row>
    <row r="45" spans="1:5" ht="16.5" customHeight="1" x14ac:dyDescent="0.3">
      <c r="A45" s="332">
        <v>1</v>
      </c>
      <c r="B45" s="333"/>
      <c r="C45" s="333"/>
      <c r="D45" s="334"/>
      <c r="E45" s="335"/>
    </row>
    <row r="46" spans="1:5" ht="16.5" customHeight="1" x14ac:dyDescent="0.3">
      <c r="A46" s="332">
        <v>2</v>
      </c>
      <c r="B46" s="333"/>
      <c r="C46" s="333"/>
      <c r="D46" s="334"/>
      <c r="E46" s="334"/>
    </row>
    <row r="47" spans="1:5" ht="16.5" customHeight="1" x14ac:dyDescent="0.3">
      <c r="A47" s="332">
        <v>3</v>
      </c>
      <c r="B47" s="333"/>
      <c r="C47" s="333"/>
      <c r="D47" s="334"/>
      <c r="E47" s="334"/>
    </row>
    <row r="48" spans="1:5" ht="16.5" customHeight="1" x14ac:dyDescent="0.3">
      <c r="A48" s="332">
        <v>4</v>
      </c>
      <c r="B48" s="333"/>
      <c r="C48" s="333"/>
      <c r="D48" s="334"/>
      <c r="E48" s="334"/>
    </row>
    <row r="49" spans="1:7" ht="16.5" customHeight="1" x14ac:dyDescent="0.3">
      <c r="A49" s="332">
        <v>5</v>
      </c>
      <c r="B49" s="333"/>
      <c r="C49" s="333"/>
      <c r="D49" s="334"/>
      <c r="E49" s="334"/>
    </row>
    <row r="50" spans="1:7" ht="16.5" customHeight="1" x14ac:dyDescent="0.3">
      <c r="A50" s="332">
        <v>6</v>
      </c>
      <c r="B50" s="336"/>
      <c r="C50" s="336"/>
      <c r="D50" s="337"/>
      <c r="E50" s="337"/>
    </row>
    <row r="51" spans="1:7" ht="16.5" customHeight="1" x14ac:dyDescent="0.3">
      <c r="A51" s="338" t="s">
        <v>13</v>
      </c>
      <c r="B51" s="339" t="e">
        <f>AVERAGE(B45:B50)</f>
        <v>#DIV/0!</v>
      </c>
      <c r="C51" s="340" t="e">
        <f>AVERAGE(C45:C50)</f>
        <v>#DIV/0!</v>
      </c>
      <c r="D51" s="341" t="e">
        <f>AVERAGE(D45:D50)</f>
        <v>#DIV/0!</v>
      </c>
      <c r="E51" s="341" t="e">
        <f>AVERAGE(E45:E50)</f>
        <v>#DIV/0!</v>
      </c>
    </row>
    <row r="52" spans="1:7" ht="16.5" customHeight="1" x14ac:dyDescent="0.3">
      <c r="A52" s="342" t="s">
        <v>14</v>
      </c>
      <c r="B52" s="343" t="e">
        <f>(STDEV(B45:B50)/B51)</f>
        <v>#DIV/0!</v>
      </c>
      <c r="C52" s="344"/>
      <c r="D52" s="344"/>
      <c r="E52" s="345"/>
    </row>
    <row r="53" spans="1:7" s="319" customFormat="1" ht="16.5" customHeight="1" x14ac:dyDescent="0.3">
      <c r="A53" s="346" t="s">
        <v>15</v>
      </c>
      <c r="B53" s="347">
        <f>COUNT(B45:B50)</f>
        <v>0</v>
      </c>
      <c r="C53" s="348"/>
      <c r="D53" s="349"/>
      <c r="E53" s="350"/>
    </row>
    <row r="54" spans="1:7" s="319" customFormat="1" ht="15.75" customHeight="1" x14ac:dyDescent="0.25">
      <c r="A54" s="326"/>
      <c r="B54" s="326"/>
      <c r="C54" s="326"/>
      <c r="D54" s="326"/>
      <c r="E54" s="326"/>
    </row>
    <row r="55" spans="1:7" s="319" customFormat="1" ht="16.5" customHeight="1" x14ac:dyDescent="0.3">
      <c r="A55" s="327" t="s">
        <v>16</v>
      </c>
      <c r="B55" s="351" t="s">
        <v>17</v>
      </c>
      <c r="C55" s="352"/>
      <c r="D55" s="352"/>
      <c r="E55" s="352"/>
    </row>
    <row r="56" spans="1:7" ht="16.5" customHeight="1" x14ac:dyDescent="0.3">
      <c r="A56" s="327"/>
      <c r="B56" s="351" t="s">
        <v>18</v>
      </c>
      <c r="C56" s="352"/>
      <c r="D56" s="352"/>
      <c r="E56" s="352"/>
    </row>
    <row r="57" spans="1:7" ht="16.5" customHeight="1" x14ac:dyDescent="0.3">
      <c r="A57" s="327"/>
      <c r="B57" s="351" t="s">
        <v>19</v>
      </c>
      <c r="C57" s="352"/>
      <c r="D57" s="352"/>
      <c r="E57" s="352"/>
    </row>
    <row r="58" spans="1:7" ht="14.25" customHeight="1" thickBot="1" x14ac:dyDescent="0.3">
      <c r="A58" s="353"/>
      <c r="B58" s="354"/>
      <c r="D58" s="355"/>
      <c r="F58" s="321"/>
      <c r="G58" s="321"/>
    </row>
    <row r="59" spans="1:7" ht="15" customHeight="1" x14ac:dyDescent="0.3">
      <c r="B59" s="363" t="s">
        <v>21</v>
      </c>
      <c r="C59" s="363"/>
      <c r="E59" s="356" t="s">
        <v>22</v>
      </c>
      <c r="F59" s="357"/>
      <c r="G59" s="356" t="s">
        <v>23</v>
      </c>
    </row>
    <row r="60" spans="1:7" ht="15" customHeight="1" x14ac:dyDescent="0.3">
      <c r="A60" s="358" t="s">
        <v>24</v>
      </c>
      <c r="B60" s="359"/>
      <c r="C60" s="359"/>
      <c r="E60" s="359"/>
      <c r="G60" s="359"/>
    </row>
    <row r="61" spans="1:7" ht="15" customHeight="1" x14ac:dyDescent="0.3">
      <c r="A61" s="358" t="s">
        <v>25</v>
      </c>
      <c r="B61" s="360"/>
      <c r="C61" s="360"/>
      <c r="E61" s="360"/>
      <c r="G61" s="3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8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117</v>
      </c>
      <c r="D17" s="7"/>
      <c r="E17" s="8"/>
    </row>
    <row r="18" spans="1:5" ht="16.5" customHeight="1" x14ac:dyDescent="0.3">
      <c r="A18" s="9" t="s">
        <v>4</v>
      </c>
      <c r="B18" s="6" t="s">
        <v>106</v>
      </c>
      <c r="C18" s="8"/>
      <c r="D18" s="8"/>
      <c r="E18" s="8"/>
    </row>
    <row r="19" spans="1:5" ht="16.5" customHeight="1" x14ac:dyDescent="0.3">
      <c r="A19" s="9" t="s">
        <v>5</v>
      </c>
      <c r="B19" s="10">
        <v>99.02</v>
      </c>
      <c r="C19" s="8"/>
      <c r="D19" s="8"/>
      <c r="E19" s="8"/>
    </row>
    <row r="20" spans="1:5" ht="16.5" customHeight="1" x14ac:dyDescent="0.3">
      <c r="A20" s="6" t="s">
        <v>6</v>
      </c>
      <c r="B20" s="10">
        <v>15.57</v>
      </c>
      <c r="C20" s="8"/>
      <c r="D20" s="8"/>
      <c r="E20" s="8"/>
    </row>
    <row r="21" spans="1:5" ht="16.5" customHeight="1" x14ac:dyDescent="0.3">
      <c r="A21" s="6" t="s">
        <v>7</v>
      </c>
      <c r="B21" s="11">
        <f>15.57/100</f>
        <v>0.15570000000000001</v>
      </c>
      <c r="C21" s="8"/>
      <c r="D21" s="8"/>
      <c r="E21" s="8"/>
    </row>
    <row r="22" spans="1:5" ht="15.75" customHeight="1" x14ac:dyDescent="0.25">
      <c r="A22" s="8"/>
      <c r="B22" s="8" t="s">
        <v>118</v>
      </c>
      <c r="C22" s="8"/>
      <c r="D22" s="8"/>
      <c r="E22" s="8"/>
    </row>
    <row r="23" spans="1:5" ht="16.5" customHeight="1" x14ac:dyDescent="0.3">
      <c r="A23" s="12" t="s">
        <v>8</v>
      </c>
      <c r="B23" s="13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4">
        <v>1</v>
      </c>
      <c r="B24" s="15">
        <v>32088314</v>
      </c>
      <c r="C24" s="15">
        <v>5234.2</v>
      </c>
      <c r="D24" s="16">
        <v>1.2</v>
      </c>
      <c r="E24" s="32">
        <v>10.7</v>
      </c>
    </row>
    <row r="25" spans="1:5" ht="16.5" customHeight="1" x14ac:dyDescent="0.3">
      <c r="A25" s="14">
        <v>2</v>
      </c>
      <c r="B25" s="15">
        <v>32052669</v>
      </c>
      <c r="C25" s="15">
        <v>7272.5</v>
      </c>
      <c r="D25" s="16">
        <v>1.2</v>
      </c>
      <c r="E25" s="16">
        <v>10.7</v>
      </c>
    </row>
    <row r="26" spans="1:5" ht="16.5" customHeight="1" x14ac:dyDescent="0.3">
      <c r="A26" s="14">
        <v>3</v>
      </c>
      <c r="B26" s="15">
        <v>31601184</v>
      </c>
      <c r="C26" s="15">
        <v>7288.5</v>
      </c>
      <c r="D26" s="16">
        <v>1.2</v>
      </c>
      <c r="E26" s="16">
        <v>10.7</v>
      </c>
    </row>
    <row r="27" spans="1:5" ht="16.5" customHeight="1" x14ac:dyDescent="0.3">
      <c r="A27" s="14">
        <v>4</v>
      </c>
      <c r="B27" s="15">
        <v>31952245</v>
      </c>
      <c r="C27" s="15">
        <v>7242.9</v>
      </c>
      <c r="D27" s="16">
        <v>1.2</v>
      </c>
      <c r="E27" s="16">
        <v>10.7</v>
      </c>
    </row>
    <row r="28" spans="1:5" ht="16.5" customHeight="1" x14ac:dyDescent="0.3">
      <c r="A28" s="14">
        <v>5</v>
      </c>
      <c r="B28" s="15">
        <v>32022518</v>
      </c>
      <c r="C28" s="15">
        <v>7305.8</v>
      </c>
      <c r="D28" s="16">
        <v>1.1000000000000001</v>
      </c>
      <c r="E28" s="16">
        <v>10.7</v>
      </c>
    </row>
    <row r="29" spans="1:5" ht="16.5" customHeight="1" x14ac:dyDescent="0.3">
      <c r="A29" s="14">
        <v>6</v>
      </c>
      <c r="B29" s="17">
        <v>32017893</v>
      </c>
      <c r="C29" s="17">
        <v>7217.3</v>
      </c>
      <c r="D29" s="18">
        <v>1.1000000000000001</v>
      </c>
      <c r="E29" s="18">
        <v>10.7</v>
      </c>
    </row>
    <row r="30" spans="1:5" ht="16.5" customHeight="1" x14ac:dyDescent="0.3">
      <c r="A30" s="19" t="s">
        <v>13</v>
      </c>
      <c r="B30" s="20">
        <f>AVERAGE(B24:B29)</f>
        <v>31955803.833333332</v>
      </c>
      <c r="C30" s="21">
        <f>AVERAGE(C24:C29)</f>
        <v>6926.8666666666677</v>
      </c>
      <c r="D30" s="22">
        <f>AVERAGE(D24:D29)</f>
        <v>1.1666666666666667</v>
      </c>
      <c r="E30" s="22">
        <f>AVERAGE(E24:E29)</f>
        <v>10.700000000000001</v>
      </c>
    </row>
    <row r="31" spans="1:5" ht="16.5" customHeight="1" x14ac:dyDescent="0.3">
      <c r="A31" s="23" t="s">
        <v>14</v>
      </c>
      <c r="B31" s="24">
        <f>(STDEV(B24:B29)/B30)</f>
        <v>5.615638579893497E-3</v>
      </c>
      <c r="C31" s="25"/>
      <c r="D31" s="25"/>
      <c r="E31" s="33"/>
    </row>
    <row r="32" spans="1:5" s="2" customFormat="1" ht="16.5" customHeight="1" x14ac:dyDescent="0.3">
      <c r="A32" s="26" t="s">
        <v>15</v>
      </c>
      <c r="B32" s="27">
        <f>COUNT(B24:B29)</f>
        <v>6</v>
      </c>
      <c r="C32" s="28"/>
      <c r="D32" s="29"/>
      <c r="E32" s="34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16</v>
      </c>
      <c r="B34" s="30" t="s">
        <v>17</v>
      </c>
      <c r="C34" s="31"/>
      <c r="D34" s="31"/>
      <c r="E34" s="31"/>
    </row>
    <row r="35" spans="1:5" ht="16.5" customHeight="1" x14ac:dyDescent="0.3">
      <c r="A35" s="9"/>
      <c r="B35" s="30" t="s">
        <v>18</v>
      </c>
      <c r="C35" s="31"/>
      <c r="D35" s="31"/>
      <c r="E35" s="31"/>
    </row>
    <row r="36" spans="1:5" ht="16.5" customHeight="1" x14ac:dyDescent="0.3">
      <c r="A36" s="9"/>
      <c r="B36" s="30" t="s">
        <v>19</v>
      </c>
      <c r="C36" s="31"/>
      <c r="D36" s="31"/>
      <c r="E36" s="31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9" t="s">
        <v>4</v>
      </c>
      <c r="B39" s="6"/>
      <c r="C39" s="8"/>
      <c r="D39" s="8"/>
      <c r="E39" s="8"/>
    </row>
    <row r="40" spans="1:5" ht="16.5" customHeight="1" x14ac:dyDescent="0.3">
      <c r="A40" s="9" t="s">
        <v>5</v>
      </c>
      <c r="B40" s="10"/>
      <c r="C40" s="8"/>
      <c r="D40" s="8"/>
      <c r="E40" s="8"/>
    </row>
    <row r="41" spans="1:5" ht="16.5" customHeight="1" x14ac:dyDescent="0.3">
      <c r="A41" s="6" t="s">
        <v>6</v>
      </c>
      <c r="B41" s="10"/>
      <c r="C41" s="8"/>
      <c r="D41" s="8"/>
      <c r="E41" s="8"/>
    </row>
    <row r="42" spans="1:5" ht="16.5" customHeight="1" x14ac:dyDescent="0.3">
      <c r="A42" s="6" t="s">
        <v>7</v>
      </c>
      <c r="B42" s="11"/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2" t="s">
        <v>8</v>
      </c>
      <c r="B44" s="13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4">
        <v>1</v>
      </c>
      <c r="B45" s="15"/>
      <c r="C45" s="15"/>
      <c r="D45" s="16"/>
      <c r="E45" s="32"/>
    </row>
    <row r="46" spans="1:5" ht="16.5" customHeight="1" x14ac:dyDescent="0.3">
      <c r="A46" s="14">
        <v>2</v>
      </c>
      <c r="B46" s="15"/>
      <c r="C46" s="15"/>
      <c r="D46" s="16"/>
      <c r="E46" s="16"/>
    </row>
    <row r="47" spans="1:5" ht="16.5" customHeight="1" x14ac:dyDescent="0.3">
      <c r="A47" s="14">
        <v>3</v>
      </c>
      <c r="B47" s="15"/>
      <c r="C47" s="15"/>
      <c r="D47" s="16"/>
      <c r="E47" s="16"/>
    </row>
    <row r="48" spans="1:5" ht="16.5" customHeight="1" x14ac:dyDescent="0.3">
      <c r="A48" s="14">
        <v>4</v>
      </c>
      <c r="B48" s="15"/>
      <c r="C48" s="15"/>
      <c r="D48" s="16"/>
      <c r="E48" s="16"/>
    </row>
    <row r="49" spans="1:7" ht="16.5" customHeight="1" x14ac:dyDescent="0.3">
      <c r="A49" s="14">
        <v>5</v>
      </c>
      <c r="B49" s="15"/>
      <c r="C49" s="15"/>
      <c r="D49" s="16"/>
      <c r="E49" s="16"/>
    </row>
    <row r="50" spans="1:7" ht="16.5" customHeight="1" x14ac:dyDescent="0.3">
      <c r="A50" s="14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33"/>
    </row>
    <row r="53" spans="1:7" s="2" customFormat="1" ht="16.5" customHeight="1" x14ac:dyDescent="0.3">
      <c r="A53" s="26" t="s">
        <v>15</v>
      </c>
      <c r="B53" s="27">
        <f>COUNT(B45:B50)</f>
        <v>0</v>
      </c>
      <c r="C53" s="28"/>
      <c r="D53" s="29"/>
      <c r="E53" s="34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16</v>
      </c>
      <c r="B55" s="30" t="s">
        <v>17</v>
      </c>
      <c r="C55" s="31"/>
      <c r="D55" s="31"/>
      <c r="E55" s="31"/>
    </row>
    <row r="56" spans="1:7" ht="16.5" customHeight="1" x14ac:dyDescent="0.3">
      <c r="A56" s="9"/>
      <c r="B56" s="30" t="s">
        <v>18</v>
      </c>
      <c r="C56" s="31"/>
      <c r="D56" s="31"/>
      <c r="E56" s="31"/>
    </row>
    <row r="57" spans="1:7" ht="16.5" customHeight="1" x14ac:dyDescent="0.3">
      <c r="A57" s="9"/>
      <c r="B57" s="30" t="s">
        <v>19</v>
      </c>
      <c r="C57" s="31"/>
      <c r="D57" s="31"/>
      <c r="E57" s="31"/>
    </row>
    <row r="58" spans="1:7" ht="14.25" customHeight="1" thickBot="1" x14ac:dyDescent="0.3">
      <c r="A58" s="35"/>
      <c r="B58" s="36"/>
      <c r="D58" s="37"/>
      <c r="F58" s="38"/>
      <c r="G58" s="38"/>
    </row>
    <row r="59" spans="1:7" ht="15" customHeight="1" x14ac:dyDescent="0.3">
      <c r="B59" s="365" t="s">
        <v>21</v>
      </c>
      <c r="C59" s="365"/>
      <c r="E59" s="270" t="s">
        <v>22</v>
      </c>
      <c r="F59" s="39"/>
      <c r="G59" s="270" t="s">
        <v>23</v>
      </c>
    </row>
    <row r="60" spans="1:7" ht="15" customHeight="1" x14ac:dyDescent="0.3">
      <c r="A60" s="40" t="s">
        <v>24</v>
      </c>
      <c r="B60" s="41"/>
      <c r="C60" s="41"/>
      <c r="E60" s="41"/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6" zoomScale="60" workbookViewId="0">
      <selection activeCell="C30" sqref="C30"/>
    </sheetView>
  </sheetViews>
  <sheetFormatPr defaultRowHeight="15" x14ac:dyDescent="0.3"/>
  <cols>
    <col min="1" max="1" width="25.140625" style="272" customWidth="1"/>
    <col min="2" max="2" width="20.42578125" style="272" customWidth="1"/>
    <col min="3" max="3" width="23" style="272" customWidth="1"/>
    <col min="4" max="4" width="24.42578125" style="272" customWidth="1"/>
    <col min="5" max="5" width="6.7109375" style="272" customWidth="1"/>
    <col min="6" max="6" width="18.85546875" style="272" customWidth="1"/>
    <col min="7" max="7" width="20.140625" style="272" customWidth="1"/>
    <col min="8" max="8" width="9" style="272" customWidth="1"/>
    <col min="9" max="9" width="26.42578125" style="272" customWidth="1"/>
    <col min="10" max="10" width="18.85546875" style="272" customWidth="1"/>
    <col min="11" max="11" width="20.140625" style="272" customWidth="1"/>
    <col min="12" max="256" width="9" style="272" customWidth="1"/>
    <col min="257" max="257" width="21" style="272" customWidth="1"/>
    <col min="258" max="258" width="18.85546875" style="272" customWidth="1"/>
    <col min="259" max="259" width="20.140625" style="272" customWidth="1"/>
    <col min="260" max="512" width="9" style="272" customWidth="1"/>
    <col min="513" max="513" width="21" style="272" customWidth="1"/>
    <col min="514" max="514" width="18.85546875" style="272" customWidth="1"/>
    <col min="515" max="515" width="20.140625" style="272" customWidth="1"/>
    <col min="516" max="768" width="9" style="272" customWidth="1"/>
    <col min="769" max="769" width="21" style="272" customWidth="1"/>
    <col min="770" max="770" width="18.85546875" style="272" customWidth="1"/>
    <col min="771" max="771" width="20.140625" style="272" customWidth="1"/>
    <col min="772" max="1024" width="9" style="272" customWidth="1"/>
    <col min="1025" max="1025" width="21" style="272" customWidth="1"/>
    <col min="1026" max="1026" width="18.85546875" style="272" customWidth="1"/>
    <col min="1027" max="1027" width="20.140625" style="272" customWidth="1"/>
    <col min="1028" max="1280" width="9" style="272" customWidth="1"/>
    <col min="1281" max="1281" width="21" style="272" customWidth="1"/>
    <col min="1282" max="1282" width="18.85546875" style="272" customWidth="1"/>
    <col min="1283" max="1283" width="20.140625" style="272" customWidth="1"/>
    <col min="1284" max="1536" width="9" style="272" customWidth="1"/>
    <col min="1537" max="1537" width="21" style="272" customWidth="1"/>
    <col min="1538" max="1538" width="18.85546875" style="272" customWidth="1"/>
    <col min="1539" max="1539" width="20.140625" style="272" customWidth="1"/>
    <col min="1540" max="1792" width="9" style="272" customWidth="1"/>
    <col min="1793" max="1793" width="21" style="272" customWidth="1"/>
    <col min="1794" max="1794" width="18.85546875" style="272" customWidth="1"/>
    <col min="1795" max="1795" width="20.140625" style="272" customWidth="1"/>
    <col min="1796" max="2048" width="9" style="272" customWidth="1"/>
    <col min="2049" max="2049" width="21" style="272" customWidth="1"/>
    <col min="2050" max="2050" width="18.85546875" style="272" customWidth="1"/>
    <col min="2051" max="2051" width="20.140625" style="272" customWidth="1"/>
    <col min="2052" max="2304" width="9" style="272" customWidth="1"/>
    <col min="2305" max="2305" width="21" style="272" customWidth="1"/>
    <col min="2306" max="2306" width="18.85546875" style="272" customWidth="1"/>
    <col min="2307" max="2307" width="20.140625" style="272" customWidth="1"/>
    <col min="2308" max="2560" width="9" style="272" customWidth="1"/>
    <col min="2561" max="2561" width="21" style="272" customWidth="1"/>
    <col min="2562" max="2562" width="18.85546875" style="272" customWidth="1"/>
    <col min="2563" max="2563" width="20.140625" style="272" customWidth="1"/>
    <col min="2564" max="2816" width="9" style="272" customWidth="1"/>
    <col min="2817" max="2817" width="21" style="272" customWidth="1"/>
    <col min="2818" max="2818" width="18.85546875" style="272" customWidth="1"/>
    <col min="2819" max="2819" width="20.140625" style="272" customWidth="1"/>
    <col min="2820" max="3072" width="9" style="272" customWidth="1"/>
    <col min="3073" max="3073" width="21" style="272" customWidth="1"/>
    <col min="3074" max="3074" width="18.85546875" style="272" customWidth="1"/>
    <col min="3075" max="3075" width="20.140625" style="272" customWidth="1"/>
    <col min="3076" max="3328" width="9" style="272" customWidth="1"/>
    <col min="3329" max="3329" width="21" style="272" customWidth="1"/>
    <col min="3330" max="3330" width="18.85546875" style="272" customWidth="1"/>
    <col min="3331" max="3331" width="20.140625" style="272" customWidth="1"/>
    <col min="3332" max="3584" width="9" style="272" customWidth="1"/>
    <col min="3585" max="3585" width="21" style="272" customWidth="1"/>
    <col min="3586" max="3586" width="18.85546875" style="272" customWidth="1"/>
    <col min="3587" max="3587" width="20.140625" style="272" customWidth="1"/>
    <col min="3588" max="3840" width="9" style="272" customWidth="1"/>
    <col min="3841" max="3841" width="21" style="272" customWidth="1"/>
    <col min="3842" max="3842" width="18.85546875" style="272" customWidth="1"/>
    <col min="3843" max="3843" width="20.140625" style="272" customWidth="1"/>
    <col min="3844" max="4096" width="9" style="272" customWidth="1"/>
    <col min="4097" max="4097" width="21" style="272" customWidth="1"/>
    <col min="4098" max="4098" width="18.85546875" style="272" customWidth="1"/>
    <col min="4099" max="4099" width="20.140625" style="272" customWidth="1"/>
    <col min="4100" max="4352" width="9" style="272" customWidth="1"/>
    <col min="4353" max="4353" width="21" style="272" customWidth="1"/>
    <col min="4354" max="4354" width="18.85546875" style="272" customWidth="1"/>
    <col min="4355" max="4355" width="20.140625" style="272" customWidth="1"/>
    <col min="4356" max="4608" width="9" style="272" customWidth="1"/>
    <col min="4609" max="4609" width="21" style="272" customWidth="1"/>
    <col min="4610" max="4610" width="18.85546875" style="272" customWidth="1"/>
    <col min="4611" max="4611" width="20.140625" style="272" customWidth="1"/>
    <col min="4612" max="4864" width="9" style="272" customWidth="1"/>
    <col min="4865" max="4865" width="21" style="272" customWidth="1"/>
    <col min="4866" max="4866" width="18.85546875" style="272" customWidth="1"/>
    <col min="4867" max="4867" width="20.140625" style="272" customWidth="1"/>
    <col min="4868" max="5120" width="9" style="272" customWidth="1"/>
    <col min="5121" max="5121" width="21" style="272" customWidth="1"/>
    <col min="5122" max="5122" width="18.85546875" style="272" customWidth="1"/>
    <col min="5123" max="5123" width="20.140625" style="272" customWidth="1"/>
    <col min="5124" max="5376" width="9" style="272" customWidth="1"/>
    <col min="5377" max="5377" width="21" style="272" customWidth="1"/>
    <col min="5378" max="5378" width="18.85546875" style="272" customWidth="1"/>
    <col min="5379" max="5379" width="20.140625" style="272" customWidth="1"/>
    <col min="5380" max="5632" width="9" style="272" customWidth="1"/>
    <col min="5633" max="5633" width="21" style="272" customWidth="1"/>
    <col min="5634" max="5634" width="18.85546875" style="272" customWidth="1"/>
    <col min="5635" max="5635" width="20.140625" style="272" customWidth="1"/>
    <col min="5636" max="5888" width="9" style="272" customWidth="1"/>
    <col min="5889" max="5889" width="21" style="272" customWidth="1"/>
    <col min="5890" max="5890" width="18.85546875" style="272" customWidth="1"/>
    <col min="5891" max="5891" width="20.140625" style="272" customWidth="1"/>
    <col min="5892" max="6144" width="9" style="272" customWidth="1"/>
    <col min="6145" max="6145" width="21" style="272" customWidth="1"/>
    <col min="6146" max="6146" width="18.85546875" style="272" customWidth="1"/>
    <col min="6147" max="6147" width="20.140625" style="272" customWidth="1"/>
    <col min="6148" max="6400" width="9" style="272" customWidth="1"/>
    <col min="6401" max="6401" width="21" style="272" customWidth="1"/>
    <col min="6402" max="6402" width="18.85546875" style="272" customWidth="1"/>
    <col min="6403" max="6403" width="20.140625" style="272" customWidth="1"/>
    <col min="6404" max="6656" width="9" style="272" customWidth="1"/>
    <col min="6657" max="6657" width="21" style="272" customWidth="1"/>
    <col min="6658" max="6658" width="18.85546875" style="272" customWidth="1"/>
    <col min="6659" max="6659" width="20.140625" style="272" customWidth="1"/>
    <col min="6660" max="6912" width="9" style="272" customWidth="1"/>
    <col min="6913" max="6913" width="21" style="272" customWidth="1"/>
    <col min="6914" max="6914" width="18.85546875" style="272" customWidth="1"/>
    <col min="6915" max="6915" width="20.140625" style="272" customWidth="1"/>
    <col min="6916" max="7168" width="9" style="272" customWidth="1"/>
    <col min="7169" max="7169" width="21" style="272" customWidth="1"/>
    <col min="7170" max="7170" width="18.85546875" style="272" customWidth="1"/>
    <col min="7171" max="7171" width="20.140625" style="272" customWidth="1"/>
    <col min="7172" max="7424" width="9" style="272" customWidth="1"/>
    <col min="7425" max="7425" width="21" style="272" customWidth="1"/>
    <col min="7426" max="7426" width="18.85546875" style="272" customWidth="1"/>
    <col min="7427" max="7427" width="20.140625" style="272" customWidth="1"/>
    <col min="7428" max="7680" width="9" style="272" customWidth="1"/>
    <col min="7681" max="7681" width="21" style="272" customWidth="1"/>
    <col min="7682" max="7682" width="18.85546875" style="272" customWidth="1"/>
    <col min="7683" max="7683" width="20.140625" style="272" customWidth="1"/>
    <col min="7684" max="7936" width="9" style="272" customWidth="1"/>
    <col min="7937" max="7937" width="21" style="272" customWidth="1"/>
    <col min="7938" max="7938" width="18.85546875" style="272" customWidth="1"/>
    <col min="7939" max="7939" width="20.140625" style="272" customWidth="1"/>
    <col min="7940" max="8192" width="9" style="272" customWidth="1"/>
    <col min="8193" max="8193" width="21" style="272" customWidth="1"/>
    <col min="8194" max="8194" width="18.85546875" style="272" customWidth="1"/>
    <col min="8195" max="8195" width="20.140625" style="272" customWidth="1"/>
    <col min="8196" max="8448" width="9" style="272" customWidth="1"/>
    <col min="8449" max="8449" width="21" style="272" customWidth="1"/>
    <col min="8450" max="8450" width="18.85546875" style="272" customWidth="1"/>
    <col min="8451" max="8451" width="20.140625" style="272" customWidth="1"/>
    <col min="8452" max="8704" width="9" style="272" customWidth="1"/>
    <col min="8705" max="8705" width="21" style="272" customWidth="1"/>
    <col min="8706" max="8706" width="18.85546875" style="272" customWidth="1"/>
    <col min="8707" max="8707" width="20.140625" style="272" customWidth="1"/>
    <col min="8708" max="8960" width="9" style="272" customWidth="1"/>
    <col min="8961" max="8961" width="21" style="272" customWidth="1"/>
    <col min="8962" max="8962" width="18.85546875" style="272" customWidth="1"/>
    <col min="8963" max="8963" width="20.140625" style="272" customWidth="1"/>
    <col min="8964" max="9216" width="9" style="272" customWidth="1"/>
    <col min="9217" max="9217" width="21" style="272" customWidth="1"/>
    <col min="9218" max="9218" width="18.85546875" style="272" customWidth="1"/>
    <col min="9219" max="9219" width="20.140625" style="272" customWidth="1"/>
    <col min="9220" max="9472" width="9" style="272" customWidth="1"/>
    <col min="9473" max="9473" width="21" style="272" customWidth="1"/>
    <col min="9474" max="9474" width="18.85546875" style="272" customWidth="1"/>
    <col min="9475" max="9475" width="20.140625" style="272" customWidth="1"/>
    <col min="9476" max="9728" width="9" style="272" customWidth="1"/>
    <col min="9729" max="9729" width="21" style="272" customWidth="1"/>
    <col min="9730" max="9730" width="18.85546875" style="272" customWidth="1"/>
    <col min="9731" max="9731" width="20.140625" style="272" customWidth="1"/>
    <col min="9732" max="9984" width="9" style="272" customWidth="1"/>
    <col min="9985" max="9985" width="21" style="272" customWidth="1"/>
    <col min="9986" max="9986" width="18.85546875" style="272" customWidth="1"/>
    <col min="9987" max="9987" width="20.140625" style="272" customWidth="1"/>
    <col min="9988" max="10240" width="9" style="272" customWidth="1"/>
    <col min="10241" max="10241" width="21" style="272" customWidth="1"/>
    <col min="10242" max="10242" width="18.85546875" style="272" customWidth="1"/>
    <col min="10243" max="10243" width="20.140625" style="272" customWidth="1"/>
    <col min="10244" max="10496" width="9" style="272" customWidth="1"/>
    <col min="10497" max="10497" width="21" style="272" customWidth="1"/>
    <col min="10498" max="10498" width="18.85546875" style="272" customWidth="1"/>
    <col min="10499" max="10499" width="20.140625" style="272" customWidth="1"/>
    <col min="10500" max="10752" width="9" style="272" customWidth="1"/>
    <col min="10753" max="10753" width="21" style="272" customWidth="1"/>
    <col min="10754" max="10754" width="18.85546875" style="272" customWidth="1"/>
    <col min="10755" max="10755" width="20.140625" style="272" customWidth="1"/>
    <col min="10756" max="11008" width="9" style="272" customWidth="1"/>
    <col min="11009" max="11009" width="21" style="272" customWidth="1"/>
    <col min="11010" max="11010" width="18.85546875" style="272" customWidth="1"/>
    <col min="11011" max="11011" width="20.140625" style="272" customWidth="1"/>
    <col min="11012" max="11264" width="9" style="272" customWidth="1"/>
    <col min="11265" max="11265" width="21" style="272" customWidth="1"/>
    <col min="11266" max="11266" width="18.85546875" style="272" customWidth="1"/>
    <col min="11267" max="11267" width="20.140625" style="272" customWidth="1"/>
    <col min="11268" max="11520" width="9" style="272" customWidth="1"/>
    <col min="11521" max="11521" width="21" style="272" customWidth="1"/>
    <col min="11522" max="11522" width="18.85546875" style="272" customWidth="1"/>
    <col min="11523" max="11523" width="20.140625" style="272" customWidth="1"/>
    <col min="11524" max="11776" width="9" style="272" customWidth="1"/>
    <col min="11777" max="11777" width="21" style="272" customWidth="1"/>
    <col min="11778" max="11778" width="18.85546875" style="272" customWidth="1"/>
    <col min="11779" max="11779" width="20.140625" style="272" customWidth="1"/>
    <col min="11780" max="12032" width="9" style="272" customWidth="1"/>
    <col min="12033" max="12033" width="21" style="272" customWidth="1"/>
    <col min="12034" max="12034" width="18.85546875" style="272" customWidth="1"/>
    <col min="12035" max="12035" width="20.140625" style="272" customWidth="1"/>
    <col min="12036" max="12288" width="9" style="272" customWidth="1"/>
    <col min="12289" max="12289" width="21" style="272" customWidth="1"/>
    <col min="12290" max="12290" width="18.85546875" style="272" customWidth="1"/>
    <col min="12291" max="12291" width="20.140625" style="272" customWidth="1"/>
    <col min="12292" max="12544" width="9" style="272" customWidth="1"/>
    <col min="12545" max="12545" width="21" style="272" customWidth="1"/>
    <col min="12546" max="12546" width="18.85546875" style="272" customWidth="1"/>
    <col min="12547" max="12547" width="20.140625" style="272" customWidth="1"/>
    <col min="12548" max="12800" width="9" style="272" customWidth="1"/>
    <col min="12801" max="12801" width="21" style="272" customWidth="1"/>
    <col min="12802" max="12802" width="18.85546875" style="272" customWidth="1"/>
    <col min="12803" max="12803" width="20.140625" style="272" customWidth="1"/>
    <col min="12804" max="13056" width="9" style="272" customWidth="1"/>
    <col min="13057" max="13057" width="21" style="272" customWidth="1"/>
    <col min="13058" max="13058" width="18.85546875" style="272" customWidth="1"/>
    <col min="13059" max="13059" width="20.140625" style="272" customWidth="1"/>
    <col min="13060" max="13312" width="9" style="272" customWidth="1"/>
    <col min="13313" max="13313" width="21" style="272" customWidth="1"/>
    <col min="13314" max="13314" width="18.85546875" style="272" customWidth="1"/>
    <col min="13315" max="13315" width="20.140625" style="272" customWidth="1"/>
    <col min="13316" max="13568" width="9" style="272" customWidth="1"/>
    <col min="13569" max="13569" width="21" style="272" customWidth="1"/>
    <col min="13570" max="13570" width="18.85546875" style="272" customWidth="1"/>
    <col min="13571" max="13571" width="20.140625" style="272" customWidth="1"/>
    <col min="13572" max="13824" width="9" style="272" customWidth="1"/>
    <col min="13825" max="13825" width="21" style="272" customWidth="1"/>
    <col min="13826" max="13826" width="18.85546875" style="272" customWidth="1"/>
    <col min="13827" max="13827" width="20.140625" style="272" customWidth="1"/>
    <col min="13828" max="14080" width="9" style="272" customWidth="1"/>
    <col min="14081" max="14081" width="21" style="272" customWidth="1"/>
    <col min="14082" max="14082" width="18.85546875" style="272" customWidth="1"/>
    <col min="14083" max="14083" width="20.140625" style="272" customWidth="1"/>
    <col min="14084" max="14336" width="9" style="272" customWidth="1"/>
    <col min="14337" max="14337" width="21" style="272" customWidth="1"/>
    <col min="14338" max="14338" width="18.85546875" style="272" customWidth="1"/>
    <col min="14339" max="14339" width="20.140625" style="272" customWidth="1"/>
    <col min="14340" max="14592" width="9" style="272" customWidth="1"/>
    <col min="14593" max="14593" width="21" style="272" customWidth="1"/>
    <col min="14594" max="14594" width="18.85546875" style="272" customWidth="1"/>
    <col min="14595" max="14595" width="20.140625" style="272" customWidth="1"/>
    <col min="14596" max="14848" width="9" style="272" customWidth="1"/>
    <col min="14849" max="14849" width="21" style="272" customWidth="1"/>
    <col min="14850" max="14850" width="18.85546875" style="272" customWidth="1"/>
    <col min="14851" max="14851" width="20.140625" style="272" customWidth="1"/>
    <col min="14852" max="15104" width="9" style="272" customWidth="1"/>
    <col min="15105" max="15105" width="21" style="272" customWidth="1"/>
    <col min="15106" max="15106" width="18.85546875" style="272" customWidth="1"/>
    <col min="15107" max="15107" width="20.140625" style="272" customWidth="1"/>
    <col min="15108" max="15360" width="9" style="272" customWidth="1"/>
    <col min="15361" max="15361" width="21" style="272" customWidth="1"/>
    <col min="15362" max="15362" width="18.85546875" style="272" customWidth="1"/>
    <col min="15363" max="15363" width="20.140625" style="272" customWidth="1"/>
    <col min="15364" max="15616" width="9" style="272" customWidth="1"/>
    <col min="15617" max="15617" width="21" style="272" customWidth="1"/>
    <col min="15618" max="15618" width="18.85546875" style="272" customWidth="1"/>
    <col min="15619" max="15619" width="20.140625" style="272" customWidth="1"/>
    <col min="15620" max="15872" width="9" style="272" customWidth="1"/>
    <col min="15873" max="15873" width="21" style="272" customWidth="1"/>
    <col min="15874" max="15874" width="18.85546875" style="272" customWidth="1"/>
    <col min="15875" max="15875" width="20.140625" style="272" customWidth="1"/>
    <col min="15876" max="16128" width="9" style="272" customWidth="1"/>
    <col min="16129" max="16129" width="21" style="272" customWidth="1"/>
    <col min="16130" max="16130" width="18.85546875" style="272" customWidth="1"/>
    <col min="16131" max="16131" width="20.140625" style="272" customWidth="1"/>
    <col min="16132" max="16132" width="9" style="272" customWidth="1"/>
    <col min="16133" max="16384" width="9.140625" style="273"/>
  </cols>
  <sheetData>
    <row r="1" spans="1:7" ht="12.75" customHeight="1" x14ac:dyDescent="0.3">
      <c r="A1" s="366" t="s">
        <v>26</v>
      </c>
      <c r="B1" s="366"/>
      <c r="C1" s="366"/>
      <c r="D1" s="366"/>
      <c r="E1" s="366"/>
      <c r="F1" s="366"/>
      <c r="G1" s="271"/>
    </row>
    <row r="2" spans="1:7" ht="12.75" customHeight="1" x14ac:dyDescent="0.3">
      <c r="A2" s="366"/>
      <c r="B2" s="366"/>
      <c r="C2" s="366"/>
      <c r="D2" s="366"/>
      <c r="E2" s="366"/>
      <c r="F2" s="366"/>
      <c r="G2" s="271"/>
    </row>
    <row r="3" spans="1:7" ht="12.75" customHeight="1" x14ac:dyDescent="0.3">
      <c r="A3" s="366"/>
      <c r="B3" s="366"/>
      <c r="C3" s="366"/>
      <c r="D3" s="366"/>
      <c r="E3" s="366"/>
      <c r="F3" s="366"/>
      <c r="G3" s="271"/>
    </row>
    <row r="4" spans="1:7" ht="12.75" customHeight="1" x14ac:dyDescent="0.3">
      <c r="A4" s="366"/>
      <c r="B4" s="366"/>
      <c r="C4" s="366"/>
      <c r="D4" s="366"/>
      <c r="E4" s="366"/>
      <c r="F4" s="366"/>
      <c r="G4" s="271"/>
    </row>
    <row r="5" spans="1:7" ht="12.75" customHeight="1" x14ac:dyDescent="0.3">
      <c r="A5" s="366"/>
      <c r="B5" s="366"/>
      <c r="C5" s="366"/>
      <c r="D5" s="366"/>
      <c r="E5" s="366"/>
      <c r="F5" s="366"/>
      <c r="G5" s="271"/>
    </row>
    <row r="6" spans="1:7" ht="12.75" customHeight="1" x14ac:dyDescent="0.3">
      <c r="A6" s="366"/>
      <c r="B6" s="366"/>
      <c r="C6" s="366"/>
      <c r="D6" s="366"/>
      <c r="E6" s="366"/>
      <c r="F6" s="366"/>
      <c r="G6" s="271"/>
    </row>
    <row r="7" spans="1:7" ht="12.75" customHeight="1" x14ac:dyDescent="0.3">
      <c r="A7" s="366"/>
      <c r="B7" s="366"/>
      <c r="C7" s="366"/>
      <c r="D7" s="366"/>
      <c r="E7" s="366"/>
      <c r="F7" s="366"/>
      <c r="G7" s="271"/>
    </row>
    <row r="8" spans="1:7" ht="15" customHeight="1" x14ac:dyDescent="0.3">
      <c r="A8" s="367" t="s">
        <v>27</v>
      </c>
      <c r="B8" s="367"/>
      <c r="C8" s="367"/>
      <c r="D8" s="367"/>
      <c r="E8" s="367"/>
      <c r="F8" s="367"/>
      <c r="G8" s="274"/>
    </row>
    <row r="9" spans="1:7" ht="12.75" customHeight="1" x14ac:dyDescent="0.3">
      <c r="A9" s="367"/>
      <c r="B9" s="367"/>
      <c r="C9" s="367"/>
      <c r="D9" s="367"/>
      <c r="E9" s="367"/>
      <c r="F9" s="367"/>
      <c r="G9" s="274"/>
    </row>
    <row r="10" spans="1:7" ht="12.75" customHeight="1" x14ac:dyDescent="0.3">
      <c r="A10" s="367"/>
      <c r="B10" s="367"/>
      <c r="C10" s="367"/>
      <c r="D10" s="367"/>
      <c r="E10" s="367"/>
      <c r="F10" s="367"/>
      <c r="G10" s="274"/>
    </row>
    <row r="11" spans="1:7" ht="12.75" customHeight="1" x14ac:dyDescent="0.3">
      <c r="A11" s="367"/>
      <c r="B11" s="367"/>
      <c r="C11" s="367"/>
      <c r="D11" s="367"/>
      <c r="E11" s="367"/>
      <c r="F11" s="367"/>
      <c r="G11" s="274"/>
    </row>
    <row r="12" spans="1:7" ht="12.75" customHeight="1" x14ac:dyDescent="0.3">
      <c r="A12" s="367"/>
      <c r="B12" s="367"/>
      <c r="C12" s="367"/>
      <c r="D12" s="367"/>
      <c r="E12" s="367"/>
      <c r="F12" s="367"/>
      <c r="G12" s="274"/>
    </row>
    <row r="13" spans="1:7" ht="12.75" customHeight="1" x14ac:dyDescent="0.3">
      <c r="A13" s="367"/>
      <c r="B13" s="367"/>
      <c r="C13" s="367"/>
      <c r="D13" s="367"/>
      <c r="E13" s="367"/>
      <c r="F13" s="367"/>
      <c r="G13" s="274"/>
    </row>
    <row r="14" spans="1:7" ht="12.75" customHeight="1" x14ac:dyDescent="0.3">
      <c r="A14" s="367"/>
      <c r="B14" s="367"/>
      <c r="C14" s="367"/>
      <c r="D14" s="367"/>
      <c r="E14" s="367"/>
      <c r="F14" s="367"/>
      <c r="G14" s="274"/>
    </row>
    <row r="15" spans="1:7" ht="13.5" customHeight="1" thickBot="1" x14ac:dyDescent="0.35"/>
    <row r="16" spans="1:7" ht="19.5" customHeight="1" thickBot="1" x14ac:dyDescent="0.35">
      <c r="A16" s="368" t="s">
        <v>28</v>
      </c>
      <c r="B16" s="369"/>
      <c r="C16" s="369"/>
      <c r="D16" s="369"/>
      <c r="E16" s="369"/>
      <c r="F16" s="370"/>
    </row>
    <row r="17" spans="1:13" ht="18.75" customHeight="1" x14ac:dyDescent="0.3">
      <c r="A17" s="371" t="s">
        <v>29</v>
      </c>
      <c r="B17" s="371"/>
      <c r="C17" s="371"/>
      <c r="D17" s="371"/>
      <c r="E17" s="371"/>
      <c r="F17" s="371"/>
    </row>
    <row r="18" spans="1:13" x14ac:dyDescent="0.3">
      <c r="B18" s="272" t="e">
        <f>[1]Relative!B13</f>
        <v>#REF!</v>
      </c>
    </row>
    <row r="20" spans="1:13" ht="16.5" customHeight="1" x14ac:dyDescent="0.3">
      <c r="A20" s="275" t="s">
        <v>30</v>
      </c>
      <c r="B20" s="276">
        <v>0</v>
      </c>
    </row>
    <row r="21" spans="1:13" ht="16.5" customHeight="1" x14ac:dyDescent="0.3">
      <c r="A21" s="275" t="s">
        <v>31</v>
      </c>
      <c r="B21" s="276">
        <v>0</v>
      </c>
    </row>
    <row r="22" spans="1:13" ht="16.5" customHeight="1" x14ac:dyDescent="0.3">
      <c r="A22" s="275" t="s">
        <v>32</v>
      </c>
      <c r="B22" s="276">
        <v>0</v>
      </c>
    </row>
    <row r="23" spans="1:13" ht="16.5" customHeight="1" x14ac:dyDescent="0.3">
      <c r="A23" s="275" t="s">
        <v>33</v>
      </c>
      <c r="B23" s="276">
        <v>0</v>
      </c>
    </row>
    <row r="24" spans="1:13" ht="16.5" customHeight="1" x14ac:dyDescent="0.3">
      <c r="A24" s="275" t="s">
        <v>34</v>
      </c>
      <c r="B24" s="277">
        <v>0</v>
      </c>
    </row>
    <row r="25" spans="1:13" ht="16.5" customHeight="1" x14ac:dyDescent="0.3">
      <c r="A25" s="275" t="s">
        <v>35</v>
      </c>
      <c r="B25" s="277">
        <v>0</v>
      </c>
    </row>
    <row r="27" spans="1:13" ht="13.5" customHeight="1" thickBot="1" x14ac:dyDescent="0.35"/>
    <row r="28" spans="1:13" ht="17.25" customHeight="1" thickBot="1" x14ac:dyDescent="0.35">
      <c r="B28" s="278" t="s">
        <v>116</v>
      </c>
      <c r="C28" s="279" t="s">
        <v>36</v>
      </c>
      <c r="D28" s="279" t="s">
        <v>37</v>
      </c>
      <c r="E28" s="280"/>
      <c r="F28" s="280"/>
      <c r="G28" s="280"/>
      <c r="H28" s="281"/>
      <c r="I28" s="280"/>
      <c r="J28" s="280"/>
      <c r="K28" s="280"/>
      <c r="L28" s="273"/>
      <c r="M28" s="273"/>
    </row>
    <row r="29" spans="1:13" ht="16.5" customHeight="1" thickBot="1" x14ac:dyDescent="0.35">
      <c r="B29" s="282">
        <v>16.725739999999998</v>
      </c>
      <c r="C29" s="283">
        <v>28.90193</v>
      </c>
      <c r="D29" s="283">
        <v>29.707560000000001</v>
      </c>
      <c r="E29" s="284"/>
      <c r="F29" s="284"/>
      <c r="G29" s="284"/>
      <c r="H29" s="281"/>
      <c r="I29" s="284"/>
      <c r="J29" s="284"/>
      <c r="K29" s="284"/>
      <c r="L29" s="273"/>
      <c r="M29" s="273"/>
    </row>
    <row r="30" spans="1:13" ht="15.75" customHeight="1" x14ac:dyDescent="0.3">
      <c r="B30" s="285"/>
      <c r="C30" s="283">
        <v>28.901499999999999</v>
      </c>
      <c r="D30" s="283">
        <v>29.750129999999999</v>
      </c>
      <c r="E30" s="284"/>
      <c r="F30" s="284"/>
      <c r="G30" s="284"/>
      <c r="H30" s="281"/>
      <c r="I30" s="284"/>
      <c r="J30" s="284"/>
      <c r="K30" s="284"/>
      <c r="L30" s="273"/>
      <c r="M30" s="273"/>
    </row>
    <row r="31" spans="1:13" ht="16.5" customHeight="1" thickBot="1" x14ac:dyDescent="0.35">
      <c r="B31" s="285"/>
      <c r="C31" s="286">
        <v>28.901479999999999</v>
      </c>
      <c r="D31" s="286">
        <v>29.749490000000002</v>
      </c>
      <c r="E31" s="284"/>
      <c r="F31" s="284"/>
      <c r="G31" s="284"/>
      <c r="H31" s="281"/>
      <c r="I31" s="284"/>
      <c r="J31" s="284"/>
      <c r="K31" s="284"/>
      <c r="L31" s="273"/>
      <c r="M31" s="273"/>
    </row>
    <row r="32" spans="1:13" ht="16.5" customHeight="1" thickBot="1" x14ac:dyDescent="0.35">
      <c r="B32" s="285"/>
      <c r="C32" s="287"/>
      <c r="D32" s="288"/>
      <c r="E32" s="284"/>
      <c r="F32" s="284"/>
      <c r="G32" s="284"/>
      <c r="H32" s="281"/>
      <c r="I32" s="284"/>
      <c r="J32" s="284"/>
      <c r="K32" s="284"/>
      <c r="L32" s="273"/>
      <c r="M32" s="273"/>
    </row>
    <row r="33" spans="1:13" ht="17.25" customHeight="1" thickBot="1" x14ac:dyDescent="0.35">
      <c r="B33" s="289">
        <f>AVERAGE(B29:B32)</f>
        <v>16.725739999999998</v>
      </c>
      <c r="C33" s="289">
        <f>AVERAGE(C29:C32)</f>
        <v>28.901636666666665</v>
      </c>
      <c r="D33" s="289">
        <f>AVERAGE(D29:D32)</f>
        <v>29.735726666666665</v>
      </c>
      <c r="E33" s="290"/>
      <c r="F33" s="290"/>
      <c r="G33" s="290"/>
      <c r="H33" s="281"/>
      <c r="I33" s="290"/>
      <c r="J33" s="290"/>
      <c r="K33" s="290"/>
      <c r="L33" s="273"/>
      <c r="M33" s="273"/>
    </row>
    <row r="34" spans="1:13" ht="16.5" customHeight="1" thickBot="1" x14ac:dyDescent="0.35">
      <c r="B34" s="291"/>
      <c r="C34" s="291"/>
      <c r="D34" s="291"/>
      <c r="E34" s="281"/>
      <c r="F34" s="281"/>
      <c r="G34" s="281"/>
      <c r="H34" s="281"/>
      <c r="I34" s="281"/>
      <c r="J34" s="281"/>
      <c r="K34" s="281"/>
      <c r="L34" s="273"/>
      <c r="M34" s="273"/>
    </row>
    <row r="35" spans="1:13" ht="16.5" customHeight="1" thickBot="1" x14ac:dyDescent="0.35">
      <c r="B35" s="292" t="s">
        <v>38</v>
      </c>
      <c r="C35" s="293">
        <f>C33-B33</f>
        <v>12.175896666666667</v>
      </c>
      <c r="D35" s="291"/>
      <c r="E35" s="281"/>
      <c r="F35" s="294"/>
      <c r="G35" s="281"/>
      <c r="H35" s="281"/>
      <c r="I35" s="281"/>
      <c r="J35" s="294"/>
      <c r="K35" s="281"/>
      <c r="L35" s="273"/>
      <c r="M35" s="273"/>
    </row>
    <row r="36" spans="1:13" ht="16.5" customHeight="1" thickBot="1" x14ac:dyDescent="0.35">
      <c r="B36" s="291"/>
      <c r="C36" s="295"/>
      <c r="D36" s="291"/>
      <c r="E36" s="281"/>
      <c r="F36" s="294"/>
      <c r="G36" s="281"/>
      <c r="H36" s="281"/>
      <c r="I36" s="281"/>
      <c r="J36" s="294"/>
      <c r="K36" s="281"/>
      <c r="L36" s="273"/>
      <c r="M36" s="273"/>
    </row>
    <row r="37" spans="1:13" ht="16.5" customHeight="1" thickBot="1" x14ac:dyDescent="0.35">
      <c r="B37" s="292" t="s">
        <v>39</v>
      </c>
      <c r="C37" s="293">
        <f>D33-B33</f>
        <v>13.009986666666666</v>
      </c>
      <c r="D37" s="291"/>
      <c r="E37" s="281"/>
      <c r="F37" s="294"/>
      <c r="G37" s="281"/>
      <c r="H37" s="281"/>
      <c r="I37" s="281"/>
      <c r="J37" s="294"/>
      <c r="K37" s="281"/>
      <c r="L37" s="273"/>
      <c r="M37" s="273"/>
    </row>
    <row r="38" spans="1:13" ht="16.5" customHeight="1" thickBot="1" x14ac:dyDescent="0.35">
      <c r="B38" s="291"/>
      <c r="C38" s="295"/>
      <c r="D38" s="291"/>
      <c r="E38" s="281"/>
      <c r="F38" s="294"/>
      <c r="G38" s="281"/>
      <c r="H38" s="281"/>
      <c r="I38" s="281"/>
      <c r="J38" s="294"/>
      <c r="K38" s="281"/>
      <c r="L38" s="273"/>
      <c r="M38" s="273"/>
    </row>
    <row r="39" spans="1:13" ht="32.25" customHeight="1" thickBot="1" x14ac:dyDescent="0.35">
      <c r="B39" s="296" t="s">
        <v>40</v>
      </c>
      <c r="C39" s="297">
        <f>C37/C35</f>
        <v>1.0685033737419476</v>
      </c>
      <c r="D39" s="291"/>
      <c r="E39" s="298"/>
      <c r="F39" s="299"/>
      <c r="G39" s="281"/>
      <c r="H39" s="281"/>
      <c r="I39" s="298"/>
      <c r="J39" s="299"/>
      <c r="K39" s="281"/>
      <c r="L39" s="273"/>
      <c r="M39" s="273"/>
    </row>
    <row r="40" spans="1:13" ht="14.25" customHeight="1" thickBot="1" x14ac:dyDescent="0.35">
      <c r="A40" s="300"/>
      <c r="B40" s="301"/>
      <c r="C40" s="302"/>
      <c r="D40" s="303"/>
      <c r="E40" s="302"/>
      <c r="G40" s="281"/>
      <c r="H40" s="281"/>
      <c r="I40" s="304"/>
      <c r="J40" s="273"/>
    </row>
    <row r="41" spans="1:13" ht="16.5" customHeight="1" x14ac:dyDescent="0.3">
      <c r="A41" s="305"/>
      <c r="B41" s="306" t="s">
        <v>21</v>
      </c>
      <c r="C41" s="306"/>
      <c r="D41" s="307" t="s">
        <v>22</v>
      </c>
      <c r="E41" s="308"/>
      <c r="F41" s="307" t="s">
        <v>23</v>
      </c>
      <c r="G41" s="281"/>
      <c r="H41" s="281"/>
      <c r="I41" s="304"/>
      <c r="J41" s="273"/>
    </row>
    <row r="42" spans="1:13" ht="59.25" customHeight="1" x14ac:dyDescent="0.3">
      <c r="A42" s="275" t="s">
        <v>24</v>
      </c>
      <c r="B42" s="309"/>
      <c r="C42" s="305"/>
      <c r="D42" s="309"/>
      <c r="E42" s="305"/>
      <c r="F42" s="309"/>
      <c r="G42" s="281"/>
      <c r="H42" s="281"/>
      <c r="I42" s="304"/>
      <c r="J42" s="273"/>
    </row>
    <row r="43" spans="1:13" ht="59.25" customHeight="1" x14ac:dyDescent="0.3">
      <c r="A43" s="275" t="s">
        <v>25</v>
      </c>
      <c r="B43" s="310"/>
      <c r="C43" s="311"/>
      <c r="D43" s="310"/>
      <c r="E43" s="305"/>
      <c r="F43" s="312"/>
      <c r="G43" s="281"/>
      <c r="H43" s="281"/>
      <c r="I43" s="304"/>
    </row>
    <row r="44" spans="1:13" ht="13.5" customHeight="1" x14ac:dyDescent="0.3">
      <c r="A44" s="281"/>
      <c r="B44" s="281"/>
      <c r="C44" s="281"/>
      <c r="D44" s="304"/>
      <c r="F44" s="281"/>
      <c r="G44" s="281"/>
      <c r="H44" s="281"/>
      <c r="I44" s="304"/>
    </row>
    <row r="45" spans="1:13" ht="13.5" customHeight="1" x14ac:dyDescent="0.3">
      <c r="A45" s="281"/>
      <c r="B45" s="281"/>
      <c r="C45" s="281"/>
      <c r="D45" s="304"/>
      <c r="F45" s="281"/>
      <c r="G45" s="281"/>
      <c r="H45" s="281"/>
      <c r="I45" s="304"/>
    </row>
    <row r="47" spans="1:13" ht="13.5" customHeight="1" x14ac:dyDescent="0.3">
      <c r="A47" s="313"/>
      <c r="B47" s="313"/>
      <c r="C47" s="313"/>
      <c r="F47" s="313"/>
      <c r="G47" s="313"/>
      <c r="H47" s="313"/>
    </row>
    <row r="48" spans="1:13" ht="13.5" customHeight="1" x14ac:dyDescent="0.3">
      <c r="A48" s="314"/>
      <c r="B48" s="314"/>
      <c r="C48" s="314"/>
      <c r="F48" s="314"/>
      <c r="G48" s="314"/>
      <c r="H48" s="314"/>
    </row>
    <row r="49" spans="1:8" x14ac:dyDescent="0.3">
      <c r="B49" s="315"/>
      <c r="C49" s="315"/>
      <c r="G49" s="315"/>
      <c r="H49" s="315"/>
    </row>
    <row r="50" spans="1:8" x14ac:dyDescent="0.3">
      <c r="A50" s="316"/>
      <c r="F50" s="316"/>
    </row>
    <row r="51" spans="1:8" x14ac:dyDescent="0.3">
      <c r="C51" s="317"/>
    </row>
    <row r="52" spans="1:8" x14ac:dyDescent="0.3">
      <c r="C52" s="317"/>
    </row>
    <row r="57" spans="1:8" ht="13.5" customHeight="1" x14ac:dyDescent="0.3">
      <c r="C57" s="281"/>
    </row>
    <row r="250" spans="1:1" x14ac:dyDescent="0.3">
      <c r="A250" s="272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5" zoomScaleNormal="75" workbookViewId="0">
      <selection activeCell="F80" sqref="F80"/>
    </sheetView>
  </sheetViews>
  <sheetFormatPr defaultRowHeight="13.5" x14ac:dyDescent="0.25"/>
  <cols>
    <col min="1" max="1" width="55.42578125" style="44" customWidth="1"/>
    <col min="2" max="2" width="33.7109375" style="44" customWidth="1"/>
    <col min="3" max="3" width="42.28515625" style="44" customWidth="1"/>
    <col min="4" max="4" width="30.5703125" style="44" customWidth="1"/>
    <col min="5" max="5" width="35.42578125" style="44" customWidth="1"/>
    <col min="6" max="6" width="30.7109375" style="44" customWidth="1"/>
    <col min="7" max="7" width="35.42578125" style="44" customWidth="1"/>
    <col min="8" max="9" width="30.28515625" style="44" customWidth="1"/>
    <col min="10" max="10" width="30.42578125" style="44" customWidth="1"/>
    <col min="11" max="11" width="21.28515625" style="44" customWidth="1"/>
    <col min="12" max="12" width="9.140625" style="44" customWidth="1"/>
    <col min="13" max="16384" width="9.140625" style="45"/>
  </cols>
  <sheetData>
    <row r="1" spans="1:8" x14ac:dyDescent="0.25">
      <c r="A1" s="385" t="s">
        <v>26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27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thickBot="1" x14ac:dyDescent="0.3"/>
    <row r="16" spans="1:8" ht="19.5" customHeight="1" thickBot="1" x14ac:dyDescent="0.35">
      <c r="A16" s="387" t="s">
        <v>28</v>
      </c>
      <c r="B16" s="388"/>
      <c r="C16" s="388"/>
      <c r="D16" s="388"/>
      <c r="E16" s="388"/>
      <c r="F16" s="388"/>
      <c r="G16" s="388"/>
      <c r="H16" s="389"/>
    </row>
    <row r="17" spans="1:14" ht="20.25" customHeight="1" x14ac:dyDescent="0.25">
      <c r="A17" s="390" t="s">
        <v>41</v>
      </c>
      <c r="B17" s="390"/>
      <c r="C17" s="390"/>
      <c r="D17" s="390"/>
      <c r="E17" s="390"/>
      <c r="F17" s="390"/>
      <c r="G17" s="390"/>
      <c r="H17" s="390"/>
    </row>
    <row r="18" spans="1:14" ht="26.25" customHeight="1" x14ac:dyDescent="0.4">
      <c r="A18" s="46" t="s">
        <v>30</v>
      </c>
      <c r="B18" s="391" t="s">
        <v>110</v>
      </c>
      <c r="C18" s="391"/>
    </row>
    <row r="19" spans="1:14" ht="26.25" customHeight="1" x14ac:dyDescent="0.4">
      <c r="A19" s="46" t="s">
        <v>31</v>
      </c>
      <c r="B19" s="47" t="s">
        <v>115</v>
      </c>
      <c r="C19" s="48">
        <v>25</v>
      </c>
    </row>
    <row r="20" spans="1:14" ht="26.25" customHeight="1" x14ac:dyDescent="0.4">
      <c r="A20" s="46" t="s">
        <v>32</v>
      </c>
      <c r="B20" s="47" t="s">
        <v>107</v>
      </c>
      <c r="C20" s="49"/>
    </row>
    <row r="21" spans="1:14" ht="26.25" customHeight="1" x14ac:dyDescent="0.4">
      <c r="A21" s="46" t="s">
        <v>33</v>
      </c>
      <c r="B21" s="392" t="s">
        <v>112</v>
      </c>
      <c r="C21" s="392"/>
      <c r="D21" s="392"/>
      <c r="E21" s="392"/>
      <c r="F21" s="392"/>
      <c r="G21" s="392"/>
      <c r="H21" s="392"/>
      <c r="I21" s="392"/>
    </row>
    <row r="22" spans="1:14" ht="26.25" customHeight="1" x14ac:dyDescent="0.4">
      <c r="A22" s="46" t="s">
        <v>34</v>
      </c>
      <c r="B22" s="50">
        <v>43278</v>
      </c>
      <c r="C22" s="49"/>
      <c r="D22" s="49"/>
      <c r="E22" s="49"/>
      <c r="F22" s="49"/>
      <c r="G22" s="49"/>
      <c r="H22" s="49"/>
      <c r="I22" s="49"/>
    </row>
    <row r="23" spans="1:14" ht="26.25" customHeight="1" x14ac:dyDescent="0.4">
      <c r="A23" s="46" t="s">
        <v>35</v>
      </c>
      <c r="B23" s="50">
        <v>43284</v>
      </c>
      <c r="C23" s="49"/>
      <c r="D23" s="49"/>
      <c r="E23" s="49"/>
      <c r="F23" s="49"/>
      <c r="G23" s="49"/>
      <c r="H23" s="49"/>
      <c r="I23" s="49"/>
    </row>
    <row r="24" spans="1:14" ht="18.75" x14ac:dyDescent="0.3">
      <c r="A24" s="46"/>
      <c r="B24" s="51"/>
    </row>
    <row r="25" spans="1:14" ht="18.75" x14ac:dyDescent="0.3">
      <c r="A25" s="52" t="s">
        <v>1</v>
      </c>
      <c r="B25" s="51"/>
    </row>
    <row r="26" spans="1:14" ht="26.25" customHeight="1" x14ac:dyDescent="0.4">
      <c r="A26" s="53" t="s">
        <v>4</v>
      </c>
      <c r="B26" s="391" t="s">
        <v>106</v>
      </c>
      <c r="C26" s="391"/>
    </row>
    <row r="27" spans="1:14" ht="26.25" customHeight="1" x14ac:dyDescent="0.4">
      <c r="A27" s="54" t="s">
        <v>42</v>
      </c>
      <c r="B27" s="392" t="s">
        <v>114</v>
      </c>
      <c r="C27" s="392"/>
    </row>
    <row r="28" spans="1:14" ht="27" customHeight="1" thickBot="1" x14ac:dyDescent="0.45">
      <c r="A28" s="54" t="s">
        <v>5</v>
      </c>
      <c r="B28" s="55">
        <v>99.02</v>
      </c>
    </row>
    <row r="29" spans="1:14" s="58" customFormat="1" ht="27" customHeight="1" thickBot="1" x14ac:dyDescent="0.45">
      <c r="A29" s="54" t="s">
        <v>43</v>
      </c>
      <c r="B29" s="56">
        <v>0</v>
      </c>
      <c r="C29" s="393" t="s">
        <v>44</v>
      </c>
      <c r="D29" s="394"/>
      <c r="E29" s="394"/>
      <c r="F29" s="394"/>
      <c r="G29" s="394"/>
      <c r="H29" s="395"/>
      <c r="I29" s="57"/>
      <c r="J29" s="57"/>
      <c r="K29" s="57"/>
      <c r="L29" s="57"/>
    </row>
    <row r="30" spans="1:14" s="58" customFormat="1" ht="19.5" customHeight="1" thickBot="1" x14ac:dyDescent="0.35">
      <c r="A30" s="54" t="s">
        <v>45</v>
      </c>
      <c r="B30" s="59">
        <f>B28-B29</f>
        <v>99.02</v>
      </c>
      <c r="C30" s="60"/>
      <c r="D30" s="60"/>
      <c r="E30" s="60"/>
      <c r="F30" s="60"/>
      <c r="G30" s="60"/>
      <c r="H30" s="61"/>
      <c r="I30" s="57"/>
      <c r="J30" s="57"/>
      <c r="K30" s="57"/>
      <c r="L30" s="57"/>
    </row>
    <row r="31" spans="1:14" s="58" customFormat="1" ht="27" customHeight="1" thickBot="1" x14ac:dyDescent="0.45">
      <c r="A31" s="54" t="s">
        <v>46</v>
      </c>
      <c r="B31" s="62">
        <v>1</v>
      </c>
      <c r="C31" s="396" t="s">
        <v>47</v>
      </c>
      <c r="D31" s="397"/>
      <c r="E31" s="397"/>
      <c r="F31" s="397"/>
      <c r="G31" s="397"/>
      <c r="H31" s="398"/>
      <c r="I31" s="57"/>
      <c r="J31" s="57"/>
      <c r="K31" s="57"/>
      <c r="L31" s="57"/>
    </row>
    <row r="32" spans="1:14" s="58" customFormat="1" ht="27" customHeight="1" thickBot="1" x14ac:dyDescent="0.45">
      <c r="A32" s="54" t="s">
        <v>48</v>
      </c>
      <c r="B32" s="62">
        <v>1</v>
      </c>
      <c r="C32" s="396" t="s">
        <v>49</v>
      </c>
      <c r="D32" s="397"/>
      <c r="E32" s="397"/>
      <c r="F32" s="397"/>
      <c r="G32" s="397"/>
      <c r="H32" s="398"/>
      <c r="I32" s="57"/>
      <c r="J32" s="57"/>
      <c r="K32" s="57"/>
      <c r="L32" s="63"/>
      <c r="M32" s="63"/>
      <c r="N32" s="64"/>
    </row>
    <row r="33" spans="1:14" s="58" customFormat="1" ht="17.25" customHeight="1" x14ac:dyDescent="0.3">
      <c r="A33" s="54"/>
      <c r="B33" s="65"/>
      <c r="C33" s="66"/>
      <c r="D33" s="66"/>
      <c r="E33" s="66"/>
      <c r="F33" s="66"/>
      <c r="G33" s="66"/>
      <c r="H33" s="66"/>
      <c r="I33" s="57"/>
      <c r="J33" s="57"/>
      <c r="K33" s="57"/>
      <c r="L33" s="63"/>
      <c r="M33" s="63"/>
      <c r="N33" s="64"/>
    </row>
    <row r="34" spans="1:14" s="58" customFormat="1" ht="18.75" x14ac:dyDescent="0.3">
      <c r="A34" s="54" t="s">
        <v>50</v>
      </c>
      <c r="B34" s="67">
        <f>B31/B32</f>
        <v>1</v>
      </c>
      <c r="C34" s="68" t="s">
        <v>51</v>
      </c>
      <c r="D34" s="68"/>
      <c r="E34" s="68"/>
      <c r="F34" s="68"/>
      <c r="G34" s="68"/>
      <c r="H34" s="68"/>
      <c r="I34" s="57"/>
      <c r="J34" s="57"/>
      <c r="K34" s="57"/>
      <c r="L34" s="63"/>
      <c r="M34" s="63"/>
      <c r="N34" s="64"/>
    </row>
    <row r="35" spans="1:14" s="58" customFormat="1" ht="19.5" customHeight="1" thickBot="1" x14ac:dyDescent="0.35">
      <c r="A35" s="54"/>
      <c r="B35" s="59"/>
      <c r="H35" s="68"/>
      <c r="I35" s="57"/>
      <c r="J35" s="57"/>
      <c r="K35" s="57"/>
      <c r="L35" s="63"/>
      <c r="M35" s="63"/>
      <c r="N35" s="64"/>
    </row>
    <row r="36" spans="1:14" s="58" customFormat="1" ht="27" customHeight="1" thickBot="1" x14ac:dyDescent="0.45">
      <c r="A36" s="69" t="s">
        <v>52</v>
      </c>
      <c r="B36" s="70">
        <v>100</v>
      </c>
      <c r="C36" s="68"/>
      <c r="D36" s="383" t="s">
        <v>53</v>
      </c>
      <c r="E36" s="384"/>
      <c r="F36" s="71" t="s">
        <v>54</v>
      </c>
      <c r="G36" s="72"/>
      <c r="J36" s="57"/>
      <c r="K36" s="57"/>
      <c r="L36" s="63"/>
      <c r="M36" s="63"/>
      <c r="N36" s="64"/>
    </row>
    <row r="37" spans="1:14" s="58" customFormat="1" ht="26.25" customHeight="1" x14ac:dyDescent="0.4">
      <c r="A37" s="73" t="s">
        <v>55</v>
      </c>
      <c r="B37" s="74">
        <v>1</v>
      </c>
      <c r="C37" s="75" t="s">
        <v>56</v>
      </c>
      <c r="D37" s="76" t="s">
        <v>57</v>
      </c>
      <c r="E37" s="77" t="s">
        <v>58</v>
      </c>
      <c r="F37" s="76" t="s">
        <v>57</v>
      </c>
      <c r="G37" s="78" t="s">
        <v>58</v>
      </c>
      <c r="J37" s="57"/>
      <c r="K37" s="57"/>
      <c r="L37" s="63"/>
      <c r="M37" s="63"/>
      <c r="N37" s="64"/>
    </row>
    <row r="38" spans="1:14" s="58" customFormat="1" ht="26.25" customHeight="1" x14ac:dyDescent="0.4">
      <c r="A38" s="73" t="s">
        <v>59</v>
      </c>
      <c r="B38" s="74">
        <v>1</v>
      </c>
      <c r="C38" s="79">
        <v>1</v>
      </c>
      <c r="D38" s="80">
        <v>31685348</v>
      </c>
      <c r="E38" s="81">
        <f>IF(ISBLANK(D38),"-",$D$48/$D$45*D38)</f>
        <v>32882659.050343983</v>
      </c>
      <c r="F38" s="80">
        <v>33217703</v>
      </c>
      <c r="G38" s="82">
        <f>IF(ISBLANK(F38),"-",$D$48/$F$45*F38)</f>
        <v>33050697.823895853</v>
      </c>
      <c r="J38" s="57"/>
      <c r="K38" s="57"/>
      <c r="L38" s="63"/>
      <c r="M38" s="63"/>
      <c r="N38" s="64"/>
    </row>
    <row r="39" spans="1:14" s="58" customFormat="1" ht="26.25" customHeight="1" x14ac:dyDescent="0.4">
      <c r="A39" s="73" t="s">
        <v>60</v>
      </c>
      <c r="B39" s="74">
        <v>1</v>
      </c>
      <c r="C39" s="83">
        <v>2</v>
      </c>
      <c r="D39" s="84">
        <v>31916810</v>
      </c>
      <c r="E39" s="85">
        <f>IF(ISBLANK(D39),"-",$D$48/$D$45*D39)</f>
        <v>33122867.427702207</v>
      </c>
      <c r="F39" s="84">
        <v>33029209</v>
      </c>
      <c r="G39" s="86">
        <f>IF(ISBLANK(F39),"-",$D$48/$F$45*F39)</f>
        <v>32863151.49549327</v>
      </c>
      <c r="J39" s="57"/>
      <c r="K39" s="57"/>
      <c r="L39" s="63"/>
      <c r="M39" s="63"/>
      <c r="N39" s="64"/>
    </row>
    <row r="40" spans="1:14" ht="26.25" customHeight="1" x14ac:dyDescent="0.4">
      <c r="A40" s="73" t="s">
        <v>61</v>
      </c>
      <c r="B40" s="74">
        <v>1</v>
      </c>
      <c r="C40" s="83">
        <v>3</v>
      </c>
      <c r="D40" s="84">
        <v>31916151</v>
      </c>
      <c r="E40" s="85">
        <f>IF(ISBLANK(D40),"-",$D$48/$D$45*D40)</f>
        <v>33122183.525719684</v>
      </c>
      <c r="F40" s="84">
        <v>33082447</v>
      </c>
      <c r="G40" s="86">
        <f>IF(ISBLANK(F40),"-",$D$48/$F$45*F40)</f>
        <v>32916121.836360868</v>
      </c>
      <c r="L40" s="63"/>
      <c r="M40" s="63"/>
      <c r="N40" s="68"/>
    </row>
    <row r="41" spans="1:14" ht="26.25" customHeight="1" x14ac:dyDescent="0.4">
      <c r="A41" s="73" t="s">
        <v>62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L41" s="63"/>
      <c r="M41" s="63"/>
      <c r="N41" s="68"/>
    </row>
    <row r="42" spans="1:14" ht="27" customHeight="1" thickBot="1" x14ac:dyDescent="0.45">
      <c r="A42" s="73" t="s">
        <v>63</v>
      </c>
      <c r="B42" s="74">
        <v>1</v>
      </c>
      <c r="C42" s="91" t="s">
        <v>64</v>
      </c>
      <c r="D42" s="92">
        <f>AVERAGE(D38:D41)</f>
        <v>31839436.333333332</v>
      </c>
      <c r="E42" s="93">
        <f>AVERAGE(E38:E41)</f>
        <v>33042570.001255292</v>
      </c>
      <c r="F42" s="94">
        <f>AVERAGE(F38:F41)</f>
        <v>33109786.333333332</v>
      </c>
      <c r="G42" s="95">
        <f>AVERAGE(G38:G41)</f>
        <v>32943323.718583331</v>
      </c>
    </row>
    <row r="43" spans="1:14" ht="26.25" customHeight="1" x14ac:dyDescent="0.4">
      <c r="A43" s="73" t="s">
        <v>65</v>
      </c>
      <c r="B43" s="55">
        <v>1</v>
      </c>
      <c r="C43" s="96" t="s">
        <v>66</v>
      </c>
      <c r="D43" s="97">
        <v>15.57</v>
      </c>
      <c r="E43" s="68"/>
      <c r="F43" s="98">
        <v>16.239999999999998</v>
      </c>
      <c r="G43" s="99"/>
    </row>
    <row r="44" spans="1:14" ht="26.25" customHeight="1" x14ac:dyDescent="0.4">
      <c r="A44" s="73" t="s">
        <v>67</v>
      </c>
      <c r="B44" s="55">
        <v>1</v>
      </c>
      <c r="C44" s="100" t="s">
        <v>68</v>
      </c>
      <c r="D44" s="101">
        <f>D43*$B$34</f>
        <v>15.57</v>
      </c>
      <c r="E44" s="102"/>
      <c r="F44" s="103">
        <f>F43*$B$34</f>
        <v>16.239999999999998</v>
      </c>
      <c r="G44" s="104"/>
    </row>
    <row r="45" spans="1:14" ht="19.5" customHeight="1" thickBot="1" x14ac:dyDescent="0.35">
      <c r="A45" s="73" t="s">
        <v>69</v>
      </c>
      <c r="B45" s="102">
        <f>(B44/B43)*(B42/B41)*(B40/B39)*(B38/B37)*B36</f>
        <v>100</v>
      </c>
      <c r="C45" s="100" t="s">
        <v>70</v>
      </c>
      <c r="D45" s="105">
        <f>D44*$B$30/100</f>
        <v>15.417413999999999</v>
      </c>
      <c r="E45" s="104"/>
      <c r="F45" s="106">
        <f>F44*$B$30/100</f>
        <v>16.080848</v>
      </c>
      <c r="G45" s="104"/>
    </row>
    <row r="46" spans="1:14" ht="19.5" customHeight="1" thickBot="1" x14ac:dyDescent="0.35">
      <c r="A46" s="373" t="s">
        <v>71</v>
      </c>
      <c r="B46" s="374"/>
      <c r="C46" s="100" t="s">
        <v>72</v>
      </c>
      <c r="D46" s="101">
        <f>D45/$B$45</f>
        <v>0.15417413999999999</v>
      </c>
      <c r="E46" s="104"/>
      <c r="F46" s="107">
        <f>F45/$B$45</f>
        <v>0.16080848</v>
      </c>
      <c r="G46" s="104"/>
    </row>
    <row r="47" spans="1:14" ht="27" customHeight="1" thickBot="1" x14ac:dyDescent="0.45">
      <c r="A47" s="375"/>
      <c r="B47" s="376"/>
      <c r="C47" s="100" t="s">
        <v>73</v>
      </c>
      <c r="D47" s="108">
        <v>0.16</v>
      </c>
      <c r="E47" s="99"/>
      <c r="F47" s="99"/>
      <c r="G47" s="99"/>
    </row>
    <row r="48" spans="1:14" ht="18.75" x14ac:dyDescent="0.3">
      <c r="C48" s="100" t="s">
        <v>74</v>
      </c>
      <c r="D48" s="105">
        <f>D47*$B$45</f>
        <v>16</v>
      </c>
      <c r="E48" s="104"/>
      <c r="F48" s="104"/>
      <c r="G48" s="104"/>
    </row>
    <row r="49" spans="1:12" ht="19.5" customHeight="1" thickBot="1" x14ac:dyDescent="0.35">
      <c r="C49" s="109" t="s">
        <v>75</v>
      </c>
      <c r="D49" s="110">
        <f>D48/B34</f>
        <v>16</v>
      </c>
      <c r="E49" s="111"/>
      <c r="F49" s="111"/>
      <c r="G49" s="111"/>
    </row>
    <row r="50" spans="1:12" ht="18.75" x14ac:dyDescent="0.3">
      <c r="C50" s="112" t="s">
        <v>76</v>
      </c>
      <c r="D50" s="113">
        <f>AVERAGE(E38:E41,G38:G41)</f>
        <v>32992946.859919313</v>
      </c>
      <c r="E50" s="114"/>
      <c r="F50" s="114"/>
      <c r="G50" s="114"/>
    </row>
    <row r="51" spans="1:12" ht="18.75" x14ac:dyDescent="0.3">
      <c r="C51" s="115" t="s">
        <v>77</v>
      </c>
      <c r="D51" s="116">
        <f>STDEV(E38:E41,G38:G41)/D50</f>
        <v>3.6328184599091489E-3</v>
      </c>
      <c r="E51" s="102"/>
      <c r="F51" s="102"/>
      <c r="G51" s="102"/>
    </row>
    <row r="52" spans="1:12" ht="19.5" customHeight="1" thickBot="1" x14ac:dyDescent="0.35">
      <c r="C52" s="117" t="s">
        <v>15</v>
      </c>
      <c r="D52" s="118">
        <f>COUNT(E38:E41,G38:G41)</f>
        <v>6</v>
      </c>
      <c r="E52" s="102"/>
      <c r="F52" s="102"/>
      <c r="G52" s="102"/>
    </row>
    <row r="54" spans="1:12" ht="18.75" x14ac:dyDescent="0.3">
      <c r="A54" s="52" t="s">
        <v>1</v>
      </c>
      <c r="B54" s="119" t="s">
        <v>78</v>
      </c>
    </row>
    <row r="55" spans="1:12" ht="18.75" x14ac:dyDescent="0.3">
      <c r="A55" s="68" t="s">
        <v>79</v>
      </c>
      <c r="B55" s="120" t="str">
        <f>B21</f>
        <v xml:space="preserve">Each 5ml contains 200mg sulfamethoxazole </v>
      </c>
    </row>
    <row r="56" spans="1:12" ht="26.25" customHeight="1" x14ac:dyDescent="0.4">
      <c r="A56" s="54" t="s">
        <v>80</v>
      </c>
      <c r="B56" s="121">
        <v>5</v>
      </c>
      <c r="C56" s="102" t="s">
        <v>81</v>
      </c>
      <c r="D56" s="122">
        <v>200</v>
      </c>
      <c r="E56" s="102" t="str">
        <f>B20</f>
        <v>SULFAMETHOXAZOLE</v>
      </c>
    </row>
    <row r="57" spans="1:12" ht="19.5" thickBot="1" x14ac:dyDescent="0.35">
      <c r="A57" s="120" t="s">
        <v>82</v>
      </c>
      <c r="B57" s="123">
        <f>'RELATIVE DENSITY'!C39</f>
        <v>1.0685033737419476</v>
      </c>
    </row>
    <row r="58" spans="1:12" s="126" customFormat="1" ht="19.5" thickBot="1" x14ac:dyDescent="0.35">
      <c r="A58" s="54" t="s">
        <v>83</v>
      </c>
      <c r="B58" s="124">
        <f>B56</f>
        <v>5</v>
      </c>
      <c r="C58" s="102" t="s">
        <v>84</v>
      </c>
      <c r="D58" s="125">
        <f>B57*B56</f>
        <v>5.3425168687097377</v>
      </c>
    </row>
    <row r="59" spans="1:12" ht="19.5" customHeight="1" thickBot="1" x14ac:dyDescent="0.3"/>
    <row r="60" spans="1:12" s="58" customFormat="1" ht="27" customHeight="1" thickBot="1" x14ac:dyDescent="0.45">
      <c r="A60" s="69" t="s">
        <v>85</v>
      </c>
      <c r="B60" s="70">
        <v>50</v>
      </c>
      <c r="C60" s="68"/>
      <c r="D60" s="127" t="s">
        <v>86</v>
      </c>
      <c r="E60" s="128" t="s">
        <v>87</v>
      </c>
      <c r="F60" s="128" t="s">
        <v>57</v>
      </c>
      <c r="G60" s="128" t="s">
        <v>88</v>
      </c>
      <c r="H60" s="75" t="s">
        <v>89</v>
      </c>
      <c r="L60" s="57"/>
    </row>
    <row r="61" spans="1:12" s="58" customFormat="1" ht="24" customHeight="1" x14ac:dyDescent="0.4">
      <c r="A61" s="73" t="s">
        <v>90</v>
      </c>
      <c r="B61" s="74">
        <v>5</v>
      </c>
      <c r="C61" s="377" t="s">
        <v>91</v>
      </c>
      <c r="D61" s="426">
        <v>2.2423099999999998</v>
      </c>
      <c r="E61" s="129">
        <v>1</v>
      </c>
      <c r="F61" s="130">
        <v>35044043</v>
      </c>
      <c r="G61" s="131">
        <f>IF(ISBLANK(F61),"-",(F61/$D$50*$D$47*$B$69)*$D$58/$D$61)</f>
        <v>202.45724947788401</v>
      </c>
      <c r="H61" s="132">
        <f t="shared" ref="H61:H72" si="0">IF(ISBLANK(F61),"-",G61/$D$56)</f>
        <v>1.0122862473894201</v>
      </c>
      <c r="L61" s="57"/>
    </row>
    <row r="62" spans="1:12" s="58" customFormat="1" ht="26.25" customHeight="1" x14ac:dyDescent="0.4">
      <c r="A62" s="73" t="s">
        <v>92</v>
      </c>
      <c r="B62" s="74">
        <v>50</v>
      </c>
      <c r="C62" s="378"/>
      <c r="D62" s="427"/>
      <c r="E62" s="133">
        <v>2</v>
      </c>
      <c r="F62" s="84">
        <v>35742251</v>
      </c>
      <c r="G62" s="134">
        <f>IF(ISBLANK(F62),"-",(F62/$D$50*$D$47*$B$69)*$D$58/$D$61)</f>
        <v>206.49095275930776</v>
      </c>
      <c r="H62" s="135">
        <f t="shared" si="0"/>
        <v>1.0324547637965389</v>
      </c>
      <c r="L62" s="57"/>
    </row>
    <row r="63" spans="1:12" s="58" customFormat="1" ht="24.75" customHeight="1" x14ac:dyDescent="0.4">
      <c r="A63" s="73" t="s">
        <v>93</v>
      </c>
      <c r="B63" s="74">
        <v>1</v>
      </c>
      <c r="C63" s="378"/>
      <c r="D63" s="427"/>
      <c r="E63" s="133">
        <v>3</v>
      </c>
      <c r="F63" s="84">
        <v>35761829</v>
      </c>
      <c r="G63" s="134">
        <f>IF(ISBLANK(F63),"-",(F63/$D$50*$D$47*$B$69)*$D$58/$D$61)</f>
        <v>206.60405923022148</v>
      </c>
      <c r="H63" s="135">
        <f t="shared" si="0"/>
        <v>1.0330202961511075</v>
      </c>
      <c r="L63" s="57"/>
    </row>
    <row r="64" spans="1:12" ht="27" customHeight="1" thickBot="1" x14ac:dyDescent="0.45">
      <c r="A64" s="73" t="s">
        <v>94</v>
      </c>
      <c r="B64" s="74">
        <v>1</v>
      </c>
      <c r="C64" s="379"/>
      <c r="D64" s="428"/>
      <c r="E64" s="136">
        <v>4</v>
      </c>
      <c r="F64" s="137"/>
      <c r="G64" s="134" t="str">
        <f>IF(ISBLANK(F64),"-",(F64/$D$50*$D$47*$B$69)*$D$58/$D$61)</f>
        <v>-</v>
      </c>
      <c r="H64" s="135" t="str">
        <f t="shared" si="0"/>
        <v>-</v>
      </c>
    </row>
    <row r="65" spans="1:11" ht="24.75" customHeight="1" x14ac:dyDescent="0.4">
      <c r="A65" s="73" t="s">
        <v>95</v>
      </c>
      <c r="B65" s="74">
        <v>1</v>
      </c>
      <c r="C65" s="377" t="s">
        <v>96</v>
      </c>
      <c r="D65" s="426">
        <v>2.0135299999999998</v>
      </c>
      <c r="E65" s="138">
        <v>1</v>
      </c>
      <c r="F65" s="84">
        <v>32556420</v>
      </c>
      <c r="G65" s="131">
        <f>IF(ISBLANK(F65),"-",(F65/$D$50*$D$47*$B$69)*$D$58/$D$65)</f>
        <v>209.45624786945288</v>
      </c>
      <c r="H65" s="132">
        <f t="shared" si="0"/>
        <v>1.0472812393472644</v>
      </c>
    </row>
    <row r="66" spans="1:11" ht="23.25" customHeight="1" x14ac:dyDescent="0.4">
      <c r="A66" s="73" t="s">
        <v>97</v>
      </c>
      <c r="B66" s="74">
        <v>1</v>
      </c>
      <c r="C66" s="378"/>
      <c r="D66" s="427"/>
      <c r="E66" s="139">
        <v>2</v>
      </c>
      <c r="F66" s="84">
        <v>32451173</v>
      </c>
      <c r="G66" s="134">
        <f>IF(ISBLANK(F66),"-",(F66/$D$50*$D$47*$B$69)*$D$58/$D$65)</f>
        <v>208.77912668353881</v>
      </c>
      <c r="H66" s="135">
        <f t="shared" si="0"/>
        <v>1.0438956334176941</v>
      </c>
    </row>
    <row r="67" spans="1:11" ht="24.75" customHeight="1" x14ac:dyDescent="0.4">
      <c r="A67" s="73" t="s">
        <v>98</v>
      </c>
      <c r="B67" s="74">
        <v>1</v>
      </c>
      <c r="C67" s="378"/>
      <c r="D67" s="427"/>
      <c r="E67" s="139">
        <v>3</v>
      </c>
      <c r="F67" s="84">
        <v>32432445</v>
      </c>
      <c r="G67" s="134">
        <f>IF(ISBLANK(F67),"-",(F67/$D$50*$D$47*$B$69)*$D$58/$D$65)</f>
        <v>208.65863749553537</v>
      </c>
      <c r="H67" s="135">
        <f t="shared" si="0"/>
        <v>1.043293187477677</v>
      </c>
    </row>
    <row r="68" spans="1:11" ht="27" customHeight="1" thickBot="1" x14ac:dyDescent="0.45">
      <c r="A68" s="73" t="s">
        <v>99</v>
      </c>
      <c r="B68" s="74">
        <v>1</v>
      </c>
      <c r="C68" s="379"/>
      <c r="D68" s="428"/>
      <c r="E68" s="140">
        <v>4</v>
      </c>
      <c r="F68" s="137"/>
      <c r="G68" s="141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3" t="s">
        <v>100</v>
      </c>
      <c r="B69" s="83">
        <f>(B68/B67)*(B66/B65)*(B64/B63)*(B62/B61)*B60</f>
        <v>500</v>
      </c>
      <c r="C69" s="377" t="s">
        <v>101</v>
      </c>
      <c r="D69" s="426">
        <v>2.22844</v>
      </c>
      <c r="E69" s="138">
        <v>1</v>
      </c>
      <c r="F69" s="130">
        <v>35475351</v>
      </c>
      <c r="G69" s="131">
        <f>IF(ISBLANK(F69),"-",(F69/$D$50*$D$47*$B$69)*$D$58/$D$69)</f>
        <v>206.22463202711788</v>
      </c>
      <c r="H69" s="135">
        <f t="shared" si="0"/>
        <v>1.0311231601355895</v>
      </c>
    </row>
    <row r="70" spans="1:11" ht="22.5" customHeight="1" thickBot="1" x14ac:dyDescent="0.45">
      <c r="A70" s="143" t="s">
        <v>102</v>
      </c>
      <c r="B70" s="144">
        <f>(D47*B69)/D56*D58</f>
        <v>2.1370067474838952</v>
      </c>
      <c r="C70" s="378"/>
      <c r="D70" s="427"/>
      <c r="E70" s="139">
        <v>2</v>
      </c>
      <c r="F70" s="84">
        <v>35626179</v>
      </c>
      <c r="G70" s="134">
        <f>IF(ISBLANK(F70),"-",(F70/$D$50*$D$47*$B$69)*$D$58/$D$69)</f>
        <v>207.1014224723875</v>
      </c>
      <c r="H70" s="135">
        <f t="shared" si="0"/>
        <v>1.0355071123619375</v>
      </c>
    </row>
    <row r="71" spans="1:11" ht="23.25" customHeight="1" x14ac:dyDescent="0.4">
      <c r="A71" s="373" t="s">
        <v>71</v>
      </c>
      <c r="B71" s="381"/>
      <c r="C71" s="378"/>
      <c r="D71" s="427"/>
      <c r="E71" s="139">
        <v>3</v>
      </c>
      <c r="F71" s="84">
        <v>35679884</v>
      </c>
      <c r="G71" s="134">
        <f>IF(ISBLANK(F71),"-",(F71/$D$50*$D$47*$B$69)*$D$58/$D$69)</f>
        <v>207.41361935137022</v>
      </c>
      <c r="H71" s="135">
        <f t="shared" si="0"/>
        <v>1.0370680967568511</v>
      </c>
    </row>
    <row r="72" spans="1:11" ht="23.25" customHeight="1" thickBot="1" x14ac:dyDescent="0.45">
      <c r="A72" s="375"/>
      <c r="B72" s="382"/>
      <c r="C72" s="380"/>
      <c r="D72" s="428"/>
      <c r="E72" s="140">
        <v>4</v>
      </c>
      <c r="F72" s="137"/>
      <c r="G72" s="141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2"/>
      <c r="B73" s="102"/>
      <c r="C73" s="102"/>
      <c r="D73" s="102"/>
      <c r="E73" s="102"/>
      <c r="F73" s="102"/>
      <c r="G73" s="145" t="s">
        <v>64</v>
      </c>
      <c r="H73" s="146">
        <f>AVERAGE(H61:H72)</f>
        <v>1.0351033040926756</v>
      </c>
    </row>
    <row r="74" spans="1:11" ht="26.25" customHeight="1" x14ac:dyDescent="0.4">
      <c r="C74" s="102"/>
      <c r="D74" s="102"/>
      <c r="E74" s="102"/>
      <c r="F74" s="102"/>
      <c r="G74" s="115" t="s">
        <v>77</v>
      </c>
      <c r="H74" s="147">
        <f>STDEV(H61:H72)/H73</f>
        <v>9.9260349772548866E-3</v>
      </c>
    </row>
    <row r="75" spans="1:11" ht="27" customHeight="1" thickBot="1" x14ac:dyDescent="0.45">
      <c r="A75" s="102"/>
      <c r="B75" s="102"/>
      <c r="C75" s="102"/>
      <c r="D75" s="104"/>
      <c r="E75" s="104"/>
      <c r="F75" s="102"/>
      <c r="G75" s="117" t="s">
        <v>15</v>
      </c>
      <c r="H75" s="148">
        <f>COUNT(H61:H72)</f>
        <v>9</v>
      </c>
    </row>
    <row r="76" spans="1:11" ht="18.75" x14ac:dyDescent="0.3">
      <c r="A76" s="102"/>
      <c r="B76" s="102"/>
      <c r="C76" s="102"/>
      <c r="D76" s="104"/>
      <c r="E76" s="104"/>
      <c r="F76" s="104"/>
      <c r="G76" s="104"/>
      <c r="H76" s="102"/>
      <c r="I76" s="68"/>
      <c r="J76" s="54"/>
      <c r="K76" s="59"/>
    </row>
    <row r="77" spans="1:11" ht="26.25" customHeight="1" x14ac:dyDescent="0.4">
      <c r="A77" s="53" t="s">
        <v>103</v>
      </c>
      <c r="B77" s="54" t="s">
        <v>104</v>
      </c>
      <c r="C77" s="372" t="str">
        <f>B20</f>
        <v>SULFAMETHOXAZOLE</v>
      </c>
      <c r="D77" s="372"/>
      <c r="E77" s="68" t="s">
        <v>105</v>
      </c>
      <c r="F77" s="68"/>
      <c r="G77" s="149">
        <f>H73</f>
        <v>1.0351033040926756</v>
      </c>
      <c r="H77" s="102"/>
      <c r="I77" s="68"/>
      <c r="J77" s="54"/>
      <c r="K77" s="59"/>
    </row>
    <row r="78" spans="1:11" ht="19.5" customHeight="1" thickBot="1" x14ac:dyDescent="0.35">
      <c r="A78" s="150"/>
      <c r="B78" s="151"/>
      <c r="C78" s="152"/>
      <c r="D78" s="152"/>
      <c r="E78" s="151"/>
      <c r="F78" s="151"/>
      <c r="G78" s="151"/>
      <c r="H78" s="151"/>
    </row>
    <row r="79" spans="1:11" ht="18.75" x14ac:dyDescent="0.3">
      <c r="B79" s="102" t="s">
        <v>21</v>
      </c>
      <c r="E79" s="102" t="s">
        <v>22</v>
      </c>
      <c r="F79" s="102"/>
      <c r="G79" s="102" t="s">
        <v>23</v>
      </c>
    </row>
    <row r="80" spans="1:11" ht="83.1" customHeight="1" x14ac:dyDescent="0.3">
      <c r="A80" s="54" t="s">
        <v>24</v>
      </c>
      <c r="B80" s="153" t="s">
        <v>108</v>
      </c>
      <c r="C80" s="154"/>
      <c r="D80" s="102"/>
      <c r="E80" s="155"/>
      <c r="F80" s="68"/>
      <c r="G80" s="155"/>
      <c r="H80" s="155"/>
      <c r="I80" s="68"/>
    </row>
    <row r="81" spans="1:9" ht="83.1" customHeight="1" x14ac:dyDescent="0.3">
      <c r="A81" s="54" t="s">
        <v>25</v>
      </c>
      <c r="B81" s="156"/>
      <c r="C81" s="156"/>
      <c r="D81" s="59"/>
      <c r="E81" s="157"/>
      <c r="F81" s="68"/>
      <c r="G81" s="157"/>
      <c r="H81" s="157"/>
      <c r="I81" s="68"/>
    </row>
    <row r="82" spans="1:9" ht="18.75" x14ac:dyDescent="0.3">
      <c r="A82" s="102"/>
      <c r="B82" s="102"/>
      <c r="C82" s="104"/>
      <c r="D82" s="104"/>
      <c r="E82" s="104"/>
      <c r="F82" s="104"/>
      <c r="G82" s="102"/>
      <c r="H82" s="102"/>
      <c r="I82" s="68"/>
    </row>
    <row r="83" spans="1:9" ht="18.75" x14ac:dyDescent="0.3">
      <c r="A83" s="102"/>
      <c r="B83" s="102"/>
      <c r="C83" s="102"/>
      <c r="D83" s="104"/>
      <c r="E83" s="104"/>
      <c r="F83" s="104"/>
      <c r="G83" s="104"/>
      <c r="H83" s="102"/>
      <c r="I83" s="68"/>
    </row>
    <row r="84" spans="1:9" ht="18.75" x14ac:dyDescent="0.3">
      <c r="A84" s="102"/>
      <c r="B84" s="102"/>
      <c r="C84" s="102"/>
      <c r="D84" s="104"/>
      <c r="E84" s="104"/>
      <c r="F84" s="104"/>
      <c r="G84" s="104"/>
      <c r="H84" s="102"/>
      <c r="I84" s="68"/>
    </row>
    <row r="85" spans="1:9" ht="18.75" x14ac:dyDescent="0.3">
      <c r="A85" s="102"/>
      <c r="B85" s="102"/>
      <c r="C85" s="102"/>
      <c r="D85" s="104"/>
      <c r="E85" s="104"/>
      <c r="F85" s="104"/>
      <c r="G85" s="104"/>
      <c r="H85" s="102"/>
      <c r="I85" s="68"/>
    </row>
    <row r="86" spans="1:9" ht="18.75" x14ac:dyDescent="0.3">
      <c r="A86" s="102"/>
      <c r="B86" s="102"/>
      <c r="C86" s="102"/>
      <c r="D86" s="104"/>
      <c r="E86" s="104"/>
      <c r="F86" s="104"/>
      <c r="G86" s="104"/>
      <c r="H86" s="102"/>
      <c r="I86" s="68"/>
    </row>
    <row r="87" spans="1:9" ht="18.75" x14ac:dyDescent="0.3">
      <c r="A87" s="102"/>
      <c r="B87" s="102"/>
      <c r="C87" s="102"/>
      <c r="D87" s="104"/>
      <c r="E87" s="104"/>
      <c r="F87" s="104"/>
      <c r="G87" s="104"/>
      <c r="H87" s="102"/>
      <c r="I87" s="68"/>
    </row>
    <row r="88" spans="1:9" ht="18.75" x14ac:dyDescent="0.3">
      <c r="A88" s="102"/>
      <c r="B88" s="102"/>
      <c r="C88" s="102"/>
      <c r="D88" s="104"/>
      <c r="E88" s="104"/>
      <c r="F88" s="104"/>
      <c r="G88" s="104"/>
      <c r="H88" s="102"/>
      <c r="I88" s="68"/>
    </row>
    <row r="89" spans="1:9" ht="18.75" x14ac:dyDescent="0.3">
      <c r="A89" s="102"/>
      <c r="B89" s="102"/>
      <c r="C89" s="102"/>
      <c r="D89" s="104"/>
      <c r="E89" s="104"/>
      <c r="F89" s="104"/>
      <c r="G89" s="104"/>
      <c r="H89" s="102"/>
      <c r="I89" s="68"/>
    </row>
    <row r="90" spans="1:9" ht="18.75" x14ac:dyDescent="0.3">
      <c r="A90" s="102"/>
      <c r="B90" s="102"/>
      <c r="C90" s="102"/>
      <c r="D90" s="104"/>
      <c r="E90" s="104"/>
      <c r="F90" s="104"/>
      <c r="G90" s="104"/>
      <c r="H90" s="102"/>
      <c r="I90" s="68"/>
    </row>
    <row r="250" spans="1:1" x14ac:dyDescent="0.25">
      <c r="A250" s="44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4" zoomScale="70" zoomScaleNormal="75" zoomScaleSheetLayoutView="70" workbookViewId="0">
      <selection activeCell="B29" sqref="B2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  <col min="13" max="16384" width="9.140625" style="38"/>
  </cols>
  <sheetData>
    <row r="1" spans="1:8" x14ac:dyDescent="0.25">
      <c r="A1" s="412" t="s">
        <v>26</v>
      </c>
      <c r="B1" s="412"/>
      <c r="C1" s="412"/>
      <c r="D1" s="412"/>
      <c r="E1" s="412"/>
      <c r="F1" s="412"/>
      <c r="G1" s="412"/>
      <c r="H1" s="412"/>
    </row>
    <row r="2" spans="1:8" x14ac:dyDescent="0.25">
      <c r="A2" s="412"/>
      <c r="B2" s="412"/>
      <c r="C2" s="412"/>
      <c r="D2" s="412"/>
      <c r="E2" s="412"/>
      <c r="F2" s="412"/>
      <c r="G2" s="412"/>
      <c r="H2" s="412"/>
    </row>
    <row r="3" spans="1:8" x14ac:dyDescent="0.25">
      <c r="A3" s="412"/>
      <c r="B3" s="412"/>
      <c r="C3" s="412"/>
      <c r="D3" s="412"/>
      <c r="E3" s="412"/>
      <c r="F3" s="412"/>
      <c r="G3" s="412"/>
      <c r="H3" s="412"/>
    </row>
    <row r="4" spans="1:8" x14ac:dyDescent="0.25">
      <c r="A4" s="412"/>
      <c r="B4" s="412"/>
      <c r="C4" s="412"/>
      <c r="D4" s="412"/>
      <c r="E4" s="412"/>
      <c r="F4" s="412"/>
      <c r="G4" s="412"/>
      <c r="H4" s="412"/>
    </row>
    <row r="5" spans="1:8" x14ac:dyDescent="0.25">
      <c r="A5" s="412"/>
      <c r="B5" s="412"/>
      <c r="C5" s="412"/>
      <c r="D5" s="412"/>
      <c r="E5" s="412"/>
      <c r="F5" s="412"/>
      <c r="G5" s="412"/>
      <c r="H5" s="412"/>
    </row>
    <row r="6" spans="1:8" x14ac:dyDescent="0.25">
      <c r="A6" s="412"/>
      <c r="B6" s="412"/>
      <c r="C6" s="412"/>
      <c r="D6" s="412"/>
      <c r="E6" s="412"/>
      <c r="F6" s="412"/>
      <c r="G6" s="412"/>
      <c r="H6" s="412"/>
    </row>
    <row r="7" spans="1:8" x14ac:dyDescent="0.25">
      <c r="A7" s="412"/>
      <c r="B7" s="412"/>
      <c r="C7" s="412"/>
      <c r="D7" s="412"/>
      <c r="E7" s="412"/>
      <c r="F7" s="412"/>
      <c r="G7" s="412"/>
      <c r="H7" s="412"/>
    </row>
    <row r="8" spans="1:8" x14ac:dyDescent="0.25">
      <c r="A8" s="413" t="s">
        <v>27</v>
      </c>
      <c r="B8" s="413"/>
      <c r="C8" s="413"/>
      <c r="D8" s="413"/>
      <c r="E8" s="413"/>
      <c r="F8" s="413"/>
      <c r="G8" s="413"/>
      <c r="H8" s="413"/>
    </row>
    <row r="9" spans="1:8" x14ac:dyDescent="0.25">
      <c r="A9" s="413"/>
      <c r="B9" s="413"/>
      <c r="C9" s="413"/>
      <c r="D9" s="413"/>
      <c r="E9" s="413"/>
      <c r="F9" s="413"/>
      <c r="G9" s="413"/>
      <c r="H9" s="413"/>
    </row>
    <row r="10" spans="1:8" x14ac:dyDescent="0.25">
      <c r="A10" s="413"/>
      <c r="B10" s="413"/>
      <c r="C10" s="413"/>
      <c r="D10" s="413"/>
      <c r="E10" s="413"/>
      <c r="F10" s="413"/>
      <c r="G10" s="413"/>
      <c r="H10" s="413"/>
    </row>
    <row r="11" spans="1:8" x14ac:dyDescent="0.25">
      <c r="A11" s="413"/>
      <c r="B11" s="413"/>
      <c r="C11" s="413"/>
      <c r="D11" s="413"/>
      <c r="E11" s="413"/>
      <c r="F11" s="413"/>
      <c r="G11" s="413"/>
      <c r="H11" s="413"/>
    </row>
    <row r="12" spans="1:8" x14ac:dyDescent="0.25">
      <c r="A12" s="413"/>
      <c r="B12" s="413"/>
      <c r="C12" s="413"/>
      <c r="D12" s="413"/>
      <c r="E12" s="413"/>
      <c r="F12" s="413"/>
      <c r="G12" s="413"/>
      <c r="H12" s="413"/>
    </row>
    <row r="13" spans="1:8" x14ac:dyDescent="0.25">
      <c r="A13" s="413"/>
      <c r="B13" s="413"/>
      <c r="C13" s="413"/>
      <c r="D13" s="413"/>
      <c r="E13" s="413"/>
      <c r="F13" s="413"/>
      <c r="G13" s="413"/>
      <c r="H13" s="413"/>
    </row>
    <row r="14" spans="1:8" x14ac:dyDescent="0.25">
      <c r="A14" s="413"/>
      <c r="B14" s="413"/>
      <c r="C14" s="413"/>
      <c r="D14" s="413"/>
      <c r="E14" s="413"/>
      <c r="F14" s="413"/>
      <c r="G14" s="413"/>
      <c r="H14" s="413"/>
    </row>
    <row r="15" spans="1:8" ht="19.5" customHeight="1" thickBot="1" x14ac:dyDescent="0.3"/>
    <row r="16" spans="1:8" ht="19.5" customHeight="1" thickBot="1" x14ac:dyDescent="0.35">
      <c r="A16" s="414" t="s">
        <v>28</v>
      </c>
      <c r="B16" s="415"/>
      <c r="C16" s="415"/>
      <c r="D16" s="415"/>
      <c r="E16" s="415"/>
      <c r="F16" s="415"/>
      <c r="G16" s="415"/>
      <c r="H16" s="416"/>
    </row>
    <row r="17" spans="1:14" ht="20.25" customHeight="1" x14ac:dyDescent="0.25">
      <c r="A17" s="417" t="s">
        <v>41</v>
      </c>
      <c r="B17" s="417"/>
      <c r="C17" s="417"/>
      <c r="D17" s="417"/>
      <c r="E17" s="417"/>
      <c r="F17" s="417"/>
      <c r="G17" s="417"/>
      <c r="H17" s="417"/>
    </row>
    <row r="18" spans="1:14" ht="26.25" customHeight="1" x14ac:dyDescent="0.4">
      <c r="A18" s="158" t="s">
        <v>30</v>
      </c>
      <c r="B18" s="418" t="s">
        <v>110</v>
      </c>
      <c r="C18" s="418"/>
    </row>
    <row r="19" spans="1:14" ht="26.25" customHeight="1" x14ac:dyDescent="0.4">
      <c r="A19" s="158" t="s">
        <v>31</v>
      </c>
      <c r="B19" s="159" t="s">
        <v>115</v>
      </c>
      <c r="C19" s="160">
        <v>25</v>
      </c>
    </row>
    <row r="20" spans="1:14" ht="26.25" customHeight="1" x14ac:dyDescent="0.4">
      <c r="A20" s="158" t="s">
        <v>32</v>
      </c>
      <c r="B20" s="159" t="s">
        <v>109</v>
      </c>
      <c r="C20" s="161"/>
    </row>
    <row r="21" spans="1:14" ht="26.25" customHeight="1" x14ac:dyDescent="0.4">
      <c r="A21" s="158" t="s">
        <v>33</v>
      </c>
      <c r="B21" s="419" t="s">
        <v>111</v>
      </c>
      <c r="C21" s="419"/>
      <c r="D21" s="419"/>
      <c r="E21" s="419"/>
      <c r="F21" s="419"/>
      <c r="G21" s="419"/>
      <c r="H21" s="419"/>
      <c r="I21" s="419"/>
    </row>
    <row r="22" spans="1:14" ht="26.25" customHeight="1" x14ac:dyDescent="0.4">
      <c r="A22" s="158" t="s">
        <v>34</v>
      </c>
      <c r="B22" s="162">
        <v>43278</v>
      </c>
      <c r="C22" s="161"/>
      <c r="D22" s="161"/>
      <c r="E22" s="161"/>
      <c r="F22" s="161"/>
      <c r="G22" s="161"/>
      <c r="H22" s="161"/>
      <c r="I22" s="161"/>
    </row>
    <row r="23" spans="1:14" ht="26.25" customHeight="1" x14ac:dyDescent="0.4">
      <c r="A23" s="158" t="s">
        <v>35</v>
      </c>
      <c r="B23" s="162">
        <v>43284</v>
      </c>
      <c r="C23" s="161"/>
      <c r="D23" s="161"/>
      <c r="E23" s="161"/>
      <c r="F23" s="161"/>
      <c r="G23" s="161"/>
      <c r="H23" s="161"/>
      <c r="I23" s="161"/>
    </row>
    <row r="24" spans="1:14" ht="18.75" x14ac:dyDescent="0.3">
      <c r="A24" s="158"/>
      <c r="B24" s="163"/>
    </row>
    <row r="25" spans="1:14" ht="18.75" x14ac:dyDescent="0.3">
      <c r="A25" s="164" t="s">
        <v>1</v>
      </c>
      <c r="B25" s="163"/>
    </row>
    <row r="26" spans="1:14" ht="26.25" customHeight="1" x14ac:dyDescent="0.4">
      <c r="A26" s="165" t="s">
        <v>4</v>
      </c>
      <c r="B26" s="418" t="s">
        <v>109</v>
      </c>
      <c r="C26" s="418"/>
    </row>
    <row r="27" spans="1:14" ht="26.25" customHeight="1" x14ac:dyDescent="0.4">
      <c r="A27" s="166" t="s">
        <v>42</v>
      </c>
      <c r="B27" s="419" t="s">
        <v>113</v>
      </c>
      <c r="C27" s="419"/>
    </row>
    <row r="28" spans="1:14" ht="27" customHeight="1" thickBot="1" x14ac:dyDescent="0.45">
      <c r="A28" s="166" t="s">
        <v>5</v>
      </c>
      <c r="B28" s="167">
        <v>99.7</v>
      </c>
    </row>
    <row r="29" spans="1:14" s="7" customFormat="1" ht="27" customHeight="1" thickBot="1" x14ac:dyDescent="0.45">
      <c r="A29" s="166" t="s">
        <v>43</v>
      </c>
      <c r="B29" s="168">
        <v>0</v>
      </c>
      <c r="C29" s="420" t="s">
        <v>44</v>
      </c>
      <c r="D29" s="421"/>
      <c r="E29" s="421"/>
      <c r="F29" s="421"/>
      <c r="G29" s="421"/>
      <c r="H29" s="422"/>
      <c r="I29" s="169"/>
      <c r="J29" s="169"/>
      <c r="K29" s="169"/>
      <c r="L29" s="169"/>
    </row>
    <row r="30" spans="1:14" s="7" customFormat="1" ht="19.5" customHeight="1" thickBot="1" x14ac:dyDescent="0.35">
      <c r="A30" s="166" t="s">
        <v>45</v>
      </c>
      <c r="B30" s="170">
        <f>B28-B29</f>
        <v>99.7</v>
      </c>
      <c r="C30" s="171"/>
      <c r="D30" s="171"/>
      <c r="E30" s="171"/>
      <c r="F30" s="171"/>
      <c r="G30" s="171"/>
      <c r="H30" s="172"/>
      <c r="I30" s="169"/>
      <c r="J30" s="169"/>
      <c r="K30" s="169"/>
      <c r="L30" s="169"/>
    </row>
    <row r="31" spans="1:14" s="7" customFormat="1" ht="27" customHeight="1" thickBot="1" x14ac:dyDescent="0.45">
      <c r="A31" s="166" t="s">
        <v>46</v>
      </c>
      <c r="B31" s="173">
        <v>1</v>
      </c>
      <c r="C31" s="423" t="s">
        <v>47</v>
      </c>
      <c r="D31" s="424"/>
      <c r="E31" s="424"/>
      <c r="F31" s="424"/>
      <c r="G31" s="424"/>
      <c r="H31" s="425"/>
      <c r="I31" s="169"/>
      <c r="J31" s="169"/>
      <c r="K31" s="169"/>
      <c r="L31" s="169"/>
    </row>
    <row r="32" spans="1:14" s="7" customFormat="1" ht="27" customHeight="1" thickBot="1" x14ac:dyDescent="0.45">
      <c r="A32" s="166" t="s">
        <v>48</v>
      </c>
      <c r="B32" s="173">
        <v>1</v>
      </c>
      <c r="C32" s="423" t="s">
        <v>49</v>
      </c>
      <c r="D32" s="424"/>
      <c r="E32" s="424"/>
      <c r="F32" s="424"/>
      <c r="G32" s="424"/>
      <c r="H32" s="425"/>
      <c r="I32" s="169"/>
      <c r="J32" s="169"/>
      <c r="K32" s="169"/>
      <c r="L32" s="174"/>
      <c r="M32" s="174"/>
      <c r="N32" s="175"/>
    </row>
    <row r="33" spans="1:14" s="7" customFormat="1" ht="17.25" customHeight="1" x14ac:dyDescent="0.3">
      <c r="A33" s="166"/>
      <c r="B33" s="176"/>
      <c r="C33" s="177"/>
      <c r="D33" s="177"/>
      <c r="E33" s="177"/>
      <c r="F33" s="177"/>
      <c r="G33" s="177"/>
      <c r="H33" s="177"/>
      <c r="I33" s="169"/>
      <c r="J33" s="169"/>
      <c r="K33" s="169"/>
      <c r="L33" s="174"/>
      <c r="M33" s="174"/>
      <c r="N33" s="175"/>
    </row>
    <row r="34" spans="1:14" s="7" customFormat="1" ht="18.75" x14ac:dyDescent="0.3">
      <c r="A34" s="166" t="s">
        <v>50</v>
      </c>
      <c r="B34" s="178">
        <f>B31/B32</f>
        <v>1</v>
      </c>
      <c r="C34" s="179" t="s">
        <v>51</v>
      </c>
      <c r="D34" s="179"/>
      <c r="E34" s="179"/>
      <c r="F34" s="179"/>
      <c r="G34" s="179"/>
      <c r="H34" s="179"/>
      <c r="I34" s="169"/>
      <c r="J34" s="169"/>
      <c r="K34" s="169"/>
      <c r="L34" s="174"/>
      <c r="M34" s="174"/>
      <c r="N34" s="175"/>
    </row>
    <row r="35" spans="1:14" s="7" customFormat="1" ht="19.5" customHeight="1" thickBot="1" x14ac:dyDescent="0.35">
      <c r="A35" s="166"/>
      <c r="B35" s="170"/>
      <c r="H35" s="179"/>
      <c r="I35" s="169"/>
      <c r="J35" s="169"/>
      <c r="K35" s="169"/>
      <c r="L35" s="174"/>
      <c r="M35" s="174"/>
      <c r="N35" s="175"/>
    </row>
    <row r="36" spans="1:14" s="7" customFormat="1" ht="27" customHeight="1" thickBot="1" x14ac:dyDescent="0.45">
      <c r="A36" s="180" t="s">
        <v>52</v>
      </c>
      <c r="B36" s="181">
        <v>25</v>
      </c>
      <c r="C36" s="179"/>
      <c r="D36" s="410" t="s">
        <v>53</v>
      </c>
      <c r="E36" s="411"/>
      <c r="F36" s="182" t="s">
        <v>54</v>
      </c>
      <c r="G36" s="183"/>
      <c r="J36" s="169"/>
      <c r="K36" s="169"/>
      <c r="L36" s="174"/>
      <c r="M36" s="174"/>
      <c r="N36" s="175"/>
    </row>
    <row r="37" spans="1:14" s="7" customFormat="1" ht="26.25" customHeight="1" x14ac:dyDescent="0.4">
      <c r="A37" s="184" t="s">
        <v>55</v>
      </c>
      <c r="B37" s="185">
        <v>4</v>
      </c>
      <c r="C37" s="186" t="s">
        <v>56</v>
      </c>
      <c r="D37" s="187" t="s">
        <v>57</v>
      </c>
      <c r="E37" s="188" t="s">
        <v>58</v>
      </c>
      <c r="F37" s="187" t="s">
        <v>57</v>
      </c>
      <c r="G37" s="189" t="s">
        <v>58</v>
      </c>
      <c r="J37" s="169"/>
      <c r="K37" s="169"/>
      <c r="L37" s="174"/>
      <c r="M37" s="174"/>
      <c r="N37" s="175"/>
    </row>
    <row r="38" spans="1:14" s="7" customFormat="1" ht="26.25" customHeight="1" x14ac:dyDescent="0.4">
      <c r="A38" s="184" t="s">
        <v>59</v>
      </c>
      <c r="B38" s="185">
        <v>100</v>
      </c>
      <c r="C38" s="190">
        <v>1</v>
      </c>
      <c r="D38" s="191">
        <v>2428939</v>
      </c>
      <c r="E38" s="192">
        <f>IF(ISBLANK(D38),"-",$D$48/$D$45*D38)</f>
        <v>2584878.242153516</v>
      </c>
      <c r="F38" s="191">
        <v>2585369</v>
      </c>
      <c r="G38" s="193">
        <f>IF(ISBLANK(F38),"-",$D$48/$F$45*F38)</f>
        <v>2577682.3512286358</v>
      </c>
      <c r="J38" s="169"/>
      <c r="K38" s="169"/>
      <c r="L38" s="174"/>
      <c r="M38" s="174"/>
      <c r="N38" s="175"/>
    </row>
    <row r="39" spans="1:14" s="7" customFormat="1" ht="26.25" customHeight="1" x14ac:dyDescent="0.4">
      <c r="A39" s="184" t="s">
        <v>60</v>
      </c>
      <c r="B39" s="185">
        <v>1</v>
      </c>
      <c r="C39" s="194">
        <v>2</v>
      </c>
      <c r="D39" s="195">
        <v>2442391</v>
      </c>
      <c r="E39" s="196">
        <f>IF(ISBLANK(D39),"-",$D$48/$D$45*D39)</f>
        <v>2599193.8680763775</v>
      </c>
      <c r="F39" s="195">
        <v>2571991</v>
      </c>
      <c r="G39" s="197">
        <f>IF(ISBLANK(F39),"-",$D$48/$F$45*F39)</f>
        <v>2564344.1258168141</v>
      </c>
      <c r="J39" s="169"/>
      <c r="K39" s="169"/>
      <c r="L39" s="174"/>
      <c r="M39" s="174"/>
      <c r="N39" s="175"/>
    </row>
    <row r="40" spans="1:14" ht="26.25" customHeight="1" x14ac:dyDescent="0.4">
      <c r="A40" s="184" t="s">
        <v>61</v>
      </c>
      <c r="B40" s="185">
        <v>1</v>
      </c>
      <c r="C40" s="194">
        <v>3</v>
      </c>
      <c r="D40" s="195">
        <v>2438647</v>
      </c>
      <c r="E40" s="196">
        <f>IF(ISBLANK(D40),"-",$D$48/$D$45*D40)</f>
        <v>2595209.5011825925</v>
      </c>
      <c r="F40" s="195">
        <v>2569877</v>
      </c>
      <c r="G40" s="197">
        <f>IF(ISBLANK(F40),"-",$D$48/$F$45*F40)</f>
        <v>2562236.4110223311</v>
      </c>
      <c r="L40" s="174"/>
      <c r="M40" s="174"/>
      <c r="N40" s="179"/>
    </row>
    <row r="41" spans="1:14" ht="26.25" customHeight="1" x14ac:dyDescent="0.4">
      <c r="A41" s="184" t="s">
        <v>62</v>
      </c>
      <c r="B41" s="185">
        <v>1</v>
      </c>
      <c r="C41" s="198">
        <v>4</v>
      </c>
      <c r="D41" s="199"/>
      <c r="E41" s="200" t="str">
        <f>IF(ISBLANK(D41),"-",$D$48/$D$45*D41)</f>
        <v>-</v>
      </c>
      <c r="F41" s="199"/>
      <c r="G41" s="201" t="str">
        <f>IF(ISBLANK(F41),"-",$D$48/$F$45*F41)</f>
        <v>-</v>
      </c>
      <c r="L41" s="174"/>
      <c r="M41" s="174"/>
      <c r="N41" s="179"/>
    </row>
    <row r="42" spans="1:14" ht="27" customHeight="1" thickBot="1" x14ac:dyDescent="0.45">
      <c r="A42" s="184" t="s">
        <v>63</v>
      </c>
      <c r="B42" s="185">
        <v>1</v>
      </c>
      <c r="C42" s="202" t="s">
        <v>64</v>
      </c>
      <c r="D42" s="203">
        <f>AVERAGE(D38:D41)</f>
        <v>2436659</v>
      </c>
      <c r="E42" s="204">
        <f>AVERAGE(E38:E41)</f>
        <v>2593093.8704708288</v>
      </c>
      <c r="F42" s="205">
        <f>AVERAGE(F38:F41)</f>
        <v>2575745.6666666665</v>
      </c>
      <c r="G42" s="206">
        <f>AVERAGE(G38:G41)</f>
        <v>2568087.6293559275</v>
      </c>
    </row>
    <row r="43" spans="1:14" ht="26.25" customHeight="1" x14ac:dyDescent="0.4">
      <c r="A43" s="184" t="s">
        <v>65</v>
      </c>
      <c r="B43" s="167">
        <v>1</v>
      </c>
      <c r="C43" s="207" t="s">
        <v>66</v>
      </c>
      <c r="D43" s="208">
        <v>18.850000000000001</v>
      </c>
      <c r="E43" s="179"/>
      <c r="F43" s="209">
        <v>20.12</v>
      </c>
      <c r="G43" s="210"/>
    </row>
    <row r="44" spans="1:14" ht="26.25" customHeight="1" x14ac:dyDescent="0.4">
      <c r="A44" s="184" t="s">
        <v>67</v>
      </c>
      <c r="B44" s="167">
        <v>1</v>
      </c>
      <c r="C44" s="211" t="s">
        <v>68</v>
      </c>
      <c r="D44" s="212">
        <f>D43*$B$34</f>
        <v>18.850000000000001</v>
      </c>
      <c r="E44" s="213"/>
      <c r="F44" s="214">
        <f>F43*$B$34</f>
        <v>20.12</v>
      </c>
      <c r="G44" s="215"/>
    </row>
    <row r="45" spans="1:14" ht="19.5" customHeight="1" thickBot="1" x14ac:dyDescent="0.35">
      <c r="A45" s="184" t="s">
        <v>69</v>
      </c>
      <c r="B45" s="213">
        <f>(B44/B43)*(B42/B41)*(B40/B39)*(B38/B37)*B36</f>
        <v>625</v>
      </c>
      <c r="C45" s="211" t="s">
        <v>70</v>
      </c>
      <c r="D45" s="216">
        <f>D44*$B$30/100</f>
        <v>18.793450000000004</v>
      </c>
      <c r="E45" s="215"/>
      <c r="F45" s="217">
        <f>F44*$B$30/100</f>
        <v>20.059640000000002</v>
      </c>
      <c r="G45" s="215"/>
    </row>
    <row r="46" spans="1:14" ht="19.5" customHeight="1" thickBot="1" x14ac:dyDescent="0.35">
      <c r="A46" s="400" t="s">
        <v>71</v>
      </c>
      <c r="B46" s="401"/>
      <c r="C46" s="211" t="s">
        <v>72</v>
      </c>
      <c r="D46" s="218">
        <f>D45/$B$45</f>
        <v>3.0069520000000006E-2</v>
      </c>
      <c r="E46" s="215"/>
      <c r="F46" s="219">
        <f>F45/$B$45</f>
        <v>3.2095424000000004E-2</v>
      </c>
      <c r="G46" s="215"/>
    </row>
    <row r="47" spans="1:14" ht="27" customHeight="1" thickBot="1" x14ac:dyDescent="0.45">
      <c r="A47" s="402"/>
      <c r="B47" s="403"/>
      <c r="C47" s="211" t="s">
        <v>73</v>
      </c>
      <c r="D47" s="220">
        <v>3.2000000000000001E-2</v>
      </c>
      <c r="E47" s="210"/>
      <c r="F47" s="210"/>
      <c r="G47" s="210"/>
    </row>
    <row r="48" spans="1:14" ht="18.75" x14ac:dyDescent="0.3">
      <c r="C48" s="211" t="s">
        <v>74</v>
      </c>
      <c r="D48" s="216">
        <f>D47*$B$45</f>
        <v>20</v>
      </c>
      <c r="E48" s="215"/>
      <c r="F48" s="215"/>
      <c r="G48" s="215"/>
    </row>
    <row r="49" spans="1:12" ht="19.5" customHeight="1" thickBot="1" x14ac:dyDescent="0.35">
      <c r="C49" s="221" t="s">
        <v>75</v>
      </c>
      <c r="D49" s="222">
        <f>D48/B34</f>
        <v>20</v>
      </c>
      <c r="E49" s="223"/>
      <c r="F49" s="223"/>
      <c r="G49" s="223"/>
    </row>
    <row r="50" spans="1:12" ht="18.75" x14ac:dyDescent="0.3">
      <c r="C50" s="224" t="s">
        <v>76</v>
      </c>
      <c r="D50" s="225">
        <f>AVERAGE(E38:E41,G38:G41)</f>
        <v>2580590.7499133782</v>
      </c>
      <c r="E50" s="226"/>
      <c r="F50" s="226"/>
      <c r="G50" s="226"/>
    </row>
    <row r="51" spans="1:12" ht="18.75" x14ac:dyDescent="0.3">
      <c r="C51" s="227" t="s">
        <v>77</v>
      </c>
      <c r="D51" s="228">
        <f>STDEV(E38:E41,G38:G41)/D50</f>
        <v>5.9718009398420395E-3</v>
      </c>
      <c r="E51" s="213"/>
      <c r="F51" s="213"/>
      <c r="G51" s="213"/>
    </row>
    <row r="52" spans="1:12" ht="19.5" customHeight="1" thickBot="1" x14ac:dyDescent="0.35">
      <c r="C52" s="229" t="s">
        <v>15</v>
      </c>
      <c r="D52" s="230">
        <f>COUNT(E38:E41,G38:G41)</f>
        <v>6</v>
      </c>
      <c r="E52" s="213"/>
      <c r="F52" s="213"/>
      <c r="G52" s="213"/>
    </row>
    <row r="54" spans="1:12" ht="18.75" x14ac:dyDescent="0.3">
      <c r="A54" s="164" t="s">
        <v>1</v>
      </c>
      <c r="B54" s="231" t="s">
        <v>78</v>
      </c>
    </row>
    <row r="55" spans="1:12" ht="18.75" x14ac:dyDescent="0.3">
      <c r="A55" s="179" t="s">
        <v>79</v>
      </c>
      <c r="B55" s="232" t="str">
        <f>B21</f>
        <v>Each 5ml contains 40mg Trimethoprim</v>
      </c>
    </row>
    <row r="56" spans="1:12" ht="26.25" customHeight="1" x14ac:dyDescent="0.4">
      <c r="A56" s="166" t="s">
        <v>80</v>
      </c>
      <c r="B56" s="233">
        <v>5</v>
      </c>
      <c r="C56" s="213" t="s">
        <v>81</v>
      </c>
      <c r="D56" s="234">
        <v>40</v>
      </c>
      <c r="E56" s="213" t="str">
        <f>B20</f>
        <v>Trimethoprim</v>
      </c>
    </row>
    <row r="57" spans="1:12" ht="19.5" thickBot="1" x14ac:dyDescent="0.35">
      <c r="A57" s="232" t="s">
        <v>82</v>
      </c>
      <c r="B57" s="235">
        <f>'RELATIVE DENSITY'!C39</f>
        <v>1.0685033737419476</v>
      </c>
    </row>
    <row r="58" spans="1:12" s="238" customFormat="1" ht="19.5" thickBot="1" x14ac:dyDescent="0.35">
      <c r="A58" s="166" t="s">
        <v>83</v>
      </c>
      <c r="B58" s="236">
        <f>B56</f>
        <v>5</v>
      </c>
      <c r="C58" s="213" t="s">
        <v>84</v>
      </c>
      <c r="D58" s="237">
        <f>B57*B56</f>
        <v>5.3425168687097377</v>
      </c>
    </row>
    <row r="59" spans="1:12" ht="19.5" customHeight="1" thickBot="1" x14ac:dyDescent="0.3"/>
    <row r="60" spans="1:12" s="7" customFormat="1" ht="27" customHeight="1" thickBot="1" x14ac:dyDescent="0.45">
      <c r="A60" s="180" t="s">
        <v>85</v>
      </c>
      <c r="B60" s="181">
        <v>50</v>
      </c>
      <c r="C60" s="179"/>
      <c r="D60" s="239" t="s">
        <v>86</v>
      </c>
      <c r="E60" s="240" t="s">
        <v>87</v>
      </c>
      <c r="F60" s="240" t="s">
        <v>57</v>
      </c>
      <c r="G60" s="240" t="s">
        <v>88</v>
      </c>
      <c r="H60" s="186" t="s">
        <v>89</v>
      </c>
      <c r="L60" s="169"/>
    </row>
    <row r="61" spans="1:12" s="7" customFormat="1" ht="24" customHeight="1" x14ac:dyDescent="0.4">
      <c r="A61" s="184" t="s">
        <v>90</v>
      </c>
      <c r="B61" s="185">
        <v>5</v>
      </c>
      <c r="C61" s="404" t="s">
        <v>91</v>
      </c>
      <c r="D61" s="429">
        <f>'Sulfamethoxazole 1'!D61:D64</f>
        <v>2.2423099999999998</v>
      </c>
      <c r="E61" s="241">
        <v>1</v>
      </c>
      <c r="F61" s="242">
        <v>2502046</v>
      </c>
      <c r="G61" s="243">
        <f>IF(ISBLANK(F61),"-",(F61/$D$50*$D$47*$B$69)*$D$58/$D$61)</f>
        <v>36.961227397089459</v>
      </c>
      <c r="H61" s="244">
        <f t="shared" ref="H61:H72" si="0">IF(ISBLANK(F61),"-",G61/$D$56)</f>
        <v>0.9240306849272365</v>
      </c>
      <c r="L61" s="169"/>
    </row>
    <row r="62" spans="1:12" s="7" customFormat="1" ht="26.25" customHeight="1" x14ac:dyDescent="0.4">
      <c r="A62" s="184" t="s">
        <v>92</v>
      </c>
      <c r="B62" s="185">
        <v>50</v>
      </c>
      <c r="C62" s="405"/>
      <c r="D62" s="430"/>
      <c r="E62" s="245">
        <v>2</v>
      </c>
      <c r="F62" s="195">
        <v>2555001</v>
      </c>
      <c r="G62" s="246">
        <f>IF(ISBLANK(F62),"-",(F62/$D$50*$D$47*$B$69)*$D$58/$D$61)</f>
        <v>37.743499903994952</v>
      </c>
      <c r="H62" s="247">
        <f t="shared" si="0"/>
        <v>0.94358749759987381</v>
      </c>
      <c r="L62" s="169"/>
    </row>
    <row r="63" spans="1:12" s="7" customFormat="1" ht="24.75" customHeight="1" x14ac:dyDescent="0.4">
      <c r="A63" s="184" t="s">
        <v>93</v>
      </c>
      <c r="B63" s="185">
        <v>1</v>
      </c>
      <c r="C63" s="405"/>
      <c r="D63" s="430"/>
      <c r="E63" s="245">
        <v>3</v>
      </c>
      <c r="F63" s="195">
        <v>2555282</v>
      </c>
      <c r="G63" s="246">
        <f>IF(ISBLANK(F63),"-",(F63/$D$50*$D$47*$B$69)*$D$58/$D$61)</f>
        <v>37.747650948739363</v>
      </c>
      <c r="H63" s="247">
        <f t="shared" si="0"/>
        <v>0.94369127371848405</v>
      </c>
      <c r="L63" s="169"/>
    </row>
    <row r="64" spans="1:12" ht="27" customHeight="1" thickBot="1" x14ac:dyDescent="0.45">
      <c r="A64" s="184" t="s">
        <v>94</v>
      </c>
      <c r="B64" s="185">
        <v>1</v>
      </c>
      <c r="C64" s="406"/>
      <c r="D64" s="431"/>
      <c r="E64" s="248">
        <v>4</v>
      </c>
      <c r="F64" s="249"/>
      <c r="G64" s="246" t="str">
        <f>IF(ISBLANK(F64),"-",(F64/$D$50*$D$47*$B$69)*$D$58/$D$61)</f>
        <v>-</v>
      </c>
      <c r="H64" s="247" t="str">
        <f t="shared" si="0"/>
        <v>-</v>
      </c>
    </row>
    <row r="65" spans="1:11" ht="24.75" customHeight="1" x14ac:dyDescent="0.4">
      <c r="A65" s="184" t="s">
        <v>95</v>
      </c>
      <c r="B65" s="185">
        <v>1</v>
      </c>
      <c r="C65" s="404" t="s">
        <v>96</v>
      </c>
      <c r="D65" s="429">
        <f>'Sulfamethoxazole 1'!D65:D68</f>
        <v>2.0135299999999998</v>
      </c>
      <c r="E65" s="250">
        <v>1</v>
      </c>
      <c r="F65" s="195">
        <v>2315881</v>
      </c>
      <c r="G65" s="243">
        <f>IF(ISBLANK(F65),"-",(F65/$D$50*$D$47*$B$69)*$D$58/$D$65)</f>
        <v>38.098237393134951</v>
      </c>
      <c r="H65" s="244">
        <f t="shared" si="0"/>
        <v>0.95245593482837376</v>
      </c>
    </row>
    <row r="66" spans="1:11" ht="23.25" customHeight="1" x14ac:dyDescent="0.4">
      <c r="A66" s="184" t="s">
        <v>97</v>
      </c>
      <c r="B66" s="185">
        <v>1</v>
      </c>
      <c r="C66" s="405"/>
      <c r="D66" s="430"/>
      <c r="E66" s="251">
        <v>2</v>
      </c>
      <c r="F66" s="195">
        <v>2311906</v>
      </c>
      <c r="G66" s="246">
        <f>IF(ISBLANK(F66),"-",(F66/$D$50*$D$47*$B$69)*$D$58/$D$65)</f>
        <v>38.032845218995739</v>
      </c>
      <c r="H66" s="247">
        <f t="shared" si="0"/>
        <v>0.95082113047489347</v>
      </c>
    </row>
    <row r="67" spans="1:11" ht="24.75" customHeight="1" x14ac:dyDescent="0.4">
      <c r="A67" s="184" t="s">
        <v>98</v>
      </c>
      <c r="B67" s="185">
        <v>1</v>
      </c>
      <c r="C67" s="405"/>
      <c r="D67" s="430"/>
      <c r="E67" s="251">
        <v>3</v>
      </c>
      <c r="F67" s="195">
        <v>2310273</v>
      </c>
      <c r="G67" s="246">
        <f>IF(ISBLANK(F67),"-",(F67/$D$50*$D$47*$B$69)*$D$58/$D$65)</f>
        <v>38.005980962299049</v>
      </c>
      <c r="H67" s="247">
        <f t="shared" si="0"/>
        <v>0.95014952405747621</v>
      </c>
    </row>
    <row r="68" spans="1:11" ht="27" customHeight="1" thickBot="1" x14ac:dyDescent="0.45">
      <c r="A68" s="184" t="s">
        <v>99</v>
      </c>
      <c r="B68" s="185">
        <v>1</v>
      </c>
      <c r="C68" s="406"/>
      <c r="D68" s="431"/>
      <c r="E68" s="252">
        <v>4</v>
      </c>
      <c r="F68" s="249"/>
      <c r="G68" s="253" t="str">
        <f>IF(ISBLANK(F68),"-",(F68/$D$50*$D$47*$B$69)*$D$58/$D$65)</f>
        <v>-</v>
      </c>
      <c r="H68" s="254" t="str">
        <f t="shared" si="0"/>
        <v>-</v>
      </c>
    </row>
    <row r="69" spans="1:11" ht="23.25" customHeight="1" x14ac:dyDescent="0.4">
      <c r="A69" s="184" t="s">
        <v>100</v>
      </c>
      <c r="B69" s="194">
        <f>(B68/B67)*(B66/B65)*(B64/B63)*(B62/B61)*B60</f>
        <v>500</v>
      </c>
      <c r="C69" s="404" t="s">
        <v>101</v>
      </c>
      <c r="D69" s="429">
        <f>'Sulfamethoxazole 1'!D69:D72</f>
        <v>2.22844</v>
      </c>
      <c r="E69" s="250">
        <v>1</v>
      </c>
      <c r="F69" s="242">
        <v>2566840</v>
      </c>
      <c r="G69" s="243">
        <f>IF(ISBLANK(F69),"-",(F69/$D$50*$D$47*$B$69)*$D$58/$D$69)</f>
        <v>38.154397647167173</v>
      </c>
      <c r="H69" s="247">
        <f t="shared" si="0"/>
        <v>0.95385994117917927</v>
      </c>
    </row>
    <row r="70" spans="1:11" ht="22.5" customHeight="1" thickBot="1" x14ac:dyDescent="0.45">
      <c r="A70" s="255" t="s">
        <v>102</v>
      </c>
      <c r="B70" s="256">
        <f>(D47*B69)/D56*D58</f>
        <v>2.1370067474838952</v>
      </c>
      <c r="C70" s="405"/>
      <c r="D70" s="430"/>
      <c r="E70" s="251">
        <v>2</v>
      </c>
      <c r="F70" s="195">
        <v>2579267</v>
      </c>
      <c r="G70" s="246">
        <f>IF(ISBLANK(F70),"-",(F70/$D$50*$D$47*$B$69)*$D$58/$D$69)</f>
        <v>38.339116873749788</v>
      </c>
      <c r="H70" s="247">
        <f t="shared" si="0"/>
        <v>0.9584779218437447</v>
      </c>
    </row>
    <row r="71" spans="1:11" ht="23.25" customHeight="1" x14ac:dyDescent="0.4">
      <c r="A71" s="400" t="s">
        <v>71</v>
      </c>
      <c r="B71" s="408"/>
      <c r="C71" s="405"/>
      <c r="D71" s="430"/>
      <c r="E71" s="251">
        <v>3</v>
      </c>
      <c r="F71" s="195">
        <v>2584667</v>
      </c>
      <c r="G71" s="246">
        <f>IF(ISBLANK(F71),"-",(F71/$D$50*$D$47*$B$69)*$D$58/$D$69)</f>
        <v>38.419384341645994</v>
      </c>
      <c r="H71" s="247">
        <f t="shared" si="0"/>
        <v>0.96048460854114981</v>
      </c>
    </row>
    <row r="72" spans="1:11" ht="23.25" customHeight="1" thickBot="1" x14ac:dyDescent="0.45">
      <c r="A72" s="402"/>
      <c r="B72" s="409"/>
      <c r="C72" s="407"/>
      <c r="D72" s="431"/>
      <c r="E72" s="252">
        <v>4</v>
      </c>
      <c r="F72" s="249"/>
      <c r="G72" s="253" t="str">
        <f>IF(ISBLANK(F72),"-",(F72/$D$50*$D$47*$B$69)*$D$58/$D$69)</f>
        <v>-</v>
      </c>
      <c r="H72" s="254" t="str">
        <f t="shared" si="0"/>
        <v>-</v>
      </c>
    </row>
    <row r="73" spans="1:11" ht="26.25" customHeight="1" x14ac:dyDescent="0.4">
      <c r="A73" s="213"/>
      <c r="B73" s="213"/>
      <c r="C73" s="213"/>
      <c r="D73" s="213"/>
      <c r="E73" s="213"/>
      <c r="F73" s="213"/>
      <c r="G73" s="257" t="s">
        <v>64</v>
      </c>
      <c r="H73" s="258">
        <f>AVERAGE(H61:H72)</f>
        <v>0.94861761301893466</v>
      </c>
    </row>
    <row r="74" spans="1:11" ht="26.25" customHeight="1" x14ac:dyDescent="0.4">
      <c r="C74" s="213"/>
      <c r="D74" s="213"/>
      <c r="E74" s="213"/>
      <c r="F74" s="213"/>
      <c r="G74" s="227" t="s">
        <v>77</v>
      </c>
      <c r="H74" s="259">
        <f>STDEV(H61:H72)/H73</f>
        <v>1.1436336716733626E-2</v>
      </c>
    </row>
    <row r="75" spans="1:11" ht="27" customHeight="1" thickBot="1" x14ac:dyDescent="0.45">
      <c r="A75" s="213"/>
      <c r="B75" s="213"/>
      <c r="C75" s="213"/>
      <c r="D75" s="215"/>
      <c r="E75" s="215"/>
      <c r="F75" s="213"/>
      <c r="G75" s="229" t="s">
        <v>15</v>
      </c>
      <c r="H75" s="260">
        <f>COUNT(H61:H72)</f>
        <v>9</v>
      </c>
    </row>
    <row r="76" spans="1:11" ht="18.75" x14ac:dyDescent="0.3">
      <c r="A76" s="213"/>
      <c r="B76" s="213"/>
      <c r="C76" s="213"/>
      <c r="D76" s="215"/>
      <c r="E76" s="215"/>
      <c r="F76" s="215"/>
      <c r="G76" s="215"/>
      <c r="H76" s="213"/>
      <c r="I76" s="179"/>
      <c r="J76" s="166"/>
      <c r="K76" s="170"/>
    </row>
    <row r="77" spans="1:11" ht="26.25" customHeight="1" x14ac:dyDescent="0.4">
      <c r="A77" s="165" t="s">
        <v>103</v>
      </c>
      <c r="B77" s="166" t="s">
        <v>104</v>
      </c>
      <c r="C77" s="399" t="str">
        <f>B20</f>
        <v>Trimethoprim</v>
      </c>
      <c r="D77" s="399"/>
      <c r="E77" s="179" t="s">
        <v>105</v>
      </c>
      <c r="F77" s="179"/>
      <c r="G77" s="261">
        <f>H73</f>
        <v>0.94861761301893466</v>
      </c>
      <c r="H77" s="213"/>
      <c r="I77" s="179"/>
      <c r="J77" s="166"/>
      <c r="K77" s="170"/>
    </row>
    <row r="78" spans="1:11" ht="19.5" customHeight="1" thickBot="1" x14ac:dyDescent="0.35">
      <c r="A78" s="262"/>
      <c r="B78" s="263"/>
      <c r="C78" s="264"/>
      <c r="D78" s="264"/>
      <c r="E78" s="263"/>
      <c r="F78" s="263"/>
      <c r="G78" s="263"/>
      <c r="H78" s="263"/>
    </row>
    <row r="79" spans="1:11" ht="18.75" x14ac:dyDescent="0.3">
      <c r="B79" s="213" t="s">
        <v>21</v>
      </c>
      <c r="E79" s="213" t="s">
        <v>22</v>
      </c>
      <c r="F79" s="213"/>
      <c r="G79" s="213" t="s">
        <v>23</v>
      </c>
    </row>
    <row r="80" spans="1:11" ht="83.1" customHeight="1" x14ac:dyDescent="0.3">
      <c r="A80" s="166" t="s">
        <v>24</v>
      </c>
      <c r="B80" s="265" t="s">
        <v>108</v>
      </c>
      <c r="C80" s="266"/>
      <c r="D80" s="213"/>
      <c r="E80" s="267"/>
      <c r="F80" s="179"/>
      <c r="G80" s="267"/>
      <c r="H80" s="267"/>
      <c r="I80" s="179"/>
    </row>
    <row r="81" spans="1:9" ht="83.1" customHeight="1" x14ac:dyDescent="0.3">
      <c r="A81" s="166" t="s">
        <v>25</v>
      </c>
      <c r="B81" s="268"/>
      <c r="C81" s="268"/>
      <c r="D81" s="170"/>
      <c r="E81" s="269"/>
      <c r="F81" s="179"/>
      <c r="G81" s="269"/>
      <c r="H81" s="269"/>
      <c r="I81" s="179"/>
    </row>
    <row r="82" spans="1:9" ht="18.75" x14ac:dyDescent="0.3">
      <c r="A82" s="213"/>
      <c r="B82" s="213"/>
      <c r="C82" s="215"/>
      <c r="D82" s="215"/>
      <c r="E82" s="215"/>
      <c r="F82" s="215"/>
      <c r="G82" s="213"/>
      <c r="H82" s="213"/>
      <c r="I82" s="179"/>
    </row>
    <row r="83" spans="1:9" ht="18.75" x14ac:dyDescent="0.3">
      <c r="A83" s="213"/>
      <c r="B83" s="213"/>
      <c r="C83" s="213"/>
      <c r="D83" s="215"/>
      <c r="E83" s="215"/>
      <c r="F83" s="215"/>
      <c r="G83" s="215"/>
      <c r="H83" s="213"/>
      <c r="I83" s="179"/>
    </row>
    <row r="84" spans="1:9" ht="18.75" x14ac:dyDescent="0.3">
      <c r="A84" s="213"/>
      <c r="B84" s="213"/>
      <c r="C84" s="213"/>
      <c r="D84" s="215"/>
      <c r="E84" s="215"/>
      <c r="F84" s="215"/>
      <c r="G84" s="215"/>
      <c r="H84" s="213"/>
      <c r="I84" s="179"/>
    </row>
    <row r="85" spans="1:9" ht="18.75" x14ac:dyDescent="0.3">
      <c r="A85" s="213"/>
      <c r="B85" s="213"/>
      <c r="C85" s="213"/>
      <c r="D85" s="215"/>
      <c r="E85" s="215"/>
      <c r="F85" s="215"/>
      <c r="G85" s="215"/>
      <c r="H85" s="213"/>
      <c r="I85" s="179"/>
    </row>
    <row r="86" spans="1:9" ht="18.75" x14ac:dyDescent="0.3">
      <c r="A86" s="213"/>
      <c r="B86" s="213"/>
      <c r="C86" s="213"/>
      <c r="D86" s="215"/>
      <c r="E86" s="215"/>
      <c r="F86" s="215"/>
      <c r="G86" s="215"/>
      <c r="H86" s="213"/>
      <c r="I86" s="179"/>
    </row>
    <row r="87" spans="1:9" ht="18.75" x14ac:dyDescent="0.3">
      <c r="A87" s="213"/>
      <c r="B87" s="213"/>
      <c r="C87" s="213"/>
      <c r="D87" s="215"/>
      <c r="E87" s="215"/>
      <c r="F87" s="215"/>
      <c r="G87" s="215"/>
      <c r="H87" s="213"/>
      <c r="I87" s="179"/>
    </row>
    <row r="88" spans="1:9" ht="18.75" x14ac:dyDescent="0.3">
      <c r="A88" s="213"/>
      <c r="B88" s="213"/>
      <c r="C88" s="213"/>
      <c r="D88" s="215"/>
      <c r="E88" s="215"/>
      <c r="F88" s="215"/>
      <c r="G88" s="215"/>
      <c r="H88" s="213"/>
      <c r="I88" s="179"/>
    </row>
    <row r="89" spans="1:9" ht="18.75" x14ac:dyDescent="0.3">
      <c r="A89" s="213"/>
      <c r="B89" s="213"/>
      <c r="C89" s="213"/>
      <c r="D89" s="215"/>
      <c r="E89" s="215"/>
      <c r="F89" s="215"/>
      <c r="G89" s="215"/>
      <c r="H89" s="213"/>
      <c r="I89" s="179"/>
    </row>
    <row r="90" spans="1:9" ht="18.75" x14ac:dyDescent="0.3">
      <c r="A90" s="213"/>
      <c r="B90" s="213"/>
      <c r="C90" s="213"/>
      <c r="D90" s="215"/>
      <c r="E90" s="215"/>
      <c r="F90" s="215"/>
      <c r="G90" s="215"/>
      <c r="H90" s="213"/>
      <c r="I90" s="17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horizontalDpi="4294967295" verticalDpi="4294967295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TRIM SST</vt:lpstr>
      <vt:lpstr>SST (SALFA)</vt:lpstr>
      <vt:lpstr>RELATIVE DENSITY</vt:lpstr>
      <vt:lpstr>Sulfamethoxazole 1</vt:lpstr>
      <vt:lpstr>Trimethoprim 1</vt:lpstr>
      <vt:lpstr>'RELATIVE DENSITY'!Print_Area</vt:lpstr>
      <vt:lpstr>'SST (SALFA)'!Print_Area</vt:lpstr>
      <vt:lpstr>'Sulfamethoxazole 1'!Print_Area</vt:lpstr>
      <vt:lpstr>'TRIM SST'!Print_Area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2018-07-17T12:56:06Z</cp:lastPrinted>
  <dcterms:created xsi:type="dcterms:W3CDTF">2005-07-05T10:19:27Z</dcterms:created>
  <dcterms:modified xsi:type="dcterms:W3CDTF">2018-07-17T12:58:54Z</dcterms:modified>
</cp:coreProperties>
</file>