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Analysis Worksheets\2018\Jul\"/>
    </mc:Choice>
  </mc:AlternateContent>
  <bookViews>
    <workbookView xWindow="0" yWindow="0" windowWidth="20490" windowHeight="7650"/>
  </bookViews>
  <sheets>
    <sheet name="SST" sheetId="1" r:id="rId1"/>
    <sheet name="Uniformity" sheetId="2" r:id="rId2"/>
    <sheet name="Efavirenz" sheetId="3" r:id="rId3"/>
  </sheets>
  <definedNames>
    <definedName name="_xlnm.Print_Area" localSheetId="2">Efavirenz!$A$1:$I$131</definedName>
    <definedName name="_xlnm.Print_Area" localSheetId="0">SST!$A$15:$G$62</definedName>
    <definedName name="_xlnm.Print_Area" localSheetId="1">Uniformity!$A$11:$F$55</definedName>
  </definedNames>
  <calcPr calcId="162913"/>
</workbook>
</file>

<file path=xl/calcChain.xml><?xml version="1.0" encoding="utf-8"?>
<calcChain xmlns="http://schemas.openxmlformats.org/spreadsheetml/2006/main">
  <c r="B21" i="1" l="1"/>
  <c r="C124" i="3"/>
  <c r="B116" i="3"/>
  <c r="D100" i="3" s="1"/>
  <c r="B98" i="3"/>
  <c r="F97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6" i="2"/>
  <c r="B57" i="3" s="1"/>
  <c r="C45" i="2"/>
  <c r="D41" i="2"/>
  <c r="D38" i="2"/>
  <c r="D33" i="2"/>
  <c r="D30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9" i="2" l="1"/>
  <c r="D37" i="2"/>
  <c r="B49" i="2"/>
  <c r="D26" i="2"/>
  <c r="D34" i="2"/>
  <c r="D42" i="2"/>
  <c r="D50" i="2"/>
  <c r="D101" i="3"/>
  <c r="I92" i="3"/>
  <c r="I39" i="3"/>
  <c r="D49" i="3"/>
  <c r="D44" i="3"/>
  <c r="D45" i="3" s="1"/>
  <c r="D46" i="3" s="1"/>
  <c r="F45" i="3"/>
  <c r="G38" i="3" s="1"/>
  <c r="F98" i="3"/>
  <c r="F99" i="3" s="1"/>
  <c r="D98" i="3"/>
  <c r="D99" i="3" s="1"/>
  <c r="E41" i="3"/>
  <c r="B69" i="3"/>
  <c r="G94" i="3"/>
  <c r="G92" i="3"/>
  <c r="C50" i="2"/>
  <c r="G41" i="3"/>
  <c r="D31" i="2"/>
  <c r="D39" i="2"/>
  <c r="D43" i="2"/>
  <c r="C49" i="2"/>
  <c r="D27" i="2"/>
  <c r="D35" i="2"/>
  <c r="D24" i="2"/>
  <c r="D28" i="2"/>
  <c r="D32" i="2"/>
  <c r="D36" i="2"/>
  <c r="D40" i="2"/>
  <c r="D49" i="2"/>
  <c r="G93" i="3" l="1"/>
  <c r="G39" i="3"/>
  <c r="F46" i="3"/>
  <c r="D102" i="3"/>
  <c r="G91" i="3"/>
  <c r="G95" i="3" s="1"/>
  <c r="E93" i="3"/>
  <c r="E38" i="3"/>
  <c r="E39" i="3"/>
  <c r="E40" i="3"/>
  <c r="G40" i="3"/>
  <c r="G42" i="3" s="1"/>
  <c r="E92" i="3"/>
  <c r="E94" i="3"/>
  <c r="E91" i="3"/>
  <c r="E42" i="3" l="1"/>
  <c r="D103" i="3"/>
  <c r="E111" i="3" s="1"/>
  <c r="F111" i="3" s="1"/>
  <c r="E95" i="3"/>
  <c r="D105" i="3"/>
  <c r="D52" i="3"/>
  <c r="D50" i="3"/>
  <c r="G70" i="3" s="1"/>
  <c r="H70" i="3" s="1"/>
  <c r="D51" i="3" l="1"/>
  <c r="E112" i="3"/>
  <c r="F112" i="3" s="1"/>
  <c r="D104" i="3"/>
  <c r="E113" i="3"/>
  <c r="F113" i="3" s="1"/>
  <c r="E108" i="3"/>
  <c r="F108" i="3" s="1"/>
  <c r="E109" i="3"/>
  <c r="F109" i="3" s="1"/>
  <c r="E110" i="3"/>
  <c r="F110" i="3" s="1"/>
  <c r="G69" i="3"/>
  <c r="H69" i="3" s="1"/>
  <c r="G61" i="3"/>
  <c r="H61" i="3" s="1"/>
  <c r="G60" i="3"/>
  <c r="G65" i="3"/>
  <c r="H65" i="3" s="1"/>
  <c r="G66" i="3"/>
  <c r="H66" i="3" s="1"/>
  <c r="G63" i="3"/>
  <c r="H63" i="3" s="1"/>
  <c r="G62" i="3"/>
  <c r="H62" i="3" s="1"/>
  <c r="G71" i="3"/>
  <c r="H71" i="3" s="1"/>
  <c r="G67" i="3"/>
  <c r="H67" i="3" s="1"/>
  <c r="G64" i="3"/>
  <c r="H64" i="3" s="1"/>
  <c r="G68" i="3"/>
  <c r="H68" i="3" s="1"/>
  <c r="E115" i="3" l="1"/>
  <c r="E116" i="3" s="1"/>
  <c r="E120" i="3"/>
  <c r="E117" i="3"/>
  <c r="E119" i="3"/>
  <c r="G74" i="3"/>
  <c r="H60" i="3"/>
  <c r="H72" i="3" s="1"/>
  <c r="G72" i="3"/>
  <c r="G73" i="3" s="1"/>
  <c r="F125" i="3"/>
  <c r="F120" i="3"/>
  <c r="F117" i="3"/>
  <c r="D125" i="3"/>
  <c r="F115" i="3"/>
  <c r="F119" i="3"/>
  <c r="H74" i="3" l="1"/>
  <c r="G124" i="3"/>
  <c r="F116" i="3"/>
  <c r="G76" i="3"/>
  <c r="H73" i="3"/>
</calcChain>
</file>

<file path=xl/sharedStrings.xml><?xml version="1.0" encoding="utf-8"?>
<sst xmlns="http://schemas.openxmlformats.org/spreadsheetml/2006/main" count="240" uniqueCount="134">
  <si>
    <t>HPLC System Suitability Report</t>
  </si>
  <si>
    <t>Analysis Data</t>
  </si>
  <si>
    <t>Assay</t>
  </si>
  <si>
    <t>Sample(s)</t>
  </si>
  <si>
    <t>Reference Substance:</t>
  </si>
  <si>
    <t>EFAVIRENZ 600MG TABLETS</t>
  </si>
  <si>
    <t>% age Purity:</t>
  </si>
  <si>
    <t>NDQB201807007</t>
  </si>
  <si>
    <t>Weight (mg):</t>
  </si>
  <si>
    <t>EFAVIRENZ</t>
  </si>
  <si>
    <t>Standard Conc (mg/mL):</t>
  </si>
  <si>
    <t>Each film-coated tablet contains Efavirenz 600mg.</t>
  </si>
  <si>
    <t>2018-07-04 09:54:31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</si>
  <si>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</si>
  <si>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</si>
  <si>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</si>
  <si>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</si>
  <si>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</si>
  <si>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</si>
  <si>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</si>
  <si>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</si>
  <si>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</si>
  <si>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</si>
  <si>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</si>
  <si>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</si>
  <si>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</si>
  <si>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</si>
  <si>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</si>
  <si>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</si>
  <si>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</si>
  <si>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</si>
  <si>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</si>
  <si>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</si>
  <si>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</si>
  <si>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</si>
  <si>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</si>
  <si>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</si>
  <si>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</si>
  <si>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</si>
  <si>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</si>
  <si>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</si>
  <si>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</si>
  <si>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</si>
  <si>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</si>
  <si>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</si>
  <si>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</si>
  <si>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</si>
  <si>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</si>
  <si>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</si>
  <si>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</si>
  <si>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</si>
  <si>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</si>
  <si>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</si>
  <si>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</si>
  <si>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</si>
  <si>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</si>
  <si>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</si>
  <si>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</si>
  <si>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</si>
  <si>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</si>
  <si>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</si>
  <si>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</si>
  <si>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</si>
  <si>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</si>
  <si>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</si>
  <si>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</si>
  <si>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</si>
  <si>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</si>
  <si>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</si>
  <si>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</si>
  <si>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</si>
  <si>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</si>
  <si>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</si>
  <si>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</si>
  <si>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</si>
  <si>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</si>
  <si>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</si>
  <si>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</si>
  <si>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</si>
  <si>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</si>
  <si>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</si>
  <si>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</si>
  <si>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</si>
  <si>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</si>
  <si>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</si>
  <si>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</si>
  <si>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</si>
  <si>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</si>
  <si>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</si>
  <si>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</si>
  <si>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</si>
  <si>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</si>
  <si>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</si>
  <si>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</si>
  <si>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</si>
  <si>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</si>
  <si>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</si>
  <si>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</si>
  <si>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</si>
  <si>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</si>
  <si>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</si>
  <si>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</si>
  <si>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</si>
  <si>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</si>
  <si>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</si>
  <si>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</si>
  <si>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</si>
  <si>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</si>
  <si>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</si>
  <si>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</si>
  <si>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</si>
  <si>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</si>
  <si>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</si>
  <si>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</si>
  <si>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</si>
  <si>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</si>
  <si>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</si>
  <si>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</si>
  <si>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</si>
  <si>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</si>
  <si>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</si>
  <si>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</si>
  <si>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</si>
  <si>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</si>
  <si>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</si>
  <si>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</si>
  <si>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</si>
  <si>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</si>
  <si>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</si>
  <si>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</si>
  <si>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</si>
  <si>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E15-6</t>
  </si>
  <si>
    <t xml:space="preserve"> </t>
  </si>
  <si>
    <t xml:space="preserve">EFAVIRENZ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</si>
</sst>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1" fontId="13" fillId="3" borderId="29" xfId="0" applyNumberFormat="1" applyFont="1" applyFill="1" applyBorder="1" applyAlignment="1" applyProtection="1">
      <alignment horizontal="center"/>
      <protection locked="0"/>
    </xf>
    <xf numFmtId="171" fontId="13" fillId="3" borderId="2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10" zoomScale="80" zoomScaleNormal="80" workbookViewId="0">
      <selection activeCell="A15" sqref="A15:G6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7</v>
      </c>
      <c r="D17" s="9"/>
      <c r="E17" s="10"/>
    </row>
    <row r="18" spans="1:6" ht="16.5" customHeight="1" x14ac:dyDescent="0.3">
      <c r="A18" s="11" t="s">
        <v>4</v>
      </c>
      <c r="B18" s="8" t="s">
        <v>133</v>
      </c>
      <c r="C18" s="10"/>
      <c r="D18" s="10"/>
      <c r="E18" s="10"/>
    </row>
    <row r="19" spans="1:6" ht="16.5" customHeight="1" x14ac:dyDescent="0.3">
      <c r="A19" s="11" t="s">
        <v>6</v>
      </c>
      <c r="B19" s="12">
        <v>97.21</v>
      </c>
      <c r="C19" s="10"/>
      <c r="D19" s="10"/>
      <c r="E19" s="10"/>
    </row>
    <row r="20" spans="1:6" ht="16.5" customHeight="1" x14ac:dyDescent="0.3">
      <c r="A20" s="7" t="s">
        <v>8</v>
      </c>
      <c r="B20" s="12">
        <v>26.87</v>
      </c>
      <c r="C20" s="10"/>
      <c r="D20" s="10"/>
      <c r="E20" s="10"/>
    </row>
    <row r="21" spans="1:6" ht="16.5" customHeight="1" x14ac:dyDescent="0.3">
      <c r="A21" s="7" t="s">
        <v>10</v>
      </c>
      <c r="B21" s="13">
        <f>26.87/100</f>
        <v>0.26869999999999999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63970458</v>
      </c>
      <c r="C24" s="18">
        <v>143.19999999999999</v>
      </c>
      <c r="D24" s="19">
        <v>2.1</v>
      </c>
      <c r="E24" s="20">
        <v>4.7</v>
      </c>
    </row>
    <row r="25" spans="1:6" ht="16.5" customHeight="1" x14ac:dyDescent="0.3">
      <c r="A25" s="17">
        <v>2</v>
      </c>
      <c r="B25" s="18">
        <v>63250413</v>
      </c>
      <c r="C25" s="18">
        <v>149</v>
      </c>
      <c r="D25" s="19">
        <v>2</v>
      </c>
      <c r="E25" s="19">
        <v>4.8</v>
      </c>
    </row>
    <row r="26" spans="1:6" ht="16.5" customHeight="1" x14ac:dyDescent="0.3">
      <c r="A26" s="17">
        <v>3</v>
      </c>
      <c r="B26" s="18">
        <v>64233515</v>
      </c>
      <c r="C26" s="18">
        <v>146.1</v>
      </c>
      <c r="D26" s="19">
        <v>2</v>
      </c>
      <c r="E26" s="19">
        <v>4.8</v>
      </c>
    </row>
    <row r="27" spans="1:6" ht="16.5" customHeight="1" x14ac:dyDescent="0.3">
      <c r="A27" s="17">
        <v>4</v>
      </c>
      <c r="B27" s="18">
        <v>62927546</v>
      </c>
      <c r="C27" s="18">
        <v>143.80000000000001</v>
      </c>
      <c r="D27" s="19">
        <v>2.1</v>
      </c>
      <c r="E27" s="19">
        <v>4.7</v>
      </c>
    </row>
    <row r="28" spans="1:6" ht="16.5" customHeight="1" x14ac:dyDescent="0.3">
      <c r="A28" s="17">
        <v>5</v>
      </c>
      <c r="B28" s="18">
        <v>63902057</v>
      </c>
      <c r="C28" s="18">
        <v>142.30000000000001</v>
      </c>
      <c r="D28" s="19">
        <v>2.1</v>
      </c>
      <c r="E28" s="19">
        <v>4.7</v>
      </c>
    </row>
    <row r="29" spans="1:6" ht="16.5" customHeight="1" x14ac:dyDescent="0.3">
      <c r="A29" s="17">
        <v>6</v>
      </c>
      <c r="B29" s="21">
        <v>63250499</v>
      </c>
      <c r="C29" s="21">
        <v>141.4</v>
      </c>
      <c r="D29" s="22">
        <v>2.2000000000000002</v>
      </c>
      <c r="E29" s="22">
        <v>4.7</v>
      </c>
    </row>
    <row r="30" spans="1:6" ht="16.5" customHeight="1" x14ac:dyDescent="0.3">
      <c r="A30" s="23" t="s">
        <v>18</v>
      </c>
      <c r="B30" s="24">
        <f>AVERAGE(B24:B29)</f>
        <v>63589081.333333336</v>
      </c>
      <c r="C30" s="25">
        <f>AVERAGE(C24:C29)</f>
        <v>144.29999999999998</v>
      </c>
      <c r="D30" s="26">
        <f>AVERAGE(D24:D29)</f>
        <v>2.0833333333333335</v>
      </c>
      <c r="E30" s="26">
        <f>AVERAGE(E24:E29)</f>
        <v>4.7333333333333334</v>
      </c>
    </row>
    <row r="31" spans="1:6" ht="16.5" customHeight="1" x14ac:dyDescent="0.3">
      <c r="A31" s="27" t="s">
        <v>19</v>
      </c>
      <c r="B31" s="28">
        <f>(STDEV(B24:B29)/B30)</f>
        <v>8.097454364305437E-3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132</v>
      </c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1" workbookViewId="0">
      <selection activeCell="A11" sqref="A11:F5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1381.42</v>
      </c>
      <c r="D24" s="87">
        <f t="shared" ref="D24:D43" si="0">(C24-$C$46)/$C$46</f>
        <v>3.7773715931628499E-3</v>
      </c>
      <c r="E24" s="53"/>
    </row>
    <row r="25" spans="1:5" ht="15.75" customHeight="1" x14ac:dyDescent="0.3">
      <c r="C25" s="95">
        <v>1390.56</v>
      </c>
      <c r="D25" s="88">
        <f t="shared" si="0"/>
        <v>1.0418744366368233E-2</v>
      </c>
      <c r="E25" s="53"/>
    </row>
    <row r="26" spans="1:5" ht="15.75" customHeight="1" x14ac:dyDescent="0.3">
      <c r="C26" s="95">
        <v>1383.54</v>
      </c>
      <c r="D26" s="88">
        <f t="shared" si="0"/>
        <v>5.3178212954817644E-3</v>
      </c>
      <c r="E26" s="53"/>
    </row>
    <row r="27" spans="1:5" ht="15.75" customHeight="1" x14ac:dyDescent="0.3">
      <c r="C27" s="95">
        <v>1364.87</v>
      </c>
      <c r="D27" s="88">
        <f t="shared" si="0"/>
        <v>-8.2483088659784879E-3</v>
      </c>
      <c r="E27" s="53"/>
    </row>
    <row r="28" spans="1:5" ht="15.75" customHeight="1" x14ac:dyDescent="0.3">
      <c r="C28" s="95">
        <v>1381.58</v>
      </c>
      <c r="D28" s="88">
        <f t="shared" si="0"/>
        <v>3.8936319480547435E-3</v>
      </c>
      <c r="E28" s="53"/>
    </row>
    <row r="29" spans="1:5" ht="15.75" customHeight="1" x14ac:dyDescent="0.3">
      <c r="C29" s="95">
        <v>1359.59</v>
      </c>
      <c r="D29" s="88">
        <f t="shared" si="0"/>
        <v>-1.2084900577414454E-2</v>
      </c>
      <c r="E29" s="53"/>
    </row>
    <row r="30" spans="1:5" ht="15.75" customHeight="1" x14ac:dyDescent="0.3">
      <c r="C30" s="95">
        <v>1382.01</v>
      </c>
      <c r="D30" s="88">
        <f t="shared" si="0"/>
        <v>4.2060816518270389E-3</v>
      </c>
      <c r="E30" s="53"/>
    </row>
    <row r="31" spans="1:5" ht="15.75" customHeight="1" x14ac:dyDescent="0.3">
      <c r="C31" s="95">
        <v>1370.74</v>
      </c>
      <c r="D31" s="88">
        <f t="shared" si="0"/>
        <v>-3.9830070958781676E-3</v>
      </c>
      <c r="E31" s="53"/>
    </row>
    <row r="32" spans="1:5" ht="15.75" customHeight="1" x14ac:dyDescent="0.3">
      <c r="C32" s="95">
        <v>1374.6</v>
      </c>
      <c r="D32" s="88">
        <f t="shared" si="0"/>
        <v>-1.1782260341087509E-3</v>
      </c>
      <c r="E32" s="53"/>
    </row>
    <row r="33" spans="1:7" ht="15.75" customHeight="1" x14ac:dyDescent="0.3">
      <c r="C33" s="95">
        <v>1376.46</v>
      </c>
      <c r="D33" s="88">
        <f t="shared" si="0"/>
        <v>1.7330059151083663E-4</v>
      </c>
      <c r="E33" s="53"/>
    </row>
    <row r="34" spans="1:7" ht="15.75" customHeight="1" x14ac:dyDescent="0.3">
      <c r="C34" s="95">
        <v>1371.79</v>
      </c>
      <c r="D34" s="88">
        <f t="shared" si="0"/>
        <v>-3.2200485168994539E-3</v>
      </c>
      <c r="E34" s="53"/>
    </row>
    <row r="35" spans="1:7" ht="15.75" customHeight="1" x14ac:dyDescent="0.3">
      <c r="C35" s="95">
        <v>1369.56</v>
      </c>
      <c r="D35" s="88">
        <f t="shared" si="0"/>
        <v>-4.8404272132067105E-3</v>
      </c>
      <c r="E35" s="53"/>
    </row>
    <row r="36" spans="1:7" ht="15.75" customHeight="1" x14ac:dyDescent="0.3">
      <c r="C36" s="95">
        <v>1362.11</v>
      </c>
      <c r="D36" s="88">
        <f t="shared" si="0"/>
        <v>-1.0253799987865474E-2</v>
      </c>
      <c r="E36" s="53"/>
    </row>
    <row r="37" spans="1:7" ht="15.75" customHeight="1" x14ac:dyDescent="0.3">
      <c r="C37" s="95">
        <v>1384.63</v>
      </c>
      <c r="D37" s="88">
        <f t="shared" si="0"/>
        <v>6.1098449631836176E-3</v>
      </c>
      <c r="E37" s="53"/>
    </row>
    <row r="38" spans="1:7" ht="15.75" customHeight="1" x14ac:dyDescent="0.3">
      <c r="C38" s="95">
        <v>1375.05</v>
      </c>
      <c r="D38" s="88">
        <f t="shared" si="0"/>
        <v>-8.5124378597496904E-4</v>
      </c>
      <c r="E38" s="53"/>
    </row>
    <row r="39" spans="1:7" ht="15.75" customHeight="1" x14ac:dyDescent="0.3">
      <c r="C39" s="95">
        <v>1382.02</v>
      </c>
      <c r="D39" s="88">
        <f t="shared" si="0"/>
        <v>4.2133479240077818E-3</v>
      </c>
      <c r="E39" s="53"/>
    </row>
    <row r="40" spans="1:7" ht="15.75" customHeight="1" x14ac:dyDescent="0.3">
      <c r="C40" s="95">
        <v>1363.7</v>
      </c>
      <c r="D40" s="88">
        <f t="shared" si="0"/>
        <v>-9.0984627111261231E-3</v>
      </c>
      <c r="E40" s="53"/>
    </row>
    <row r="41" spans="1:7" ht="15.75" customHeight="1" x14ac:dyDescent="0.3">
      <c r="C41" s="95">
        <v>1386.14</v>
      </c>
      <c r="D41" s="88">
        <f t="shared" si="0"/>
        <v>7.2070520624768573E-3</v>
      </c>
      <c r="E41" s="53"/>
    </row>
    <row r="42" spans="1:7" ht="15.75" customHeight="1" x14ac:dyDescent="0.3">
      <c r="C42" s="95">
        <v>1379.02</v>
      </c>
      <c r="D42" s="88">
        <f t="shared" si="0"/>
        <v>2.0334662697827901E-3</v>
      </c>
      <c r="E42" s="53"/>
    </row>
    <row r="43" spans="1:7" ht="16.5" customHeight="1" x14ac:dyDescent="0.3">
      <c r="C43" s="96">
        <v>1385.04</v>
      </c>
      <c r="D43" s="89">
        <f t="shared" si="0"/>
        <v>6.4077621225942611E-3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27524.430000000004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1376.2215000000001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1376.2215000000001</v>
      </c>
      <c r="C49" s="93">
        <f>-IF(C46&lt;=80,10%,IF(C46&lt;250,7.5%,5%))</f>
        <v>-0.05</v>
      </c>
      <c r="D49" s="81">
        <f>IF(C46&lt;=80,C46*0.9,IF(C46&lt;250,C46*0.925,C46*0.95))</f>
        <v>1307.410425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1445.0325750000002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3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06" zoomScale="60" zoomScaleNormal="40" zoomScalePageLayoutView="50" workbookViewId="0">
      <selection activeCell="F91" sqref="F91:F9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6" t="s">
        <v>45</v>
      </c>
      <c r="B1" s="326"/>
      <c r="C1" s="326"/>
      <c r="D1" s="326"/>
      <c r="E1" s="326"/>
      <c r="F1" s="326"/>
      <c r="G1" s="326"/>
      <c r="H1" s="326"/>
      <c r="I1" s="326"/>
    </row>
    <row r="2" spans="1:9" ht="18.75" customHeight="1" x14ac:dyDescent="0.25">
      <c r="A2" s="326"/>
      <c r="B2" s="326"/>
      <c r="C2" s="326"/>
      <c r="D2" s="326"/>
      <c r="E2" s="326"/>
      <c r="F2" s="326"/>
      <c r="G2" s="326"/>
      <c r="H2" s="326"/>
      <c r="I2" s="326"/>
    </row>
    <row r="3" spans="1:9" ht="18.75" customHeight="1" x14ac:dyDescent="0.25">
      <c r="A3" s="326"/>
      <c r="B3" s="326"/>
      <c r="C3" s="326"/>
      <c r="D3" s="326"/>
      <c r="E3" s="326"/>
      <c r="F3" s="326"/>
      <c r="G3" s="326"/>
      <c r="H3" s="326"/>
      <c r="I3" s="326"/>
    </row>
    <row r="4" spans="1:9" ht="18.75" customHeight="1" x14ac:dyDescent="0.25">
      <c r="A4" s="326"/>
      <c r="B4" s="326"/>
      <c r="C4" s="326"/>
      <c r="D4" s="326"/>
      <c r="E4" s="326"/>
      <c r="F4" s="326"/>
      <c r="G4" s="326"/>
      <c r="H4" s="326"/>
      <c r="I4" s="326"/>
    </row>
    <row r="5" spans="1:9" ht="18.75" customHeight="1" x14ac:dyDescent="0.25">
      <c r="A5" s="326"/>
      <c r="B5" s="326"/>
      <c r="C5" s="326"/>
      <c r="D5" s="326"/>
      <c r="E5" s="326"/>
      <c r="F5" s="326"/>
      <c r="G5" s="326"/>
      <c r="H5" s="326"/>
      <c r="I5" s="326"/>
    </row>
    <row r="6" spans="1:9" ht="18.75" customHeight="1" x14ac:dyDescent="0.25">
      <c r="A6" s="326"/>
      <c r="B6" s="326"/>
      <c r="C6" s="326"/>
      <c r="D6" s="326"/>
      <c r="E6" s="326"/>
      <c r="F6" s="326"/>
      <c r="G6" s="326"/>
      <c r="H6" s="326"/>
      <c r="I6" s="326"/>
    </row>
    <row r="7" spans="1:9" ht="18.75" customHeight="1" x14ac:dyDescent="0.25">
      <c r="A7" s="326"/>
      <c r="B7" s="326"/>
      <c r="C7" s="326"/>
      <c r="D7" s="326"/>
      <c r="E7" s="326"/>
      <c r="F7" s="326"/>
      <c r="G7" s="326"/>
      <c r="H7" s="326"/>
      <c r="I7" s="326"/>
    </row>
    <row r="8" spans="1:9" x14ac:dyDescent="0.25">
      <c r="A8" s="327" t="s">
        <v>46</v>
      </c>
      <c r="B8" s="327"/>
      <c r="C8" s="327"/>
      <c r="D8" s="327"/>
      <c r="E8" s="327"/>
      <c r="F8" s="327"/>
      <c r="G8" s="327"/>
      <c r="H8" s="327"/>
      <c r="I8" s="327"/>
    </row>
    <row r="9" spans="1:9" x14ac:dyDescent="0.25">
      <c r="A9" s="327"/>
      <c r="B9" s="327"/>
      <c r="C9" s="327"/>
      <c r="D9" s="327"/>
      <c r="E9" s="327"/>
      <c r="F9" s="327"/>
      <c r="G9" s="327"/>
      <c r="H9" s="327"/>
      <c r="I9" s="327"/>
    </row>
    <row r="10" spans="1:9" x14ac:dyDescent="0.25">
      <c r="A10" s="327"/>
      <c r="B10" s="327"/>
      <c r="C10" s="327"/>
      <c r="D10" s="327"/>
      <c r="E10" s="327"/>
      <c r="F10" s="327"/>
      <c r="G10" s="327"/>
      <c r="H10" s="327"/>
      <c r="I10" s="327"/>
    </row>
    <row r="11" spans="1:9" x14ac:dyDescent="0.25">
      <c r="A11" s="327"/>
      <c r="B11" s="327"/>
      <c r="C11" s="327"/>
      <c r="D11" s="327"/>
      <c r="E11" s="327"/>
      <c r="F11" s="327"/>
      <c r="G11" s="327"/>
      <c r="H11" s="327"/>
      <c r="I11" s="327"/>
    </row>
    <row r="12" spans="1:9" x14ac:dyDescent="0.25">
      <c r="A12" s="327"/>
      <c r="B12" s="327"/>
      <c r="C12" s="327"/>
      <c r="D12" s="327"/>
      <c r="E12" s="327"/>
      <c r="F12" s="327"/>
      <c r="G12" s="327"/>
      <c r="H12" s="327"/>
      <c r="I12" s="327"/>
    </row>
    <row r="13" spans="1:9" x14ac:dyDescent="0.25">
      <c r="A13" s="327"/>
      <c r="B13" s="327"/>
      <c r="C13" s="327"/>
      <c r="D13" s="327"/>
      <c r="E13" s="327"/>
      <c r="F13" s="327"/>
      <c r="G13" s="327"/>
      <c r="H13" s="327"/>
      <c r="I13" s="327"/>
    </row>
    <row r="14" spans="1:9" x14ac:dyDescent="0.25">
      <c r="A14" s="327"/>
      <c r="B14" s="327"/>
      <c r="C14" s="327"/>
      <c r="D14" s="327"/>
      <c r="E14" s="327"/>
      <c r="F14" s="327"/>
      <c r="G14" s="327"/>
      <c r="H14" s="327"/>
      <c r="I14" s="327"/>
    </row>
    <row r="15" spans="1:9" ht="19.5" customHeight="1" x14ac:dyDescent="0.3">
      <c r="A15" s="98"/>
    </row>
    <row r="16" spans="1:9" ht="19.5" customHeight="1" x14ac:dyDescent="0.3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25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4">
      <c r="A18" s="100" t="s">
        <v>33</v>
      </c>
      <c r="B18" s="298" t="s">
        <v>5</v>
      </c>
      <c r="C18" s="29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3" t="s">
        <v>9</v>
      </c>
      <c r="C20" s="30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3" t="s">
        <v>11</v>
      </c>
      <c r="C21" s="303"/>
      <c r="D21" s="303"/>
      <c r="E21" s="303"/>
      <c r="F21" s="303"/>
      <c r="G21" s="303"/>
      <c r="H21" s="303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8" t="s">
        <v>9</v>
      </c>
      <c r="C26" s="298"/>
    </row>
    <row r="27" spans="1:14" ht="26.25" customHeight="1" x14ac:dyDescent="0.4">
      <c r="A27" s="109" t="s">
        <v>48</v>
      </c>
      <c r="B27" s="304" t="s">
        <v>131</v>
      </c>
      <c r="C27" s="304"/>
    </row>
    <row r="28" spans="1:14" ht="27" customHeight="1" x14ac:dyDescent="0.4">
      <c r="A28" s="109" t="s">
        <v>6</v>
      </c>
      <c r="B28" s="110">
        <v>97.21</v>
      </c>
    </row>
    <row r="29" spans="1:14" s="14" customFormat="1" ht="27" customHeight="1" x14ac:dyDescent="0.4">
      <c r="A29" s="109" t="s">
        <v>49</v>
      </c>
      <c r="B29" s="111"/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97.21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311" t="s">
        <v>59</v>
      </c>
      <c r="E36" s="312"/>
      <c r="F36" s="311" t="s">
        <v>60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63701071</v>
      </c>
      <c r="E38" s="133">
        <f>IF(ISBLANK(D38),"-",$D$48/$D$45*D38)</f>
        <v>60968868.23047813</v>
      </c>
      <c r="F38" s="132">
        <v>60761597</v>
      </c>
      <c r="G38" s="134">
        <f>IF(ISBLANK(F38),"-",$D$48/$F$45*F38)</f>
        <v>62182153.265932493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62518348</v>
      </c>
      <c r="E39" s="138">
        <f>IF(ISBLANK(D39),"-",$D$48/$D$45*D39)</f>
        <v>59836873.405145355</v>
      </c>
      <c r="F39" s="137">
        <v>61179569</v>
      </c>
      <c r="G39" s="139">
        <f>IF(ISBLANK(F39),"-",$D$48/$F$45*F39)</f>
        <v>62609897.108229272</v>
      </c>
      <c r="I39" s="315">
        <f>ABS((F43/D43*D42)-F42)/D42</f>
        <v>3.1892256669904126E-2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63369960</v>
      </c>
      <c r="E40" s="138">
        <f>IF(ISBLANK(D40),"-",$D$48/$D$45*D40)</f>
        <v>60651958.913071811</v>
      </c>
      <c r="F40" s="137">
        <v>61417552</v>
      </c>
      <c r="G40" s="139">
        <f>IF(ISBLANK(F40),"-",$D$48/$F$45*F40)</f>
        <v>62853443.955437489</v>
      </c>
      <c r="I40" s="31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63196459.666666664</v>
      </c>
      <c r="E42" s="148">
        <f>AVERAGE(E38:E41)</f>
        <v>60485900.182898432</v>
      </c>
      <c r="F42" s="147">
        <f>AVERAGE(F38:F41)</f>
        <v>61119572.666666664</v>
      </c>
      <c r="G42" s="149">
        <f>AVERAGE(G38:G41)</f>
        <v>62548498.109866418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26.87</v>
      </c>
      <c r="E43" s="140"/>
      <c r="F43" s="152">
        <v>25.13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26.87</v>
      </c>
      <c r="E44" s="155"/>
      <c r="F44" s="154">
        <f>F43*$B$34</f>
        <v>25.13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26.120326999999996</v>
      </c>
      <c r="E45" s="158"/>
      <c r="F45" s="157">
        <f>F44*$B$30/100</f>
        <v>24.428872999999999</v>
      </c>
      <c r="H45" s="150"/>
    </row>
    <row r="46" spans="1:14" ht="19.5" customHeight="1" x14ac:dyDescent="0.3">
      <c r="A46" s="316" t="s">
        <v>78</v>
      </c>
      <c r="B46" s="317"/>
      <c r="C46" s="153" t="s">
        <v>79</v>
      </c>
      <c r="D46" s="159">
        <f>D45/$B$45</f>
        <v>0.26120326999999999</v>
      </c>
      <c r="E46" s="160"/>
      <c r="F46" s="161">
        <f>F45/$B$45</f>
        <v>0.24428872999999998</v>
      </c>
      <c r="H46" s="150"/>
    </row>
    <row r="47" spans="1:14" ht="27" customHeight="1" x14ac:dyDescent="0.4">
      <c r="A47" s="318"/>
      <c r="B47" s="319"/>
      <c r="C47" s="162" t="s">
        <v>80</v>
      </c>
      <c r="D47" s="163">
        <v>0.25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61517199.146382421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1.9634342328204168E-2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film-coated tablet contains Efavirenz 600mg.</v>
      </c>
    </row>
    <row r="56" spans="1:12" ht="26.25" customHeight="1" x14ac:dyDescent="0.4">
      <c r="A56" s="177" t="s">
        <v>87</v>
      </c>
      <c r="B56" s="178">
        <v>600</v>
      </c>
      <c r="C56" s="99" t="str">
        <f>B20</f>
        <v>EFAVIRENZ</v>
      </c>
      <c r="H56" s="179"/>
    </row>
    <row r="57" spans="1:12" ht="18.75" x14ac:dyDescent="0.3">
      <c r="A57" s="176" t="s">
        <v>88</v>
      </c>
      <c r="B57" s="247">
        <f>Uniformity!C46</f>
        <v>1376.2215000000001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4</v>
      </c>
      <c r="C60" s="320" t="s">
        <v>94</v>
      </c>
      <c r="D60" s="323">
        <v>1380.56</v>
      </c>
      <c r="E60" s="182">
        <v>1</v>
      </c>
      <c r="F60" s="183">
        <v>55916578</v>
      </c>
      <c r="G60" s="248">
        <f>IF(ISBLANK(F60),"-",(F60/$D$50*$D$47*$B$68)*($B$57/$D$60))</f>
        <v>566.31374308470765</v>
      </c>
      <c r="H60" s="266">
        <f t="shared" ref="H60:H71" si="0">IF(ISBLANK(F60),"-",(G60/$B$56)*100)</f>
        <v>94.385623847451271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21"/>
      <c r="D61" s="324"/>
      <c r="E61" s="184">
        <v>2</v>
      </c>
      <c r="F61" s="137">
        <v>56156357</v>
      </c>
      <c r="G61" s="249">
        <f>IF(ISBLANK(F61),"-",(F61/$D$50*$D$47*$B$68)*($B$57/$D$60))</f>
        <v>568.74218466428897</v>
      </c>
      <c r="H61" s="267">
        <f t="shared" si="0"/>
        <v>94.790364110714833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1"/>
      <c r="D62" s="324"/>
      <c r="E62" s="184">
        <v>3</v>
      </c>
      <c r="F62" s="185">
        <v>56230802</v>
      </c>
      <c r="G62" s="249">
        <f>IF(ISBLANK(F62),"-",(F62/$D$50*$D$47*$B$68)*($B$57/$D$60))</f>
        <v>569.4961511642407</v>
      </c>
      <c r="H62" s="267">
        <f t="shared" si="0"/>
        <v>94.916025194040117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25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0" t="s">
        <v>99</v>
      </c>
      <c r="D64" s="323">
        <v>1365.4</v>
      </c>
      <c r="E64" s="182">
        <v>1</v>
      </c>
      <c r="F64" s="183">
        <v>57077535</v>
      </c>
      <c r="G64" s="248">
        <f>IF(ISBLANK(F64),"-",(F64/$D$50*$D$47*$B$68)*($B$57/$D$64))</f>
        <v>584.49003626358115</v>
      </c>
      <c r="H64" s="266">
        <f t="shared" si="0"/>
        <v>97.415006043930191</v>
      </c>
    </row>
    <row r="65" spans="1:8" ht="26.25" customHeight="1" x14ac:dyDescent="0.4">
      <c r="A65" s="124" t="s">
        <v>100</v>
      </c>
      <c r="B65" s="125">
        <v>1</v>
      </c>
      <c r="C65" s="321"/>
      <c r="D65" s="324"/>
      <c r="E65" s="184">
        <v>2</v>
      </c>
      <c r="F65" s="137">
        <v>56839615</v>
      </c>
      <c r="G65" s="249">
        <f>IF(ISBLANK(F65),"-",(F65/$D$50*$D$47*$B$68)*($B$57/$D$64))</f>
        <v>582.0536684451771</v>
      </c>
      <c r="H65" s="267">
        <f t="shared" si="0"/>
        <v>97.008944740862844</v>
      </c>
    </row>
    <row r="66" spans="1:8" ht="26.25" customHeight="1" x14ac:dyDescent="0.4">
      <c r="A66" s="124" t="s">
        <v>101</v>
      </c>
      <c r="B66" s="125">
        <v>1</v>
      </c>
      <c r="C66" s="321"/>
      <c r="D66" s="324"/>
      <c r="E66" s="184">
        <v>3</v>
      </c>
      <c r="F66" s="137">
        <v>57395954</v>
      </c>
      <c r="G66" s="249">
        <f>IF(ISBLANK(F66),"-",(F66/$D$50*$D$47*$B$68)*($B$57/$D$64))</f>
        <v>587.75073651731509</v>
      </c>
      <c r="H66" s="267">
        <f t="shared" si="0"/>
        <v>97.958456086219186</v>
      </c>
    </row>
    <row r="67" spans="1:8" ht="27" customHeight="1" x14ac:dyDescent="0.4">
      <c r="A67" s="124" t="s">
        <v>102</v>
      </c>
      <c r="B67" s="125">
        <v>1</v>
      </c>
      <c r="C67" s="322"/>
      <c r="D67" s="325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2500</v>
      </c>
      <c r="C68" s="320" t="s">
        <v>104</v>
      </c>
      <c r="D68" s="323">
        <v>1375.94</v>
      </c>
      <c r="E68" s="182">
        <v>1</v>
      </c>
      <c r="F68" s="183">
        <v>57792603</v>
      </c>
      <c r="G68" s="248">
        <f>IF(ISBLANK(F68),"-",(F68/$D$50*$D$47*$B$68)*($B$57/$D$68))</f>
        <v>587.27912113426544</v>
      </c>
      <c r="H68" s="267">
        <f t="shared" si="0"/>
        <v>97.879853522377573</v>
      </c>
    </row>
    <row r="69" spans="1:8" ht="27" customHeight="1" x14ac:dyDescent="0.4">
      <c r="A69" s="172" t="s">
        <v>105</v>
      </c>
      <c r="B69" s="189">
        <f>(D47*B68)/B56*B57</f>
        <v>1433.5640625000003</v>
      </c>
      <c r="C69" s="321"/>
      <c r="D69" s="324"/>
      <c r="E69" s="184">
        <v>2</v>
      </c>
      <c r="F69" s="137">
        <v>57856910</v>
      </c>
      <c r="G69" s="249">
        <f>IF(ISBLANK(F69),"-",(F69/$D$50*$D$47*$B$68)*($B$57/$D$68))</f>
        <v>587.93259850822596</v>
      </c>
      <c r="H69" s="267">
        <f t="shared" si="0"/>
        <v>97.98876641803767</v>
      </c>
    </row>
    <row r="70" spans="1:8" ht="26.25" customHeight="1" x14ac:dyDescent="0.4">
      <c r="A70" s="333" t="s">
        <v>78</v>
      </c>
      <c r="B70" s="334"/>
      <c r="C70" s="321"/>
      <c r="D70" s="324"/>
      <c r="E70" s="184">
        <v>3</v>
      </c>
      <c r="F70" s="137">
        <v>57568912</v>
      </c>
      <c r="G70" s="249">
        <f>IF(ISBLANK(F70),"-",(F70/$D$50*$D$47*$B$68)*($B$57/$D$68))</f>
        <v>585.00600922951799</v>
      </c>
      <c r="H70" s="267">
        <f t="shared" si="0"/>
        <v>97.501001538252993</v>
      </c>
    </row>
    <row r="71" spans="1:8" ht="27" customHeight="1" x14ac:dyDescent="0.4">
      <c r="A71" s="335"/>
      <c r="B71" s="336"/>
      <c r="C71" s="332"/>
      <c r="D71" s="325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579.89602766792439</v>
      </c>
      <c r="H72" s="269">
        <f>AVERAGE(H60:H71)</f>
        <v>96.649337944654079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1.5540479854721578E-2</v>
      </c>
      <c r="H73" s="253">
        <f>STDEV(H60:H71)/H72</f>
        <v>1.5540479854721588E-2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28" t="str">
        <f>B26</f>
        <v>EFAVIRENZ</v>
      </c>
      <c r="D76" s="328"/>
      <c r="E76" s="198" t="s">
        <v>108</v>
      </c>
      <c r="F76" s="198"/>
      <c r="G76" s="282">
        <f>H72</f>
        <v>96.649337944654079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4" t="str">
        <f>B26</f>
        <v>EFAVIRENZ</v>
      </c>
      <c r="C79" s="314"/>
    </row>
    <row r="80" spans="1:8" ht="26.25" customHeight="1" x14ac:dyDescent="0.4">
      <c r="A80" s="109" t="s">
        <v>48</v>
      </c>
      <c r="B80" s="314" t="str">
        <f>B27</f>
        <v>E15-6</v>
      </c>
      <c r="C80" s="314"/>
    </row>
    <row r="81" spans="1:12" ht="27" customHeight="1" x14ac:dyDescent="0.4">
      <c r="A81" s="109" t="s">
        <v>6</v>
      </c>
      <c r="B81" s="201">
        <f>B28</f>
        <v>97.21</v>
      </c>
    </row>
    <row r="82" spans="1:12" s="14" customFormat="1" ht="27" customHeight="1" x14ac:dyDescent="0.4">
      <c r="A82" s="109" t="s">
        <v>49</v>
      </c>
      <c r="B82" s="111">
        <v>0</v>
      </c>
      <c r="C82" s="305" t="s">
        <v>50</v>
      </c>
      <c r="D82" s="306"/>
      <c r="E82" s="306"/>
      <c r="F82" s="306"/>
      <c r="G82" s="30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97.21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11" t="s">
        <v>60</v>
      </c>
      <c r="G89" s="313"/>
    </row>
    <row r="90" spans="1:12" ht="27" customHeight="1" x14ac:dyDescent="0.4">
      <c r="A90" s="124" t="s">
        <v>61</v>
      </c>
      <c r="B90" s="125">
        <v>3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0.51500000000000001</v>
      </c>
      <c r="E91" s="133">
        <f>IF(ISBLANK(D91),"-",$D$101/$D$98*D91)</f>
        <v>0.56996329934378409</v>
      </c>
      <c r="F91" s="337">
        <v>0.60099999999999998</v>
      </c>
      <c r="G91" s="134">
        <f>IF(ISBLANK(F91),"-",$D$101/$F$98*F91)</f>
        <v>0.5600082892408339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0.51500000000000001</v>
      </c>
      <c r="E92" s="138">
        <f>IF(ISBLANK(D92),"-",$D$101/$D$98*D92)</f>
        <v>0.56996329934378409</v>
      </c>
      <c r="F92" s="338">
        <v>0.6</v>
      </c>
      <c r="G92" s="139">
        <f>IF(ISBLANK(F92),"-",$D$101/$F$98*F92)</f>
        <v>0.55907649508236335</v>
      </c>
      <c r="I92" s="315">
        <f>ABS((F96/D96*D95)-F95)/D95</f>
        <v>2.1392299510297912E-2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0.51500000000000001</v>
      </c>
      <c r="E93" s="138">
        <f>IF(ISBLANK(D93),"-",$D$101/$D$98*D93)</f>
        <v>0.56996329934378409</v>
      </c>
      <c r="F93" s="338">
        <v>0.60099999999999998</v>
      </c>
      <c r="G93" s="139">
        <f>IF(ISBLANK(F93),"-",$D$101/$F$98*F93)</f>
        <v>0.5600082892408339</v>
      </c>
      <c r="I93" s="315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0.51500000000000001</v>
      </c>
      <c r="E95" s="148">
        <f>AVERAGE(E91:E94)</f>
        <v>0.56996329934378409</v>
      </c>
      <c r="F95" s="211">
        <f>AVERAGE(F91:F94)</f>
        <v>0.60066666666666668</v>
      </c>
      <c r="G95" s="212">
        <f>AVERAGE(G91:G94)</f>
        <v>0.55969769118801038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18.59</v>
      </c>
      <c r="E96" s="140"/>
      <c r="F96" s="152">
        <v>22.08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18.59</v>
      </c>
      <c r="E97" s="155"/>
      <c r="F97" s="154">
        <f>F96*$B$87</f>
        <v>22.08</v>
      </c>
    </row>
    <row r="98" spans="1:10" ht="19.5" customHeight="1" x14ac:dyDescent="0.3">
      <c r="A98" s="124" t="s">
        <v>76</v>
      </c>
      <c r="B98" s="217">
        <f>(B97/B96)*(B95/B94)*(B93/B92)*(B91/B90)*B89</f>
        <v>1666.6666666666667</v>
      </c>
      <c r="C98" s="215" t="s">
        <v>115</v>
      </c>
      <c r="D98" s="218">
        <f>D97*$B$83/100</f>
        <v>18.071338999999998</v>
      </c>
      <c r="E98" s="158"/>
      <c r="F98" s="157">
        <f>F97*$B$83/100</f>
        <v>21.463967999999994</v>
      </c>
    </row>
    <row r="99" spans="1:10" ht="19.5" customHeight="1" x14ac:dyDescent="0.3">
      <c r="A99" s="316" t="s">
        <v>78</v>
      </c>
      <c r="B99" s="330"/>
      <c r="C99" s="215" t="s">
        <v>116</v>
      </c>
      <c r="D99" s="219">
        <f>D98/$B$98</f>
        <v>1.0842803399999998E-2</v>
      </c>
      <c r="E99" s="158"/>
      <c r="F99" s="161">
        <f>F98/$B$98</f>
        <v>1.2878380799999995E-2</v>
      </c>
      <c r="G99" s="220"/>
      <c r="H99" s="150"/>
    </row>
    <row r="100" spans="1:10" ht="19.5" customHeight="1" x14ac:dyDescent="0.3">
      <c r="A100" s="318"/>
      <c r="B100" s="331"/>
      <c r="C100" s="215" t="s">
        <v>80</v>
      </c>
      <c r="D100" s="221">
        <f>$B$56/$B$116</f>
        <v>1.2E-2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20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20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0.56483049526589724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9.9728861133340421E-3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1000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2</v>
      </c>
      <c r="C108" s="273">
        <v>1</v>
      </c>
      <c r="D108" s="283">
        <v>0.58399999999999996</v>
      </c>
      <c r="E108" s="250">
        <f t="shared" ref="E108:E113" si="1">IF(ISBLANK(D108),"-",D108/$D$103*$D$100*$B$116)</f>
        <v>620.36310528001366</v>
      </c>
      <c r="F108" s="274">
        <f t="shared" ref="F108:F113" si="2">IF(ISBLANK(D108), "-", (E108/$B$56)*100)</f>
        <v>103.39385088000228</v>
      </c>
    </row>
    <row r="109" spans="1:10" ht="26.25" customHeight="1" x14ac:dyDescent="0.4">
      <c r="A109" s="124" t="s">
        <v>95</v>
      </c>
      <c r="B109" s="125">
        <v>100</v>
      </c>
      <c r="C109" s="271">
        <v>2</v>
      </c>
      <c r="D109" s="284">
        <v>0.58899999999999997</v>
      </c>
      <c r="E109" s="251">
        <f t="shared" si="1"/>
        <v>625.67443323617806</v>
      </c>
      <c r="F109" s="275">
        <f t="shared" si="2"/>
        <v>104.27907220602968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4">
        <v>0.59199999999999997</v>
      </c>
      <c r="E110" s="251">
        <f t="shared" si="1"/>
        <v>628.86123000987675</v>
      </c>
      <c r="F110" s="275">
        <f t="shared" si="2"/>
        <v>104.81020500164612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4">
        <v>0.58699999999999997</v>
      </c>
      <c r="E111" s="251">
        <f t="shared" si="1"/>
        <v>623.54990205371223</v>
      </c>
      <c r="F111" s="275">
        <f t="shared" si="2"/>
        <v>103.92498367561871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4">
        <v>0.59</v>
      </c>
      <c r="E112" s="251">
        <f t="shared" si="1"/>
        <v>626.73669882741103</v>
      </c>
      <c r="F112" s="275">
        <f t="shared" si="2"/>
        <v>104.45611647123518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85">
        <v>0.58899999999999997</v>
      </c>
      <c r="E113" s="252">
        <f t="shared" si="1"/>
        <v>625.67443323617806</v>
      </c>
      <c r="F113" s="276">
        <f t="shared" si="2"/>
        <v>104.27907220602968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625.14330044056169</v>
      </c>
      <c r="F115" s="278">
        <f>AVERAGE(F108:F113)</f>
        <v>104.19055007342695</v>
      </c>
    </row>
    <row r="116" spans="1:10" ht="27" customHeight="1" x14ac:dyDescent="0.4">
      <c r="A116" s="124" t="s">
        <v>103</v>
      </c>
      <c r="B116" s="156">
        <f>(B115/B114)*(B113/B112)*(B111/B110)*(B109/B108)*B107</f>
        <v>50000</v>
      </c>
      <c r="C116" s="234"/>
      <c r="D116" s="258" t="s">
        <v>84</v>
      </c>
      <c r="E116" s="256">
        <f>STDEV(E108:E113)/E115</f>
        <v>4.6535476423548152E-3</v>
      </c>
      <c r="F116" s="235">
        <f>STDEV(F108:F113)/F115</f>
        <v>4.653547642354823E-3</v>
      </c>
      <c r="I116" s="98"/>
    </row>
    <row r="117" spans="1:10" ht="27" customHeight="1" x14ac:dyDescent="0.4">
      <c r="A117" s="316" t="s">
        <v>78</v>
      </c>
      <c r="B117" s="317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18"/>
      <c r="B118" s="319"/>
      <c r="C118" s="98"/>
      <c r="D118" s="260"/>
      <c r="E118" s="296" t="s">
        <v>123</v>
      </c>
      <c r="F118" s="29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620.36310528001366</v>
      </c>
      <c r="F119" s="279">
        <f>MIN(F108:F113)</f>
        <v>103.39385088000228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628.86123000987675</v>
      </c>
      <c r="F120" s="280">
        <f>MAX(F108:F113)</f>
        <v>104.81020500164612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8" t="str">
        <f>B26</f>
        <v>EFAVIRENZ</v>
      </c>
      <c r="D124" s="328"/>
      <c r="E124" s="198" t="s">
        <v>127</v>
      </c>
      <c r="F124" s="198"/>
      <c r="G124" s="281">
        <f>F115</f>
        <v>104.19055007342695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103.39385088000228</v>
      </c>
      <c r="E125" s="209" t="s">
        <v>130</v>
      </c>
      <c r="F125" s="281">
        <f>MAX(F108:F113)</f>
        <v>104.81020500164612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9" t="s">
        <v>26</v>
      </c>
      <c r="C127" s="329"/>
      <c r="E127" s="204" t="s">
        <v>27</v>
      </c>
      <c r="F127" s="239"/>
      <c r="G127" s="329" t="s">
        <v>28</v>
      </c>
      <c r="H127" s="329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Efavirenz</vt:lpstr>
      <vt:lpstr>Efavirenz!Print_Area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Ernest Mbae</cp:lastModifiedBy>
  <cp:lastPrinted>2018-07-13T12:49:44Z</cp:lastPrinted>
  <dcterms:created xsi:type="dcterms:W3CDTF">2005-07-05T10:19:27Z</dcterms:created>
  <dcterms:modified xsi:type="dcterms:W3CDTF">2018-07-18T09:01:57Z</dcterms:modified>
</cp:coreProperties>
</file>