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6" yWindow="552" windowWidth="19812" windowHeight="9408" activeTab="1"/>
  </bookViews>
  <sheets>
    <sheet name="SST Lamivudine" sheetId="5" r:id="rId1"/>
    <sheet name="SST Zidovudine" sheetId="1" r:id="rId2"/>
    <sheet name="Uniformity" sheetId="2" r:id="rId3"/>
    <sheet name="Lamivudine" sheetId="3" r:id="rId4"/>
    <sheet name="Zidovudine" sheetId="4" r:id="rId5"/>
  </sheets>
  <definedNames>
    <definedName name="_xlnm.Print_Area" localSheetId="2">Uniformity!$A$1:$F$54</definedName>
    <definedName name="_xlnm.Print_Area" localSheetId="4">Zidovudine!$A$1:$H$130</definedName>
  </definedNames>
  <calcPr calcId="145621"/>
</workbook>
</file>

<file path=xl/calcChain.xml><?xml version="1.0" encoding="utf-8"?>
<calcChain xmlns="http://schemas.openxmlformats.org/spreadsheetml/2006/main">
  <c r="C30" i="1" l="1"/>
  <c r="B52" i="5" l="1"/>
  <c r="E51" i="5"/>
  <c r="D51" i="5"/>
  <c r="C51" i="5"/>
  <c r="B51" i="5"/>
  <c r="B21" i="5"/>
  <c r="F51" i="1" l="1"/>
  <c r="B42" i="1"/>
  <c r="F30" i="1"/>
  <c r="B42" i="5"/>
  <c r="B21" i="1"/>
  <c r="B53" i="5"/>
  <c r="B32" i="5"/>
  <c r="E30" i="5"/>
  <c r="D30" i="5"/>
  <c r="C30" i="5"/>
  <c r="B30" i="5"/>
  <c r="B31" i="5" s="1"/>
  <c r="C124" i="4" l="1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F44" i="4" s="1"/>
  <c r="B30" i="4"/>
  <c r="C124" i="3"/>
  <c r="B116" i="3"/>
  <c r="D100" i="3" s="1"/>
  <c r="B98" i="3"/>
  <c r="D97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D48" i="3"/>
  <c r="B45" i="3"/>
  <c r="F42" i="3"/>
  <c r="D42" i="3"/>
  <c r="B34" i="3"/>
  <c r="B30" i="3"/>
  <c r="D50" i="2"/>
  <c r="B49" i="2"/>
  <c r="C46" i="2"/>
  <c r="B57" i="4" s="1"/>
  <c r="C45" i="2"/>
  <c r="D42" i="2"/>
  <c r="D41" i="2"/>
  <c r="D38" i="2"/>
  <c r="D37" i="2"/>
  <c r="D34" i="2"/>
  <c r="D33" i="2"/>
  <c r="D30" i="2"/>
  <c r="D29" i="2"/>
  <c r="D26" i="2"/>
  <c r="D25" i="2"/>
  <c r="C19" i="2"/>
  <c r="B53" i="1"/>
  <c r="E51" i="1"/>
  <c r="D51" i="1"/>
  <c r="C51" i="1"/>
  <c r="B51" i="1"/>
  <c r="B52" i="1" s="1"/>
  <c r="B32" i="1"/>
  <c r="E30" i="1"/>
  <c r="D30" i="1"/>
  <c r="B30" i="1"/>
  <c r="B31" i="1" s="1"/>
  <c r="I92" i="4" l="1"/>
  <c r="D101" i="4"/>
  <c r="B69" i="4"/>
  <c r="I39" i="4"/>
  <c r="F45" i="4"/>
  <c r="F46" i="4" s="1"/>
  <c r="I92" i="3"/>
  <c r="D101" i="3"/>
  <c r="I39" i="3"/>
  <c r="F44" i="3"/>
  <c r="F45" i="3" s="1"/>
  <c r="G38" i="3" s="1"/>
  <c r="D44" i="3"/>
  <c r="D45" i="3" s="1"/>
  <c r="D49" i="3"/>
  <c r="G41" i="3"/>
  <c r="D98" i="3"/>
  <c r="D99" i="3" s="1"/>
  <c r="F98" i="3"/>
  <c r="B69" i="3"/>
  <c r="D49" i="4"/>
  <c r="F98" i="4"/>
  <c r="F99" i="4" s="1"/>
  <c r="D102" i="4"/>
  <c r="D27" i="2"/>
  <c r="D31" i="2"/>
  <c r="D35" i="2"/>
  <c r="D39" i="2"/>
  <c r="D43" i="2"/>
  <c r="C49" i="2"/>
  <c r="D97" i="4"/>
  <c r="D98" i="4" s="1"/>
  <c r="D99" i="4" s="1"/>
  <c r="D24" i="2"/>
  <c r="D28" i="2"/>
  <c r="D32" i="2"/>
  <c r="D36" i="2"/>
  <c r="D40" i="2"/>
  <c r="D49" i="2"/>
  <c r="B57" i="3"/>
  <c r="D44" i="4"/>
  <c r="D45" i="4" s="1"/>
  <c r="D46" i="4" s="1"/>
  <c r="C50" i="2"/>
  <c r="G93" i="4" l="1"/>
  <c r="G40" i="4"/>
  <c r="G39" i="4"/>
  <c r="G41" i="4"/>
  <c r="E38" i="4"/>
  <c r="G92" i="4"/>
  <c r="G91" i="4"/>
  <c r="G94" i="4"/>
  <c r="G38" i="4"/>
  <c r="E92" i="3"/>
  <c r="D102" i="3"/>
  <c r="G91" i="3"/>
  <c r="G92" i="3"/>
  <c r="G94" i="3"/>
  <c r="E91" i="3"/>
  <c r="E93" i="3"/>
  <c r="E94" i="3"/>
  <c r="G93" i="3"/>
  <c r="F99" i="3"/>
  <c r="E40" i="3"/>
  <c r="E38" i="3"/>
  <c r="G40" i="3"/>
  <c r="F46" i="3"/>
  <c r="G39" i="3"/>
  <c r="E41" i="3"/>
  <c r="D46" i="3"/>
  <c r="E39" i="3"/>
  <c r="E92" i="4"/>
  <c r="E39" i="4"/>
  <c r="E93" i="4"/>
  <c r="E40" i="4"/>
  <c r="E94" i="4"/>
  <c r="E41" i="4"/>
  <c r="E91" i="4"/>
  <c r="E42" i="4" l="1"/>
  <c r="G42" i="4"/>
  <c r="D50" i="4"/>
  <c r="D51" i="4" s="1"/>
  <c r="D52" i="4"/>
  <c r="G95" i="4"/>
  <c r="G95" i="3"/>
  <c r="E95" i="3"/>
  <c r="D103" i="3"/>
  <c r="E112" i="3" s="1"/>
  <c r="F112" i="3" s="1"/>
  <c r="D105" i="3"/>
  <c r="G42" i="3"/>
  <c r="D52" i="3"/>
  <c r="E42" i="3"/>
  <c r="D50" i="3"/>
  <c r="G69" i="3" s="1"/>
  <c r="H69" i="3" s="1"/>
  <c r="D103" i="4"/>
  <c r="E95" i="4"/>
  <c r="D105" i="4"/>
  <c r="G66" i="4" l="1"/>
  <c r="H66" i="4" s="1"/>
  <c r="G65" i="4"/>
  <c r="H65" i="4" s="1"/>
  <c r="G71" i="4"/>
  <c r="H71" i="4" s="1"/>
  <c r="G67" i="4"/>
  <c r="H67" i="4" s="1"/>
  <c r="G62" i="4"/>
  <c r="H62" i="4" s="1"/>
  <c r="G68" i="4"/>
  <c r="H68" i="4" s="1"/>
  <c r="G70" i="4"/>
  <c r="H70" i="4" s="1"/>
  <c r="G64" i="4"/>
  <c r="H64" i="4" s="1"/>
  <c r="G61" i="4"/>
  <c r="H61" i="4" s="1"/>
  <c r="G60" i="4"/>
  <c r="H60" i="4" s="1"/>
  <c r="G69" i="4"/>
  <c r="H69" i="4" s="1"/>
  <c r="G63" i="4"/>
  <c r="H63" i="4" s="1"/>
  <c r="D104" i="3"/>
  <c r="E113" i="3"/>
  <c r="F113" i="3" s="1"/>
  <c r="E108" i="3"/>
  <c r="F108" i="3" s="1"/>
  <c r="E109" i="3"/>
  <c r="F109" i="3" s="1"/>
  <c r="E110" i="3"/>
  <c r="F110" i="3" s="1"/>
  <c r="E111" i="3"/>
  <c r="F111" i="3" s="1"/>
  <c r="G68" i="3"/>
  <c r="H68" i="3" s="1"/>
  <c r="G61" i="3"/>
  <c r="H61" i="3" s="1"/>
  <c r="D51" i="3"/>
  <c r="G63" i="3"/>
  <c r="H63" i="3" s="1"/>
  <c r="G62" i="3"/>
  <c r="H62" i="3" s="1"/>
  <c r="G67" i="3"/>
  <c r="H67" i="3" s="1"/>
  <c r="G64" i="3"/>
  <c r="H64" i="3" s="1"/>
  <c r="G70" i="3"/>
  <c r="H70" i="3" s="1"/>
  <c r="G71" i="3"/>
  <c r="H71" i="3" s="1"/>
  <c r="G66" i="3"/>
  <c r="H66" i="3" s="1"/>
  <c r="G65" i="3"/>
  <c r="H65" i="3" s="1"/>
  <c r="G60" i="3"/>
  <c r="H60" i="3" s="1"/>
  <c r="E113" i="4"/>
  <c r="F113" i="4" s="1"/>
  <c r="E111" i="4"/>
  <c r="F111" i="4" s="1"/>
  <c r="E109" i="4"/>
  <c r="F109" i="4" s="1"/>
  <c r="D104" i="4"/>
  <c r="E112" i="4"/>
  <c r="F112" i="4" s="1"/>
  <c r="E110" i="4"/>
  <c r="F110" i="4" s="1"/>
  <c r="E108" i="4"/>
  <c r="G74" i="4" l="1"/>
  <c r="G72" i="4"/>
  <c r="G73" i="4" s="1"/>
  <c r="E117" i="3"/>
  <c r="E119" i="3"/>
  <c r="E115" i="3"/>
  <c r="E116" i="3" s="1"/>
  <c r="E120" i="3"/>
  <c r="G72" i="3"/>
  <c r="G73" i="3" s="1"/>
  <c r="G74" i="3"/>
  <c r="E120" i="4"/>
  <c r="E117" i="4"/>
  <c r="F108" i="4"/>
  <c r="E115" i="4"/>
  <c r="E116" i="4" s="1"/>
  <c r="E119" i="4"/>
  <c r="H74" i="3"/>
  <c r="H72" i="3"/>
  <c r="F119" i="3"/>
  <c r="F125" i="3"/>
  <c r="F120" i="3"/>
  <c r="F117" i="3"/>
  <c r="D125" i="3"/>
  <c r="F115" i="3"/>
  <c r="H74" i="4"/>
  <c r="H72" i="4"/>
  <c r="G124" i="3" l="1"/>
  <c r="F116" i="3"/>
  <c r="G76" i="4"/>
  <c r="H73" i="4"/>
  <c r="G76" i="3"/>
  <c r="H73" i="3"/>
  <c r="F125" i="4"/>
  <c r="F120" i="4"/>
  <c r="F117" i="4"/>
  <c r="D125" i="4"/>
  <c r="F115" i="4"/>
  <c r="F119" i="4"/>
  <c r="G124" i="4" l="1"/>
  <c r="F116" i="4"/>
</calcChain>
</file>

<file path=xl/sharedStrings.xml><?xml version="1.0" encoding="utf-8"?>
<sst xmlns="http://schemas.openxmlformats.org/spreadsheetml/2006/main" count="454" uniqueCount="140">
  <si>
    <t>HPLC System Suitability Report</t>
  </si>
  <si>
    <t>Analysis Data</t>
  </si>
  <si>
    <t>Assay</t>
  </si>
  <si>
    <t>Sample(s)</t>
  </si>
  <si>
    <t>Reference Substance:</t>
  </si>
  <si>
    <t xml:space="preserve">LAMIVUDINE and ZIDOVUDINE TABLETS USP 
150 mg/300 mg 
</t>
  </si>
  <si>
    <t>% age Purity:</t>
  </si>
  <si>
    <t>NDQB201807011</t>
  </si>
  <si>
    <t>Weight (mg):</t>
  </si>
  <si>
    <t xml:space="preserve">LAMIVUDINE  &amp; ZIDOVUDINE </t>
  </si>
  <si>
    <t>Standard Conc (mg/mL):</t>
  </si>
  <si>
    <t xml:space="preserve">Each film-coated tablet contains 150 mg of Lamivudine USP and 300 mg of Zidovudine USP.
</t>
  </si>
  <si>
    <t>2018-07-04 10:17:11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</si>
  <si>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</si>
  <si>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</si>
  <si>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</si>
  <si>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</si>
  <si>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</si>
  <si>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</si>
  <si>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</si>
  <si>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</si>
  <si>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</si>
  <si>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</si>
  <si>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</si>
  <si>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</si>
  <si>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</si>
  <si>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</si>
  <si>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</si>
  <si>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</si>
  <si>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</si>
  <si>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</si>
  <si>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</si>
  <si>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</si>
  <si>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</si>
  <si>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</si>
  <si>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</si>
  <si>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</si>
  <si>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</si>
  <si>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</si>
  <si>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</si>
  <si>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</si>
  <si>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</si>
  <si>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</si>
  <si>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</si>
  <si>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</si>
  <si>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</si>
  <si>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</si>
  <si>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</si>
  <si>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</si>
  <si>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</si>
  <si>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</si>
  <si>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</si>
  <si>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</si>
  <si>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</si>
  <si>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</si>
  <si>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</si>
  <si>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</si>
  <si>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</si>
  <si>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</si>
  <si>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</si>
  <si>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</si>
  <si>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</si>
  <si>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</si>
  <si>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</si>
  <si>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</si>
  <si>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</si>
  <si>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</si>
  <si>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</si>
  <si>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</si>
  <si>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</si>
  <si>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</si>
  <si>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</si>
  <si>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</si>
  <si>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</si>
  <si>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</si>
  <si>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</si>
  <si>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</si>
  <si>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</si>
  <si>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</si>
  <si>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</si>
  <si>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</si>
  <si>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</si>
  <si>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</si>
  <si>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</si>
  <si>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</si>
  <si>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</si>
  <si>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</si>
  <si>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</si>
  <si>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</si>
  <si>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</si>
  <si>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</si>
  <si>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</si>
  <si>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</si>
  <si>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</si>
  <si>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</si>
  <si>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</si>
  <si>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</si>
  <si>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</si>
  <si>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</si>
  <si>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</si>
  <si>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</si>
  <si>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</si>
  <si>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</si>
  <si>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</si>
  <si>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</si>
  <si>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</si>
  <si>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</si>
  <si>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</si>
  <si>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</si>
  <si>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</si>
  <si>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</si>
  <si>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</si>
  <si>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</si>
  <si>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</si>
  <si>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</si>
  <si>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</si>
  <si>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</si>
  <si>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</si>
  <si>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</si>
  <si>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</si>
  <si>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</si>
  <si>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</si>
  <si>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</si>
  <si>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</si>
  <si>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</si>
  <si>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</si>
  <si>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</si>
  <si>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</si>
  <si>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</si>
  <si>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</si>
  <si>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</si>
  <si>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LAMIVUDINE</t>
  </si>
  <si>
    <t>L3-12</t>
  </si>
  <si>
    <t xml:space="preserve">LAMIVUDINE   </t>
  </si>
  <si>
    <t xml:space="preserve"> ZIDOVUDINE </t>
  </si>
  <si>
    <t>ZIDOVUDINE</t>
  </si>
  <si>
    <t>Resolution (USP)</t>
  </si>
  <si>
    <t>The Resolution between Lamivudine and Zidovudine is greater than 8</t>
  </si>
  <si>
    <t>The Resolution between Lamivudine and Zidovudine is greater than 3</t>
  </si>
  <si>
    <t>NQCL-WRS-Z1-1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</si>
</sst>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7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b/>
      <sz val="1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2" fontId="13" fillId="3" borderId="16" xfId="0" applyNumberFormat="1" applyFont="1" applyFill="1" applyBorder="1" applyAlignment="1" applyProtection="1">
      <alignment horizontal="center"/>
      <protection locked="0"/>
    </xf>
    <xf numFmtId="0" fontId="25" fillId="2" borderId="0" xfId="0" applyFont="1" applyFill="1" applyAlignment="1">
      <alignment horizontal="center"/>
    </xf>
    <xf numFmtId="0" fontId="26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2" workbookViewId="0">
      <selection activeCell="C30" sqref="C30"/>
    </sheetView>
  </sheetViews>
  <sheetFormatPr defaultColWidth="9.109375" defaultRowHeight="13.8" x14ac:dyDescent="0.3"/>
  <cols>
    <col min="1" max="1" width="27.5546875" style="405" customWidth="1"/>
    <col min="2" max="2" width="20.44140625" style="405" customWidth="1"/>
    <col min="3" max="3" width="31.88671875" style="405" customWidth="1"/>
    <col min="4" max="4" width="25.88671875" style="405" customWidth="1"/>
    <col min="5" max="5" width="25.6640625" style="405" customWidth="1"/>
    <col min="6" max="6" width="23.109375" style="405" customWidth="1"/>
    <col min="7" max="7" width="28.44140625" style="405" customWidth="1"/>
    <col min="8" max="8" width="21.5546875" style="405" customWidth="1"/>
    <col min="9" max="9" width="9.109375" style="405" customWidth="1"/>
    <col min="10" max="16384" width="9.109375" style="42"/>
  </cols>
  <sheetData>
    <row r="14" spans="1:6" ht="15" customHeight="1" x14ac:dyDescent="0.3">
      <c r="A14" s="1"/>
      <c r="C14" s="3"/>
      <c r="F14" s="3"/>
    </row>
    <row r="15" spans="1:6" ht="18.75" customHeight="1" x14ac:dyDescent="0.35">
      <c r="A15" s="472" t="s">
        <v>0</v>
      </c>
      <c r="B15" s="472"/>
      <c r="C15" s="472"/>
      <c r="D15" s="472"/>
      <c r="E15" s="472"/>
    </row>
    <row r="16" spans="1:6" ht="16.5" customHeight="1" x14ac:dyDescent="0.3">
      <c r="A16" s="88" t="s">
        <v>1</v>
      </c>
      <c r="B16" s="57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70"/>
    </row>
    <row r="18" spans="1:5" ht="16.5" customHeight="1" x14ac:dyDescent="0.3">
      <c r="A18" s="73" t="s">
        <v>4</v>
      </c>
      <c r="B18" s="524" t="s">
        <v>131</v>
      </c>
      <c r="C18" s="70"/>
      <c r="D18" s="70"/>
      <c r="E18" s="70"/>
    </row>
    <row r="19" spans="1:5" ht="16.5" customHeight="1" x14ac:dyDescent="0.3">
      <c r="A19" s="73" t="s">
        <v>6</v>
      </c>
      <c r="B19" s="12">
        <v>98.9</v>
      </c>
      <c r="C19" s="70"/>
      <c r="D19" s="70"/>
      <c r="E19" s="70"/>
    </row>
    <row r="20" spans="1:5" ht="16.5" customHeight="1" x14ac:dyDescent="0.3">
      <c r="A20" s="8" t="s">
        <v>8</v>
      </c>
      <c r="B20" s="12">
        <v>14.9</v>
      </c>
      <c r="C20" s="70"/>
      <c r="D20" s="70"/>
      <c r="E20" s="70"/>
    </row>
    <row r="21" spans="1:5" ht="16.5" customHeight="1" x14ac:dyDescent="0.3">
      <c r="A21" s="8" t="s">
        <v>10</v>
      </c>
      <c r="B21" s="13">
        <f>B20/100</f>
        <v>0.14899999999999999</v>
      </c>
      <c r="C21" s="70"/>
      <c r="D21" s="70"/>
      <c r="E21" s="70"/>
    </row>
    <row r="22" spans="1:5" ht="15.75" customHeight="1" x14ac:dyDescent="0.3">
      <c r="A22" s="70"/>
      <c r="B22" s="70"/>
      <c r="C22" s="70"/>
      <c r="D22" s="70"/>
      <c r="E22" s="70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37735088</v>
      </c>
      <c r="C24" s="18">
        <v>4742.42</v>
      </c>
      <c r="D24" s="19">
        <v>1.19</v>
      </c>
      <c r="E24" s="20">
        <v>3.75</v>
      </c>
    </row>
    <row r="25" spans="1:5" ht="16.5" customHeight="1" x14ac:dyDescent="0.3">
      <c r="A25" s="17">
        <v>2</v>
      </c>
      <c r="B25" s="18">
        <v>37694307</v>
      </c>
      <c r="C25" s="18">
        <v>4786.21</v>
      </c>
      <c r="D25" s="19">
        <v>1.18</v>
      </c>
      <c r="E25" s="19">
        <v>3.75</v>
      </c>
    </row>
    <row r="26" spans="1:5" ht="16.5" customHeight="1" x14ac:dyDescent="0.3">
      <c r="A26" s="17">
        <v>3</v>
      </c>
      <c r="B26" s="18">
        <v>37616573</v>
      </c>
      <c r="C26" s="18">
        <v>4747.55</v>
      </c>
      <c r="D26" s="19">
        <v>1.2</v>
      </c>
      <c r="E26" s="19">
        <v>3.75</v>
      </c>
    </row>
    <row r="27" spans="1:5" ht="16.5" customHeight="1" x14ac:dyDescent="0.3">
      <c r="A27" s="17">
        <v>4</v>
      </c>
      <c r="B27" s="18">
        <v>37823462</v>
      </c>
      <c r="C27" s="18">
        <v>4832.79</v>
      </c>
      <c r="D27" s="19">
        <v>1.17</v>
      </c>
      <c r="E27" s="19">
        <v>3.75</v>
      </c>
    </row>
    <row r="28" spans="1:5" ht="16.5" customHeight="1" x14ac:dyDescent="0.3">
      <c r="A28" s="17">
        <v>5</v>
      </c>
      <c r="B28" s="18">
        <v>37809924</v>
      </c>
      <c r="C28" s="18">
        <v>4815.1000000000004</v>
      </c>
      <c r="D28" s="19">
        <v>1.21</v>
      </c>
      <c r="E28" s="19">
        <v>3.75</v>
      </c>
    </row>
    <row r="29" spans="1:5" ht="16.5" customHeight="1" x14ac:dyDescent="0.3">
      <c r="A29" s="17">
        <v>6</v>
      </c>
      <c r="B29" s="21">
        <v>37791582</v>
      </c>
      <c r="C29" s="21">
        <v>4903.53</v>
      </c>
      <c r="D29" s="22">
        <v>1.18</v>
      </c>
      <c r="E29" s="22">
        <v>3.75</v>
      </c>
    </row>
    <row r="30" spans="1:5" ht="16.5" customHeight="1" x14ac:dyDescent="0.3">
      <c r="A30" s="23" t="s">
        <v>18</v>
      </c>
      <c r="B30" s="24">
        <f>AVERAGE(B24:B29)</f>
        <v>37745156</v>
      </c>
      <c r="C30" s="25">
        <f>AVERAGE(C24:C29)</f>
        <v>4804.5999999999995</v>
      </c>
      <c r="D30" s="25">
        <f>AVERAGE(D24:D29)</f>
        <v>1.1883333333333332</v>
      </c>
      <c r="E30" s="25">
        <f>AVERAGE(E24:E29)</f>
        <v>3.75</v>
      </c>
    </row>
    <row r="31" spans="1:5" ht="16.5" customHeight="1" x14ac:dyDescent="0.3">
      <c r="A31" s="26" t="s">
        <v>19</v>
      </c>
      <c r="B31" s="27">
        <f>(STDEV(B24:B29)/B30)</f>
        <v>2.1096076659037279E-3</v>
      </c>
      <c r="C31" s="28"/>
      <c r="D31" s="28"/>
      <c r="E31" s="29"/>
    </row>
    <row r="32" spans="1:5" s="405" customFormat="1" ht="16.5" customHeight="1" x14ac:dyDescent="0.3">
      <c r="A32" s="30" t="s">
        <v>20</v>
      </c>
      <c r="B32" s="31">
        <f>COUNT(B24:B29)</f>
        <v>6</v>
      </c>
      <c r="C32" s="32"/>
      <c r="D32" s="71"/>
      <c r="E32" s="34"/>
    </row>
    <row r="33" spans="1:5" s="405" customFormat="1" ht="15.75" customHeight="1" x14ac:dyDescent="0.3">
      <c r="A33" s="70"/>
      <c r="B33" s="70"/>
      <c r="C33" s="70"/>
      <c r="D33" s="70"/>
      <c r="E33" s="70"/>
    </row>
    <row r="34" spans="1:5" s="405" customFormat="1" ht="16.5" customHeight="1" x14ac:dyDescent="0.3">
      <c r="A34" s="73" t="s">
        <v>21</v>
      </c>
      <c r="B34" s="39" t="s">
        <v>22</v>
      </c>
      <c r="C34" s="38"/>
      <c r="D34" s="38"/>
      <c r="E34" s="38"/>
    </row>
    <row r="35" spans="1:5" ht="16.5" customHeight="1" x14ac:dyDescent="0.3">
      <c r="A35" s="73"/>
      <c r="B35" s="39" t="s">
        <v>23</v>
      </c>
      <c r="C35" s="38"/>
      <c r="D35" s="38"/>
      <c r="E35" s="38"/>
    </row>
    <row r="36" spans="1:5" ht="16.5" customHeight="1" x14ac:dyDescent="0.3">
      <c r="A36" s="73"/>
      <c r="B36" s="39" t="s">
        <v>24</v>
      </c>
      <c r="C36" s="38"/>
      <c r="D36" s="38"/>
      <c r="E36" s="38"/>
    </row>
    <row r="37" spans="1:5" ht="15.75" customHeight="1" x14ac:dyDescent="0.3">
      <c r="A37" s="70"/>
      <c r="B37" s="70"/>
      <c r="C37" s="70"/>
      <c r="D37" s="70"/>
      <c r="E37" s="70"/>
    </row>
    <row r="38" spans="1:5" ht="16.5" customHeight="1" x14ac:dyDescent="0.3">
      <c r="A38" s="88" t="s">
        <v>1</v>
      </c>
      <c r="B38" s="57" t="s">
        <v>25</v>
      </c>
    </row>
    <row r="39" spans="1:5" ht="16.5" customHeight="1" x14ac:dyDescent="0.3">
      <c r="A39" s="73" t="s">
        <v>4</v>
      </c>
      <c r="B39" s="9" t="s">
        <v>131</v>
      </c>
      <c r="C39" s="70"/>
      <c r="D39" s="70"/>
      <c r="E39" s="70"/>
    </row>
    <row r="40" spans="1:5" ht="16.5" customHeight="1" x14ac:dyDescent="0.3">
      <c r="A40" s="73" t="s">
        <v>6</v>
      </c>
      <c r="B40" s="12">
        <v>98.9</v>
      </c>
      <c r="C40" s="70"/>
      <c r="D40" s="70"/>
      <c r="E40" s="70"/>
    </row>
    <row r="41" spans="1:5" ht="16.5" customHeight="1" x14ac:dyDescent="0.3">
      <c r="A41" s="8" t="s">
        <v>8</v>
      </c>
      <c r="B41" s="12">
        <v>15.94</v>
      </c>
      <c r="C41" s="70"/>
      <c r="D41" s="70"/>
      <c r="E41" s="70"/>
    </row>
    <row r="42" spans="1:5" ht="16.5" customHeight="1" x14ac:dyDescent="0.3">
      <c r="A42" s="8" t="s">
        <v>10</v>
      </c>
      <c r="B42" s="13">
        <f>B41/100</f>
        <v>0.15939999999999999</v>
      </c>
      <c r="C42" s="70"/>
      <c r="D42" s="70"/>
      <c r="E42" s="70"/>
    </row>
    <row r="43" spans="1:5" ht="15.75" customHeight="1" x14ac:dyDescent="0.3">
      <c r="A43" s="70"/>
      <c r="B43" s="70"/>
      <c r="C43" s="70"/>
      <c r="D43" s="70"/>
      <c r="E43" s="70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>
        <v>39918627</v>
      </c>
      <c r="C45" s="18">
        <v>6021.58</v>
      </c>
      <c r="D45" s="19">
        <v>1.17</v>
      </c>
      <c r="E45" s="20">
        <v>3.85</v>
      </c>
    </row>
    <row r="46" spans="1:5" ht="16.5" customHeight="1" x14ac:dyDescent="0.3">
      <c r="A46" s="17">
        <v>2</v>
      </c>
      <c r="B46" s="18">
        <v>39997193</v>
      </c>
      <c r="C46" s="18">
        <v>6012.65</v>
      </c>
      <c r="D46" s="19">
        <v>1.17</v>
      </c>
      <c r="E46" s="19">
        <v>3.86</v>
      </c>
    </row>
    <row r="47" spans="1:5" ht="16.5" customHeight="1" x14ac:dyDescent="0.3">
      <c r="A47" s="17">
        <v>3</v>
      </c>
      <c r="B47" s="18">
        <v>39645614</v>
      </c>
      <c r="C47" s="18">
        <v>6006.13</v>
      </c>
      <c r="D47" s="19">
        <v>1.18</v>
      </c>
      <c r="E47" s="19">
        <v>3.86</v>
      </c>
    </row>
    <row r="48" spans="1:5" ht="16.5" customHeight="1" x14ac:dyDescent="0.3">
      <c r="A48" s="17">
        <v>4</v>
      </c>
      <c r="B48" s="18">
        <v>39912859</v>
      </c>
      <c r="C48" s="18">
        <v>6038.8</v>
      </c>
      <c r="D48" s="19">
        <v>1.1599999999999999</v>
      </c>
      <c r="E48" s="19">
        <v>3.86</v>
      </c>
    </row>
    <row r="49" spans="1:7" ht="16.5" customHeight="1" x14ac:dyDescent="0.3">
      <c r="A49" s="17">
        <v>5</v>
      </c>
      <c r="B49" s="18">
        <v>39536743</v>
      </c>
      <c r="C49" s="18">
        <v>6049.58</v>
      </c>
      <c r="D49" s="19">
        <v>1.1599999999999999</v>
      </c>
      <c r="E49" s="19">
        <v>3.86</v>
      </c>
    </row>
    <row r="50" spans="1:7" ht="16.5" customHeight="1" x14ac:dyDescent="0.3">
      <c r="A50" s="17">
        <v>6</v>
      </c>
      <c r="B50" s="21">
        <v>40099890</v>
      </c>
      <c r="C50" s="21">
        <v>5972.69</v>
      </c>
      <c r="D50" s="22">
        <v>1.18</v>
      </c>
      <c r="E50" s="22">
        <v>3.85</v>
      </c>
    </row>
    <row r="51" spans="1:7" ht="16.5" customHeight="1" x14ac:dyDescent="0.3">
      <c r="A51" s="23" t="s">
        <v>18</v>
      </c>
      <c r="B51" s="24">
        <f>AVERAGE(B45:B50)</f>
        <v>39851821</v>
      </c>
      <c r="C51" s="25">
        <f>AVERAGE(C45:C50)</f>
        <v>6016.9049999999997</v>
      </c>
      <c r="D51" s="25">
        <f>AVERAGE(D45:D50)</f>
        <v>1.17</v>
      </c>
      <c r="E51" s="25">
        <f>AVERAGE(E45:E50)</f>
        <v>3.8566666666666669</v>
      </c>
    </row>
    <row r="52" spans="1:7" ht="16.5" customHeight="1" x14ac:dyDescent="0.3">
      <c r="A52" s="26" t="s">
        <v>19</v>
      </c>
      <c r="B52" s="27">
        <f>(STDEV(B45:B50)/B51)</f>
        <v>5.4128176256922154E-3</v>
      </c>
      <c r="C52" s="28"/>
      <c r="D52" s="28"/>
      <c r="E52" s="29"/>
    </row>
    <row r="53" spans="1:7" s="405" customFormat="1" ht="16.5" customHeight="1" x14ac:dyDescent="0.3">
      <c r="A53" s="30" t="s">
        <v>20</v>
      </c>
      <c r="B53" s="31">
        <f>COUNT(B45:B50)</f>
        <v>6</v>
      </c>
      <c r="C53" s="32"/>
      <c r="D53" s="71"/>
      <c r="E53" s="34"/>
    </row>
    <row r="54" spans="1:7" s="405" customFormat="1" ht="15.75" customHeight="1" x14ac:dyDescent="0.3">
      <c r="A54" s="70"/>
      <c r="B54" s="70"/>
      <c r="C54" s="70"/>
      <c r="D54" s="70"/>
      <c r="E54" s="70"/>
    </row>
    <row r="55" spans="1:7" s="405" customFormat="1" ht="16.5" customHeight="1" x14ac:dyDescent="0.3">
      <c r="A55" s="73" t="s">
        <v>21</v>
      </c>
      <c r="B55" s="39" t="s">
        <v>22</v>
      </c>
      <c r="C55" s="38"/>
      <c r="D55" s="38"/>
      <c r="E55" s="38"/>
    </row>
    <row r="56" spans="1:7" ht="16.5" customHeight="1" x14ac:dyDescent="0.3">
      <c r="A56" s="73"/>
      <c r="B56" s="39" t="s">
        <v>23</v>
      </c>
      <c r="C56" s="38"/>
      <c r="D56" s="38"/>
      <c r="E56" s="38"/>
    </row>
    <row r="57" spans="1:7" ht="16.5" customHeight="1" x14ac:dyDescent="0.3">
      <c r="A57" s="73"/>
      <c r="B57" s="39" t="s">
        <v>24</v>
      </c>
      <c r="C57" s="38"/>
      <c r="D57" s="38"/>
      <c r="E57" s="38"/>
    </row>
    <row r="58" spans="1:7" ht="14.25" customHeight="1" thickBot="1" x14ac:dyDescent="0.35">
      <c r="A58" s="40"/>
      <c r="B58" s="336"/>
      <c r="D58" s="41"/>
      <c r="F58" s="42"/>
      <c r="G58" s="42"/>
    </row>
    <row r="59" spans="1:7" ht="15" customHeight="1" x14ac:dyDescent="0.3">
      <c r="B59" s="473" t="s">
        <v>26</v>
      </c>
      <c r="C59" s="473"/>
      <c r="E59" s="471" t="s">
        <v>27</v>
      </c>
      <c r="F59" s="44"/>
      <c r="G59" s="471" t="s">
        <v>28</v>
      </c>
    </row>
    <row r="60" spans="1:7" ht="15" customHeight="1" x14ac:dyDescent="0.3">
      <c r="A60" s="45" t="s">
        <v>29</v>
      </c>
      <c r="B60" s="47"/>
      <c r="C60" s="47"/>
      <c r="E60" s="47"/>
      <c r="G60" s="47"/>
    </row>
    <row r="61" spans="1:7" ht="15" customHeight="1" x14ac:dyDescent="0.3">
      <c r="A61" s="45" t="s">
        <v>30</v>
      </c>
      <c r="B61" s="48"/>
      <c r="C61" s="48"/>
      <c r="E61" s="48"/>
      <c r="G61" s="4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workbookViewId="0">
      <selection activeCell="B20" sqref="B20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472" t="s">
        <v>0</v>
      </c>
      <c r="B15" s="472"/>
      <c r="C15" s="472"/>
      <c r="D15" s="472"/>
      <c r="E15" s="47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135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</v>
      </c>
      <c r="C19" s="10"/>
      <c r="D19" s="10"/>
      <c r="E19" s="10"/>
    </row>
    <row r="20" spans="1:6" ht="16.5" customHeight="1" x14ac:dyDescent="0.3">
      <c r="A20" s="7" t="s">
        <v>8</v>
      </c>
      <c r="B20" s="12">
        <v>30.13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</f>
        <v>0.30130000000000001</v>
      </c>
      <c r="C21" s="10"/>
      <c r="D21" s="10"/>
      <c r="E21" s="10"/>
    </row>
    <row r="22" spans="1:6" ht="15.75" customHeight="1" x14ac:dyDescent="0.3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  <c r="F23" s="16" t="s">
        <v>136</v>
      </c>
    </row>
    <row r="24" spans="1:6" ht="16.5" customHeight="1" x14ac:dyDescent="0.3">
      <c r="A24" s="17">
        <v>1</v>
      </c>
      <c r="B24" s="18">
        <v>67435285</v>
      </c>
      <c r="C24" s="18">
        <v>5883.73</v>
      </c>
      <c r="D24" s="19">
        <v>1.18</v>
      </c>
      <c r="E24" s="20">
        <v>5.76</v>
      </c>
      <c r="F24" s="20">
        <v>7.76</v>
      </c>
    </row>
    <row r="25" spans="1:6" ht="16.5" customHeight="1" x14ac:dyDescent="0.3">
      <c r="A25" s="17">
        <v>2</v>
      </c>
      <c r="B25" s="18">
        <v>67365859</v>
      </c>
      <c r="C25" s="18">
        <v>5920.74</v>
      </c>
      <c r="D25" s="19">
        <v>1.18</v>
      </c>
      <c r="E25" s="19">
        <v>5.76</v>
      </c>
      <c r="F25" s="19">
        <v>7.78</v>
      </c>
    </row>
    <row r="26" spans="1:6" ht="16.5" customHeight="1" x14ac:dyDescent="0.3">
      <c r="A26" s="17">
        <v>3</v>
      </c>
      <c r="B26" s="18">
        <v>67211296</v>
      </c>
      <c r="C26" s="18">
        <v>5896.46</v>
      </c>
      <c r="D26" s="19">
        <v>1.2</v>
      </c>
      <c r="E26" s="19">
        <v>5.76</v>
      </c>
      <c r="F26" s="19">
        <v>7.76</v>
      </c>
    </row>
    <row r="27" spans="1:6" ht="16.5" customHeight="1" x14ac:dyDescent="0.3">
      <c r="A27" s="17">
        <v>4</v>
      </c>
      <c r="B27" s="18">
        <v>67610368</v>
      </c>
      <c r="C27" s="18">
        <v>5988.75</v>
      </c>
      <c r="D27" s="19">
        <v>1.17</v>
      </c>
      <c r="E27" s="19">
        <v>5.76</v>
      </c>
      <c r="F27" s="19">
        <v>7.82</v>
      </c>
    </row>
    <row r="28" spans="1:6" ht="16.5" customHeight="1" x14ac:dyDescent="0.3">
      <c r="A28" s="17">
        <v>5</v>
      </c>
      <c r="B28" s="18">
        <v>67619824</v>
      </c>
      <c r="C28" s="18">
        <v>5985.81</v>
      </c>
      <c r="D28" s="19">
        <v>1.1599999999999999</v>
      </c>
      <c r="E28" s="19">
        <v>5.76</v>
      </c>
      <c r="F28" s="19">
        <v>7.84</v>
      </c>
    </row>
    <row r="29" spans="1:6" ht="16.5" customHeight="1" x14ac:dyDescent="0.3">
      <c r="A29" s="17">
        <v>6</v>
      </c>
      <c r="B29" s="21">
        <v>67579329</v>
      </c>
      <c r="C29" s="21">
        <v>6082.97</v>
      </c>
      <c r="D29" s="22">
        <v>1.1599999999999999</v>
      </c>
      <c r="E29" s="22">
        <v>5.77</v>
      </c>
      <c r="F29" s="22">
        <v>7.9</v>
      </c>
    </row>
    <row r="30" spans="1:6" ht="16.5" customHeight="1" x14ac:dyDescent="0.3">
      <c r="A30" s="23" t="s">
        <v>18</v>
      </c>
      <c r="B30" s="24">
        <f>AVERAGE(B24:B29)</f>
        <v>67470326.833333328</v>
      </c>
      <c r="C30" s="25">
        <f>AVERAGE(C24:C29)</f>
        <v>5959.7433333333329</v>
      </c>
      <c r="D30" s="25">
        <f>AVERAGE(D24:D29)</f>
        <v>1.175</v>
      </c>
      <c r="E30" s="25">
        <f>AVERAGE(E24:E29)</f>
        <v>5.7616666666666658</v>
      </c>
      <c r="F30" s="25">
        <f>AVERAGE(F24:F29)</f>
        <v>7.8099999999999987</v>
      </c>
    </row>
    <row r="31" spans="1:6" ht="16.5" customHeight="1" x14ac:dyDescent="0.3">
      <c r="A31" s="26" t="s">
        <v>19</v>
      </c>
      <c r="B31" s="27">
        <f>(STDEV(B24:B29)/B30)</f>
        <v>2.418020294379038E-3</v>
      </c>
      <c r="C31" s="28"/>
      <c r="D31" s="28"/>
      <c r="E31" s="29"/>
      <c r="F31" s="29"/>
    </row>
    <row r="32" spans="1:6" s="2" customFormat="1" ht="16.5" customHeight="1" x14ac:dyDescent="0.3">
      <c r="A32" s="30" t="s">
        <v>20</v>
      </c>
      <c r="B32" s="31">
        <f>COUNT(B24:B29)</f>
        <v>6</v>
      </c>
      <c r="C32" s="32"/>
      <c r="D32" s="33"/>
      <c r="E32" s="34"/>
      <c r="F32" s="34"/>
    </row>
    <row r="33" spans="1:6" s="2" customFormat="1" ht="15.75" customHeight="1" x14ac:dyDescent="0.3">
      <c r="A33" s="10"/>
      <c r="B33" s="10"/>
      <c r="C33" s="10"/>
      <c r="D33" s="10"/>
      <c r="E33" s="35"/>
    </row>
    <row r="34" spans="1:6" s="2" customFormat="1" ht="16.5" customHeight="1" x14ac:dyDescent="0.3">
      <c r="A34" s="11" t="s">
        <v>21</v>
      </c>
      <c r="B34" s="36" t="s">
        <v>22</v>
      </c>
      <c r="C34" s="37"/>
      <c r="D34" s="37"/>
      <c r="E34" s="38"/>
    </row>
    <row r="35" spans="1:6" ht="16.5" customHeight="1" x14ac:dyDescent="0.3">
      <c r="A35" s="11"/>
      <c r="B35" s="36" t="s">
        <v>23</v>
      </c>
      <c r="C35" s="37"/>
      <c r="D35" s="37"/>
      <c r="E35" s="38"/>
      <c r="F35" s="2"/>
    </row>
    <row r="36" spans="1:6" ht="16.5" customHeight="1" x14ac:dyDescent="0.3">
      <c r="A36" s="11"/>
      <c r="B36" s="39" t="s">
        <v>24</v>
      </c>
      <c r="C36" s="37"/>
      <c r="D36" s="37"/>
      <c r="E36" s="37"/>
    </row>
    <row r="37" spans="1:6" ht="15.75" customHeight="1" x14ac:dyDescent="0.3">
      <c r="A37" s="10"/>
      <c r="B37" s="10" t="s">
        <v>138</v>
      </c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135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</v>
      </c>
      <c r="C40" s="10"/>
      <c r="D40" s="10"/>
      <c r="E40" s="10"/>
    </row>
    <row r="41" spans="1:6" ht="16.5" customHeight="1" x14ac:dyDescent="0.3">
      <c r="A41" s="7" t="s">
        <v>8</v>
      </c>
      <c r="B41" s="12">
        <v>29.77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B41/100</f>
        <v>0.29770000000000002</v>
      </c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  <c r="F44" s="16" t="s">
        <v>136</v>
      </c>
    </row>
    <row r="45" spans="1:6" ht="16.5" customHeight="1" x14ac:dyDescent="0.3">
      <c r="A45" s="17">
        <v>1</v>
      </c>
      <c r="B45" s="18">
        <v>65680382</v>
      </c>
      <c r="C45" s="19">
        <v>7079.8</v>
      </c>
      <c r="D45" s="19">
        <v>1.1000000000000001</v>
      </c>
      <c r="E45" s="20">
        <v>6.25</v>
      </c>
      <c r="F45" s="20">
        <v>9.66</v>
      </c>
    </row>
    <row r="46" spans="1:6" ht="16.5" customHeight="1" x14ac:dyDescent="0.3">
      <c r="A46" s="17">
        <v>2</v>
      </c>
      <c r="B46" s="18">
        <v>65795391</v>
      </c>
      <c r="C46" s="19">
        <v>7079.45</v>
      </c>
      <c r="D46" s="19">
        <v>1.1100000000000001</v>
      </c>
      <c r="E46" s="19">
        <v>6.25</v>
      </c>
      <c r="F46" s="19">
        <v>9.64</v>
      </c>
    </row>
    <row r="47" spans="1:6" ht="16.5" customHeight="1" x14ac:dyDescent="0.3">
      <c r="A47" s="17">
        <v>3</v>
      </c>
      <c r="B47" s="18">
        <v>65217045</v>
      </c>
      <c r="C47" s="19">
        <v>7029.51</v>
      </c>
      <c r="D47" s="19">
        <v>1.1200000000000001</v>
      </c>
      <c r="E47" s="19">
        <v>6.25</v>
      </c>
      <c r="F47" s="19">
        <v>9.6199999999999992</v>
      </c>
    </row>
    <row r="48" spans="1:6" ht="16.5" customHeight="1" x14ac:dyDescent="0.3">
      <c r="A48" s="17">
        <v>4</v>
      </c>
      <c r="B48" s="18">
        <v>65656045</v>
      </c>
      <c r="C48" s="19">
        <v>7119.8</v>
      </c>
      <c r="D48" s="19">
        <v>1.1100000000000001</v>
      </c>
      <c r="E48" s="19">
        <v>6.25</v>
      </c>
      <c r="F48" s="19">
        <v>9.67</v>
      </c>
    </row>
    <row r="49" spans="1:7" ht="16.5" customHeight="1" x14ac:dyDescent="0.3">
      <c r="A49" s="17">
        <v>5</v>
      </c>
      <c r="B49" s="18">
        <v>65049182</v>
      </c>
      <c r="C49" s="19">
        <v>7117.58</v>
      </c>
      <c r="D49" s="19">
        <v>1.1100000000000001</v>
      </c>
      <c r="E49" s="19">
        <v>6.25</v>
      </c>
      <c r="F49" s="19">
        <v>9.67</v>
      </c>
    </row>
    <row r="50" spans="1:7" ht="16.5" customHeight="1" x14ac:dyDescent="0.3">
      <c r="A50" s="17">
        <v>6</v>
      </c>
      <c r="B50" s="21">
        <v>65925090</v>
      </c>
      <c r="C50" s="22">
        <v>6993.34</v>
      </c>
      <c r="D50" s="22">
        <v>1.1200000000000001</v>
      </c>
      <c r="E50" s="22">
        <v>6.25</v>
      </c>
      <c r="F50" s="22">
        <v>9.6</v>
      </c>
    </row>
    <row r="51" spans="1:7" ht="16.5" customHeight="1" x14ac:dyDescent="0.3">
      <c r="A51" s="23" t="s">
        <v>18</v>
      </c>
      <c r="B51" s="24">
        <f>AVERAGE(B45:B50)</f>
        <v>65553855.833333336</v>
      </c>
      <c r="C51" s="25">
        <f>AVERAGE(C45:C50)</f>
        <v>7069.913333333333</v>
      </c>
      <c r="D51" s="25">
        <f>AVERAGE(D45:D50)</f>
        <v>1.1116666666666668</v>
      </c>
      <c r="E51" s="25">
        <f>AVERAGE(E45:E50)</f>
        <v>6.25</v>
      </c>
      <c r="F51" s="25">
        <f>AVERAGE(F45:F50)</f>
        <v>9.6433333333333344</v>
      </c>
    </row>
    <row r="52" spans="1:7" ht="16.5" customHeight="1" x14ac:dyDescent="0.3">
      <c r="A52" s="26" t="s">
        <v>19</v>
      </c>
      <c r="B52" s="27">
        <f>(STDEV(B45:B50)/B51)</f>
        <v>5.2434358409160471E-3</v>
      </c>
      <c r="C52" s="28"/>
      <c r="D52" s="28"/>
      <c r="E52" s="29"/>
      <c r="F52" s="2"/>
    </row>
    <row r="53" spans="1:7" s="2" customFormat="1" ht="16.5" customHeight="1" x14ac:dyDescent="0.3">
      <c r="A53" s="30" t="s">
        <v>20</v>
      </c>
      <c r="B53" s="31">
        <f>COUNT(B45:B50)</f>
        <v>6</v>
      </c>
      <c r="C53" s="32"/>
      <c r="D53" s="33"/>
      <c r="E53" s="34"/>
    </row>
    <row r="54" spans="1:7" s="2" customFormat="1" ht="15.75" customHeight="1" x14ac:dyDescent="0.3">
      <c r="A54" s="10"/>
      <c r="B54" s="10"/>
      <c r="C54" s="10"/>
      <c r="D54" s="10"/>
      <c r="E54" s="35"/>
    </row>
    <row r="55" spans="1:7" s="2" customFormat="1" ht="16.5" customHeight="1" x14ac:dyDescent="0.3">
      <c r="A55" s="11" t="s">
        <v>21</v>
      </c>
      <c r="B55" s="36" t="s">
        <v>22</v>
      </c>
      <c r="C55" s="37"/>
      <c r="D55" s="37"/>
      <c r="E55" s="38"/>
    </row>
    <row r="56" spans="1:7" ht="16.5" customHeight="1" x14ac:dyDescent="0.3">
      <c r="A56" s="11"/>
      <c r="B56" s="36" t="s">
        <v>23</v>
      </c>
      <c r="C56" s="37"/>
      <c r="D56" s="37"/>
      <c r="E56" s="38"/>
      <c r="F56" s="2"/>
    </row>
    <row r="57" spans="1:7" ht="16.5" customHeight="1" x14ac:dyDescent="0.3">
      <c r="A57" s="11"/>
      <c r="B57" s="39" t="s">
        <v>24</v>
      </c>
      <c r="C57" s="37"/>
      <c r="D57" s="38"/>
      <c r="E57" s="37"/>
    </row>
    <row r="58" spans="1:7" ht="14.25" customHeight="1" x14ac:dyDescent="0.3">
      <c r="A58" s="40"/>
      <c r="B58" s="70" t="s">
        <v>137</v>
      </c>
      <c r="D58" s="41"/>
      <c r="F58" s="42"/>
      <c r="G58" s="42"/>
    </row>
    <row r="59" spans="1:7" ht="15" customHeight="1" x14ac:dyDescent="0.3">
      <c r="B59" s="473" t="s">
        <v>26</v>
      </c>
      <c r="C59" s="473"/>
      <c r="E59" s="43" t="s">
        <v>27</v>
      </c>
      <c r="F59" s="44"/>
      <c r="G59" s="43" t="s">
        <v>28</v>
      </c>
    </row>
    <row r="60" spans="1:7" ht="15" customHeight="1" x14ac:dyDescent="0.3">
      <c r="A60" s="45" t="s">
        <v>29</v>
      </c>
      <c r="B60" s="46"/>
      <c r="C60" s="46"/>
      <c r="E60" s="46"/>
      <c r="F60" s="2"/>
      <c r="G60" s="47"/>
    </row>
    <row r="61" spans="1:7" ht="15" customHeight="1" x14ac:dyDescent="0.3">
      <c r="A61" s="45" t="s">
        <v>30</v>
      </c>
      <c r="B61" s="48"/>
      <c r="C61" s="48"/>
      <c r="E61" s="48"/>
      <c r="F61" s="2"/>
      <c r="G61" s="4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8" workbookViewId="0">
      <selection activeCell="C43" sqref="C43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477" t="s">
        <v>31</v>
      </c>
      <c r="B11" s="478"/>
      <c r="C11" s="478"/>
      <c r="D11" s="478"/>
      <c r="E11" s="478"/>
      <c r="F11" s="479"/>
      <c r="G11" s="89"/>
    </row>
    <row r="12" spans="1:7" ht="16.5" customHeight="1" x14ac:dyDescent="0.3">
      <c r="A12" s="476" t="s">
        <v>32</v>
      </c>
      <c r="B12" s="476"/>
      <c r="C12" s="476"/>
      <c r="D12" s="476"/>
      <c r="E12" s="476"/>
      <c r="F12" s="476"/>
      <c r="G12" s="88"/>
    </row>
    <row r="14" spans="1:7" ht="16.5" customHeight="1" x14ac:dyDescent="0.3">
      <c r="A14" s="481" t="s">
        <v>33</v>
      </c>
      <c r="B14" s="481"/>
      <c r="C14" s="58" t="s">
        <v>5</v>
      </c>
    </row>
    <row r="15" spans="1:7" ht="16.5" customHeight="1" x14ac:dyDescent="0.3">
      <c r="A15" s="481" t="s">
        <v>34</v>
      </c>
      <c r="B15" s="481"/>
      <c r="C15" s="58" t="s">
        <v>7</v>
      </c>
    </row>
    <row r="16" spans="1:7" ht="16.5" customHeight="1" x14ac:dyDescent="0.3">
      <c r="A16" s="481" t="s">
        <v>35</v>
      </c>
      <c r="B16" s="481"/>
      <c r="C16" s="58" t="s">
        <v>9</v>
      </c>
    </row>
    <row r="17" spans="1:5" ht="16.5" customHeight="1" x14ac:dyDescent="0.3">
      <c r="A17" s="481" t="s">
        <v>36</v>
      </c>
      <c r="B17" s="481"/>
      <c r="C17" s="58" t="s">
        <v>11</v>
      </c>
    </row>
    <row r="18" spans="1:5" ht="16.5" customHeight="1" x14ac:dyDescent="0.3">
      <c r="A18" s="481" t="s">
        <v>37</v>
      </c>
      <c r="B18" s="481"/>
      <c r="C18" s="95" t="s">
        <v>12</v>
      </c>
    </row>
    <row r="19" spans="1:5" ht="16.5" customHeight="1" x14ac:dyDescent="0.3">
      <c r="A19" s="481" t="s">
        <v>38</v>
      </c>
      <c r="B19" s="481"/>
      <c r="C19" s="95" t="e">
        <f>#REF!</f>
        <v>#REF!</v>
      </c>
    </row>
    <row r="20" spans="1:5" ht="16.5" customHeight="1" x14ac:dyDescent="0.3">
      <c r="A20" s="60"/>
      <c r="B20" s="60"/>
      <c r="C20" s="75"/>
    </row>
    <row r="21" spans="1:5" ht="16.5" customHeight="1" x14ac:dyDescent="0.3">
      <c r="A21" s="476" t="s">
        <v>1</v>
      </c>
      <c r="B21" s="476"/>
      <c r="C21" s="57" t="s">
        <v>39</v>
      </c>
      <c r="D21" s="64"/>
    </row>
    <row r="22" spans="1:5" ht="15.75" customHeight="1" x14ac:dyDescent="0.3">
      <c r="A22" s="480"/>
      <c r="B22" s="480"/>
      <c r="C22" s="55"/>
      <c r="D22" s="480"/>
      <c r="E22" s="480"/>
    </row>
    <row r="23" spans="1:5" ht="33.75" customHeight="1" x14ac:dyDescent="0.3">
      <c r="C23" s="84" t="s">
        <v>40</v>
      </c>
      <c r="D23" s="83" t="s">
        <v>41</v>
      </c>
      <c r="E23" s="50"/>
    </row>
    <row r="24" spans="1:5" ht="15.75" customHeight="1" x14ac:dyDescent="0.3">
      <c r="C24" s="93">
        <v>763.96</v>
      </c>
      <c r="D24" s="85">
        <f t="shared" ref="D24:D43" si="0">(C24-$C$46)/$C$46</f>
        <v>-3.0302160301297555E-3</v>
      </c>
      <c r="E24" s="51"/>
    </row>
    <row r="25" spans="1:5" ht="15.75" customHeight="1" x14ac:dyDescent="0.3">
      <c r="C25" s="93">
        <v>768.72</v>
      </c>
      <c r="D25" s="86">
        <f t="shared" si="0"/>
        <v>3.1815963313768327E-3</v>
      </c>
      <c r="E25" s="51"/>
    </row>
    <row r="26" spans="1:5" ht="15.75" customHeight="1" x14ac:dyDescent="0.3">
      <c r="C26" s="93">
        <v>757.06</v>
      </c>
      <c r="D26" s="86">
        <f t="shared" si="0"/>
        <v>-1.2034733949120534E-2</v>
      </c>
      <c r="E26" s="51"/>
    </row>
    <row r="27" spans="1:5" ht="15.75" customHeight="1" x14ac:dyDescent="0.3">
      <c r="C27" s="93">
        <v>757.5</v>
      </c>
      <c r="D27" s="86">
        <f t="shared" si="0"/>
        <v>-1.1460532806460189E-2</v>
      </c>
      <c r="E27" s="51"/>
    </row>
    <row r="28" spans="1:5" ht="15.75" customHeight="1" x14ac:dyDescent="0.3">
      <c r="C28" s="93">
        <v>766.3</v>
      </c>
      <c r="D28" s="86">
        <f t="shared" si="0"/>
        <v>2.3490046745231005E-5</v>
      </c>
      <c r="E28" s="51"/>
    </row>
    <row r="29" spans="1:5" ht="15.75" customHeight="1" x14ac:dyDescent="0.3">
      <c r="C29" s="93">
        <v>776.05</v>
      </c>
      <c r="D29" s="86">
        <f t="shared" si="0"/>
        <v>1.2747265367058119E-2</v>
      </c>
      <c r="E29" s="51"/>
    </row>
    <row r="30" spans="1:5" ht="15.75" customHeight="1" x14ac:dyDescent="0.3">
      <c r="C30" s="93">
        <v>773.25</v>
      </c>
      <c r="D30" s="86">
        <f t="shared" si="0"/>
        <v>9.0932580955837092E-3</v>
      </c>
      <c r="E30" s="51"/>
    </row>
    <row r="31" spans="1:5" ht="15.75" customHeight="1" x14ac:dyDescent="0.3">
      <c r="C31" s="93">
        <v>763.21</v>
      </c>
      <c r="D31" s="86">
        <f t="shared" si="0"/>
        <v>-4.0089679778461318E-3</v>
      </c>
      <c r="E31" s="51"/>
    </row>
    <row r="32" spans="1:5" ht="15.75" customHeight="1" x14ac:dyDescent="0.3">
      <c r="C32" s="93">
        <v>772.8</v>
      </c>
      <c r="D32" s="86">
        <f t="shared" si="0"/>
        <v>8.5060069269538227E-3</v>
      </c>
      <c r="E32" s="51"/>
    </row>
    <row r="33" spans="1:7" ht="15.75" customHeight="1" x14ac:dyDescent="0.3">
      <c r="C33" s="93">
        <v>766.4</v>
      </c>
      <c r="D33" s="86">
        <f t="shared" si="0"/>
        <v>1.5399030644077749E-4</v>
      </c>
      <c r="E33" s="51"/>
    </row>
    <row r="34" spans="1:7" ht="15.75" customHeight="1" x14ac:dyDescent="0.3">
      <c r="C34" s="93">
        <v>764.41</v>
      </c>
      <c r="D34" s="86">
        <f t="shared" si="0"/>
        <v>-2.4429648615000191E-3</v>
      </c>
      <c r="E34" s="51"/>
    </row>
    <row r="35" spans="1:7" ht="15.75" customHeight="1" x14ac:dyDescent="0.3">
      <c r="C35" s="93">
        <v>772.56</v>
      </c>
      <c r="D35" s="86">
        <f t="shared" si="0"/>
        <v>8.1928063036845709E-3</v>
      </c>
      <c r="E35" s="51"/>
    </row>
    <row r="36" spans="1:7" ht="15.75" customHeight="1" x14ac:dyDescent="0.3">
      <c r="C36" s="93">
        <v>768.06</v>
      </c>
      <c r="D36" s="86">
        <f t="shared" si="0"/>
        <v>2.3202946173863149E-3</v>
      </c>
      <c r="E36" s="51"/>
    </row>
    <row r="37" spans="1:7" ht="15.75" customHeight="1" x14ac:dyDescent="0.3">
      <c r="C37" s="93">
        <v>760.9</v>
      </c>
      <c r="D37" s="86">
        <f t="shared" si="0"/>
        <v>-7.0235239768126467E-3</v>
      </c>
      <c r="E37" s="51"/>
    </row>
    <row r="38" spans="1:7" ht="15.75" customHeight="1" x14ac:dyDescent="0.3">
      <c r="C38" s="93">
        <v>776.87</v>
      </c>
      <c r="D38" s="86">
        <f t="shared" si="0"/>
        <v>1.3817367496561423E-2</v>
      </c>
      <c r="E38" s="51"/>
    </row>
    <row r="39" spans="1:7" ht="15.75" customHeight="1" x14ac:dyDescent="0.3">
      <c r="C39" s="93">
        <v>774.59</v>
      </c>
      <c r="D39" s="86">
        <f t="shared" si="0"/>
        <v>1.0841961575503675E-2</v>
      </c>
      <c r="E39" s="51"/>
    </row>
    <row r="40" spans="1:7" ht="15.75" customHeight="1" x14ac:dyDescent="0.3">
      <c r="C40" s="93">
        <v>764.43</v>
      </c>
      <c r="D40" s="86">
        <f t="shared" si="0"/>
        <v>-2.416864809560939E-3</v>
      </c>
      <c r="E40" s="51"/>
    </row>
    <row r="41" spans="1:7" ht="15.75" customHeight="1" x14ac:dyDescent="0.3">
      <c r="C41" s="93">
        <v>774.25</v>
      </c>
      <c r="D41" s="86">
        <f t="shared" si="0"/>
        <v>1.0398260692538876E-2</v>
      </c>
      <c r="E41" s="51"/>
    </row>
    <row r="42" spans="1:7" ht="15.75" customHeight="1" x14ac:dyDescent="0.3">
      <c r="C42" s="93">
        <v>750.8</v>
      </c>
      <c r="D42" s="86">
        <f t="shared" si="0"/>
        <v>-2.0204050206059875E-2</v>
      </c>
      <c r="E42" s="51"/>
    </row>
    <row r="43" spans="1:7" ht="16.5" customHeight="1" x14ac:dyDescent="0.3">
      <c r="C43" s="94">
        <v>753.52</v>
      </c>
      <c r="D43" s="87">
        <f t="shared" si="0"/>
        <v>-1.6654443142341782E-2</v>
      </c>
      <c r="E43" s="51"/>
    </row>
    <row r="44" spans="1:7" ht="16.5" customHeight="1" x14ac:dyDescent="0.3">
      <c r="C44" s="52"/>
      <c r="D44" s="51"/>
      <c r="E44" s="53"/>
    </row>
    <row r="45" spans="1:7" ht="16.5" customHeight="1" x14ac:dyDescent="0.3">
      <c r="B45" s="80" t="s">
        <v>42</v>
      </c>
      <c r="C45" s="81">
        <f>SUM(C24:C44)</f>
        <v>15325.64</v>
      </c>
      <c r="D45" s="76"/>
      <c r="E45" s="52"/>
    </row>
    <row r="46" spans="1:7" ht="17.25" customHeight="1" x14ac:dyDescent="0.3">
      <c r="B46" s="80" t="s">
        <v>43</v>
      </c>
      <c r="C46" s="82">
        <f>AVERAGE(C24:C44)</f>
        <v>766.28199999999993</v>
      </c>
      <c r="E46" s="54"/>
    </row>
    <row r="47" spans="1:7" ht="17.25" customHeight="1" x14ac:dyDescent="0.3">
      <c r="A47" s="58"/>
      <c r="B47" s="77"/>
      <c r="D47" s="56"/>
      <c r="E47" s="54"/>
    </row>
    <row r="48" spans="1:7" ht="33.75" customHeight="1" x14ac:dyDescent="0.3">
      <c r="B48" s="90" t="s">
        <v>43</v>
      </c>
      <c r="C48" s="83" t="s">
        <v>44</v>
      </c>
      <c r="D48" s="78"/>
      <c r="G48" s="56"/>
    </row>
    <row r="49" spans="1:6" ht="17.25" customHeight="1" x14ac:dyDescent="0.3">
      <c r="B49" s="474">
        <f>C46</f>
        <v>766.28199999999993</v>
      </c>
      <c r="C49" s="91">
        <f>-IF(C46&lt;=80,10%,IF(C46&lt;250,7.5%,5%))</f>
        <v>-0.05</v>
      </c>
      <c r="D49" s="79">
        <f>IF(C46&lt;=80,C46*0.9,IF(C46&lt;250,C46*0.925,C46*0.95))</f>
        <v>727.96789999999987</v>
      </c>
    </row>
    <row r="50" spans="1:6" ht="17.25" customHeight="1" x14ac:dyDescent="0.3">
      <c r="B50" s="475"/>
      <c r="C50" s="92">
        <f>IF(C46&lt;=80, 10%, IF(C46&lt;250, 7.5%, 5%))</f>
        <v>0.05</v>
      </c>
      <c r="D50" s="79">
        <f>IF(C46&lt;=80, C46*1.1, IF(C46&lt;250, C46*1.075, C46*1.05))</f>
        <v>804.59609999999998</v>
      </c>
    </row>
    <row r="51" spans="1:6" ht="16.5" customHeight="1" x14ac:dyDescent="0.3">
      <c r="A51" s="61"/>
      <c r="B51" s="62"/>
      <c r="C51" s="58"/>
      <c r="D51" s="63"/>
      <c r="E51" s="58"/>
      <c r="F51" s="64"/>
    </row>
    <row r="52" spans="1:6" ht="16.5" customHeight="1" x14ac:dyDescent="0.3">
      <c r="A52" s="58"/>
      <c r="B52" s="65" t="s">
        <v>26</v>
      </c>
      <c r="C52" s="65"/>
      <c r="D52" s="66" t="s">
        <v>27</v>
      </c>
      <c r="E52" s="67"/>
      <c r="F52" s="66" t="s">
        <v>28</v>
      </c>
    </row>
    <row r="53" spans="1:6" ht="34.5" customHeight="1" x14ac:dyDescent="0.3">
      <c r="A53" s="68" t="s">
        <v>29</v>
      </c>
      <c r="B53" s="69"/>
      <c r="C53" s="70"/>
      <c r="D53" s="69"/>
      <c r="E53" s="59"/>
      <c r="F53" s="71"/>
    </row>
    <row r="54" spans="1:6" ht="34.5" customHeight="1" x14ac:dyDescent="0.3">
      <c r="A54" s="68" t="s">
        <v>30</v>
      </c>
      <c r="B54" s="72"/>
      <c r="C54" s="73"/>
      <c r="D54" s="72"/>
      <c r="E54" s="59"/>
      <c r="F54" s="74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opLeftCell="A108" zoomScale="70" zoomScaleNormal="70" zoomScalePageLayoutView="50" workbookViewId="0">
      <selection activeCell="D113" sqref="D113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/>
  </cols>
  <sheetData>
    <row r="1" spans="1:9" ht="18.75" customHeight="1" x14ac:dyDescent="0.3">
      <c r="A1" s="482" t="s">
        <v>45</v>
      </c>
      <c r="B1" s="482"/>
      <c r="C1" s="482"/>
      <c r="D1" s="482"/>
      <c r="E1" s="482"/>
      <c r="F1" s="482"/>
      <c r="G1" s="482"/>
      <c r="H1" s="482"/>
      <c r="I1" s="482"/>
    </row>
    <row r="2" spans="1:9" ht="18.75" customHeight="1" x14ac:dyDescent="0.3">
      <c r="A2" s="482"/>
      <c r="B2" s="482"/>
      <c r="C2" s="482"/>
      <c r="D2" s="482"/>
      <c r="E2" s="482"/>
      <c r="F2" s="482"/>
      <c r="G2" s="482"/>
      <c r="H2" s="482"/>
      <c r="I2" s="482"/>
    </row>
    <row r="3" spans="1:9" ht="18.75" customHeight="1" x14ac:dyDescent="0.3">
      <c r="A3" s="482"/>
      <c r="B3" s="482"/>
      <c r="C3" s="482"/>
      <c r="D3" s="482"/>
      <c r="E3" s="482"/>
      <c r="F3" s="482"/>
      <c r="G3" s="482"/>
      <c r="H3" s="482"/>
      <c r="I3" s="482"/>
    </row>
    <row r="4" spans="1:9" ht="18.75" customHeight="1" x14ac:dyDescent="0.3">
      <c r="A4" s="482"/>
      <c r="B4" s="482"/>
      <c r="C4" s="482"/>
      <c r="D4" s="482"/>
      <c r="E4" s="482"/>
      <c r="F4" s="482"/>
      <c r="G4" s="482"/>
      <c r="H4" s="482"/>
      <c r="I4" s="482"/>
    </row>
    <row r="5" spans="1:9" ht="18.75" customHeight="1" x14ac:dyDescent="0.3">
      <c r="A5" s="482"/>
      <c r="B5" s="482"/>
      <c r="C5" s="482"/>
      <c r="D5" s="482"/>
      <c r="E5" s="482"/>
      <c r="F5" s="482"/>
      <c r="G5" s="482"/>
      <c r="H5" s="482"/>
      <c r="I5" s="482"/>
    </row>
    <row r="6" spans="1:9" ht="18.75" customHeight="1" x14ac:dyDescent="0.3">
      <c r="A6" s="482"/>
      <c r="B6" s="482"/>
      <c r="C6" s="482"/>
      <c r="D6" s="482"/>
      <c r="E6" s="482"/>
      <c r="F6" s="482"/>
      <c r="G6" s="482"/>
      <c r="H6" s="482"/>
      <c r="I6" s="482"/>
    </row>
    <row r="7" spans="1:9" ht="18.75" customHeight="1" x14ac:dyDescent="0.3">
      <c r="A7" s="482"/>
      <c r="B7" s="482"/>
      <c r="C7" s="482"/>
      <c r="D7" s="482"/>
      <c r="E7" s="482"/>
      <c r="F7" s="482"/>
      <c r="G7" s="482"/>
      <c r="H7" s="482"/>
      <c r="I7" s="482"/>
    </row>
    <row r="8" spans="1:9" x14ac:dyDescent="0.3">
      <c r="A8" s="483" t="s">
        <v>46</v>
      </c>
      <c r="B8" s="483"/>
      <c r="C8" s="483"/>
      <c r="D8" s="483"/>
      <c r="E8" s="483"/>
      <c r="F8" s="483"/>
      <c r="G8" s="483"/>
      <c r="H8" s="483"/>
      <c r="I8" s="483"/>
    </row>
    <row r="9" spans="1:9" x14ac:dyDescent="0.3">
      <c r="A9" s="483"/>
      <c r="B9" s="483"/>
      <c r="C9" s="483"/>
      <c r="D9" s="483"/>
      <c r="E9" s="483"/>
      <c r="F9" s="483"/>
      <c r="G9" s="483"/>
      <c r="H9" s="483"/>
      <c r="I9" s="483"/>
    </row>
    <row r="10" spans="1:9" x14ac:dyDescent="0.3">
      <c r="A10" s="483"/>
      <c r="B10" s="483"/>
      <c r="C10" s="483"/>
      <c r="D10" s="483"/>
      <c r="E10" s="483"/>
      <c r="F10" s="483"/>
      <c r="G10" s="483"/>
      <c r="H10" s="483"/>
      <c r="I10" s="483"/>
    </row>
    <row r="11" spans="1:9" x14ac:dyDescent="0.3">
      <c r="A11" s="483"/>
      <c r="B11" s="483"/>
      <c r="C11" s="483"/>
      <c r="D11" s="483"/>
      <c r="E11" s="483"/>
      <c r="F11" s="483"/>
      <c r="G11" s="483"/>
      <c r="H11" s="483"/>
      <c r="I11" s="483"/>
    </row>
    <row r="12" spans="1:9" x14ac:dyDescent="0.3">
      <c r="A12" s="483"/>
      <c r="B12" s="483"/>
      <c r="C12" s="483"/>
      <c r="D12" s="483"/>
      <c r="E12" s="483"/>
      <c r="F12" s="483"/>
      <c r="G12" s="483"/>
      <c r="H12" s="483"/>
      <c r="I12" s="483"/>
    </row>
    <row r="13" spans="1:9" x14ac:dyDescent="0.3">
      <c r="A13" s="483"/>
      <c r="B13" s="483"/>
      <c r="C13" s="483"/>
      <c r="D13" s="483"/>
      <c r="E13" s="483"/>
      <c r="F13" s="483"/>
      <c r="G13" s="483"/>
      <c r="H13" s="483"/>
      <c r="I13" s="483"/>
    </row>
    <row r="14" spans="1:9" x14ac:dyDescent="0.3">
      <c r="A14" s="483"/>
      <c r="B14" s="483"/>
      <c r="C14" s="483"/>
      <c r="D14" s="483"/>
      <c r="E14" s="483"/>
      <c r="F14" s="483"/>
      <c r="G14" s="483"/>
      <c r="H14" s="483"/>
      <c r="I14" s="483"/>
    </row>
    <row r="15" spans="1:9" ht="19.5" customHeight="1" x14ac:dyDescent="0.35">
      <c r="A15" s="96"/>
    </row>
    <row r="16" spans="1:9" ht="19.5" customHeight="1" x14ac:dyDescent="0.35">
      <c r="A16" s="515" t="s">
        <v>31</v>
      </c>
      <c r="B16" s="516"/>
      <c r="C16" s="516"/>
      <c r="D16" s="516"/>
      <c r="E16" s="516"/>
      <c r="F16" s="516"/>
      <c r="G16" s="516"/>
      <c r="H16" s="517"/>
    </row>
    <row r="17" spans="1:14" ht="20.25" customHeight="1" x14ac:dyDescent="0.3">
      <c r="A17" s="518" t="s">
        <v>47</v>
      </c>
      <c r="B17" s="518"/>
      <c r="C17" s="518"/>
      <c r="D17" s="518"/>
      <c r="E17" s="518"/>
      <c r="F17" s="518"/>
      <c r="G17" s="518"/>
      <c r="H17" s="518"/>
    </row>
    <row r="18" spans="1:14" ht="26.25" customHeight="1" x14ac:dyDescent="0.5">
      <c r="A18" s="98" t="s">
        <v>33</v>
      </c>
      <c r="B18" s="514" t="s">
        <v>5</v>
      </c>
      <c r="C18" s="514"/>
      <c r="D18" s="244"/>
      <c r="E18" s="99"/>
      <c r="F18" s="100"/>
      <c r="G18" s="100"/>
      <c r="H18" s="100"/>
    </row>
    <row r="19" spans="1:14" ht="26.25" customHeight="1" x14ac:dyDescent="0.5">
      <c r="A19" s="98" t="s">
        <v>34</v>
      </c>
      <c r="B19" s="101" t="s">
        <v>7</v>
      </c>
      <c r="C19" s="253">
        <v>1</v>
      </c>
      <c r="D19" s="100"/>
      <c r="E19" s="100"/>
      <c r="F19" s="100"/>
      <c r="G19" s="100"/>
      <c r="H19" s="100"/>
    </row>
    <row r="20" spans="1:14" ht="26.25" customHeight="1" x14ac:dyDescent="0.5">
      <c r="A20" s="98" t="s">
        <v>35</v>
      </c>
      <c r="B20" s="519" t="s">
        <v>133</v>
      </c>
      <c r="C20" s="519"/>
      <c r="D20" s="100"/>
      <c r="E20" s="100"/>
      <c r="F20" s="100"/>
      <c r="G20" s="100"/>
      <c r="H20" s="100"/>
    </row>
    <row r="21" spans="1:14" ht="26.25" customHeight="1" x14ac:dyDescent="0.5">
      <c r="A21" s="98" t="s">
        <v>36</v>
      </c>
      <c r="B21" s="519" t="s">
        <v>11</v>
      </c>
      <c r="C21" s="519"/>
      <c r="D21" s="519"/>
      <c r="E21" s="519"/>
      <c r="F21" s="519"/>
      <c r="G21" s="519"/>
      <c r="H21" s="519"/>
      <c r="I21" s="102"/>
    </row>
    <row r="22" spans="1:14" ht="26.25" customHeight="1" x14ac:dyDescent="0.5">
      <c r="A22" s="98" t="s">
        <v>37</v>
      </c>
      <c r="B22" s="103">
        <v>43287</v>
      </c>
      <c r="C22" s="100"/>
      <c r="D22" s="100"/>
      <c r="E22" s="100"/>
      <c r="F22" s="100"/>
      <c r="G22" s="100"/>
      <c r="H22" s="100"/>
    </row>
    <row r="23" spans="1:14" ht="26.25" customHeight="1" x14ac:dyDescent="0.5">
      <c r="A23" s="98" t="s">
        <v>38</v>
      </c>
      <c r="B23" s="103"/>
      <c r="C23" s="100"/>
      <c r="D23" s="100"/>
      <c r="E23" s="100"/>
      <c r="F23" s="100"/>
      <c r="G23" s="100"/>
      <c r="H23" s="100"/>
    </row>
    <row r="24" spans="1:14" ht="18" x14ac:dyDescent="0.35">
      <c r="A24" s="98"/>
      <c r="B24" s="104"/>
    </row>
    <row r="25" spans="1:14" ht="18" x14ac:dyDescent="0.35">
      <c r="A25" s="105" t="s">
        <v>1</v>
      </c>
      <c r="B25" s="104"/>
    </row>
    <row r="26" spans="1:14" ht="26.25" customHeight="1" x14ac:dyDescent="0.45">
      <c r="A26" s="106" t="s">
        <v>4</v>
      </c>
      <c r="B26" s="514" t="s">
        <v>131</v>
      </c>
      <c r="C26" s="514"/>
    </row>
    <row r="27" spans="1:14" ht="26.25" customHeight="1" x14ac:dyDescent="0.5">
      <c r="A27" s="107" t="s">
        <v>48</v>
      </c>
      <c r="B27" s="520" t="s">
        <v>132</v>
      </c>
      <c r="C27" s="520"/>
    </row>
    <row r="28" spans="1:14" ht="27" customHeight="1" x14ac:dyDescent="0.45">
      <c r="A28" s="107" t="s">
        <v>6</v>
      </c>
      <c r="B28" s="108">
        <v>98.9</v>
      </c>
    </row>
    <row r="29" spans="1:14" s="14" customFormat="1" ht="27" customHeight="1" x14ac:dyDescent="0.5">
      <c r="A29" s="107" t="s">
        <v>49</v>
      </c>
      <c r="B29" s="109">
        <v>0</v>
      </c>
      <c r="C29" s="490" t="s">
        <v>50</v>
      </c>
      <c r="D29" s="491"/>
      <c r="E29" s="491"/>
      <c r="F29" s="491"/>
      <c r="G29" s="492"/>
      <c r="I29" s="110"/>
      <c r="J29" s="110"/>
      <c r="K29" s="110"/>
      <c r="L29" s="110"/>
    </row>
    <row r="30" spans="1:14" s="14" customFormat="1" ht="19.5" customHeight="1" x14ac:dyDescent="0.35">
      <c r="A30" s="107" t="s">
        <v>51</v>
      </c>
      <c r="B30" s="111">
        <f>B28-B29</f>
        <v>98.9</v>
      </c>
      <c r="C30" s="112"/>
      <c r="D30" s="112"/>
      <c r="E30" s="112"/>
      <c r="F30" s="112"/>
      <c r="G30" s="113"/>
      <c r="I30" s="110"/>
      <c r="J30" s="110"/>
      <c r="K30" s="110"/>
      <c r="L30" s="110"/>
    </row>
    <row r="31" spans="1:14" s="14" customFormat="1" ht="27" customHeight="1" x14ac:dyDescent="0.45">
      <c r="A31" s="107" t="s">
        <v>52</v>
      </c>
      <c r="B31" s="114">
        <v>1</v>
      </c>
      <c r="C31" s="493" t="s">
        <v>53</v>
      </c>
      <c r="D31" s="494"/>
      <c r="E31" s="494"/>
      <c r="F31" s="494"/>
      <c r="G31" s="494"/>
      <c r="H31" s="495"/>
      <c r="I31" s="110"/>
      <c r="J31" s="110"/>
      <c r="K31" s="110"/>
      <c r="L31" s="110"/>
    </row>
    <row r="32" spans="1:14" s="14" customFormat="1" ht="27" customHeight="1" x14ac:dyDescent="0.45">
      <c r="A32" s="107" t="s">
        <v>54</v>
      </c>
      <c r="B32" s="114">
        <v>1</v>
      </c>
      <c r="C32" s="493" t="s">
        <v>55</v>
      </c>
      <c r="D32" s="494"/>
      <c r="E32" s="494"/>
      <c r="F32" s="494"/>
      <c r="G32" s="494"/>
      <c r="H32" s="495"/>
      <c r="I32" s="110"/>
      <c r="J32" s="110"/>
      <c r="K32" s="110"/>
      <c r="L32" s="115"/>
      <c r="M32" s="115"/>
      <c r="N32" s="116"/>
    </row>
    <row r="33" spans="1:14" s="14" customFormat="1" ht="17.25" customHeight="1" x14ac:dyDescent="0.35">
      <c r="A33" s="107"/>
      <c r="B33" s="117"/>
      <c r="C33" s="118"/>
      <c r="D33" s="118"/>
      <c r="E33" s="118"/>
      <c r="F33" s="118"/>
      <c r="G33" s="118"/>
      <c r="H33" s="118"/>
      <c r="I33" s="110"/>
      <c r="J33" s="110"/>
      <c r="K33" s="110"/>
      <c r="L33" s="115"/>
      <c r="M33" s="115"/>
      <c r="N33" s="116"/>
    </row>
    <row r="34" spans="1:14" s="14" customFormat="1" ht="18" x14ac:dyDescent="0.35">
      <c r="A34" s="107" t="s">
        <v>56</v>
      </c>
      <c r="B34" s="119">
        <f>B31/B32</f>
        <v>1</v>
      </c>
      <c r="C34" s="97" t="s">
        <v>57</v>
      </c>
      <c r="D34" s="97"/>
      <c r="E34" s="97"/>
      <c r="F34" s="97"/>
      <c r="G34" s="97"/>
      <c r="I34" s="110"/>
      <c r="J34" s="110"/>
      <c r="K34" s="110"/>
      <c r="L34" s="115"/>
      <c r="M34" s="115"/>
      <c r="N34" s="116"/>
    </row>
    <row r="35" spans="1:14" s="14" customFormat="1" ht="19.5" customHeight="1" x14ac:dyDescent="0.35">
      <c r="A35" s="107"/>
      <c r="B35" s="111"/>
      <c r="G35" s="97"/>
      <c r="I35" s="110"/>
      <c r="J35" s="110"/>
      <c r="K35" s="110"/>
      <c r="L35" s="115"/>
      <c r="M35" s="115"/>
      <c r="N35" s="116"/>
    </row>
    <row r="36" spans="1:14" s="14" customFormat="1" ht="27" customHeight="1" x14ac:dyDescent="0.45">
      <c r="A36" s="120" t="s">
        <v>58</v>
      </c>
      <c r="B36" s="121">
        <v>100</v>
      </c>
      <c r="C36" s="97"/>
      <c r="D36" s="496" t="s">
        <v>59</v>
      </c>
      <c r="E36" s="521"/>
      <c r="F36" s="496" t="s">
        <v>60</v>
      </c>
      <c r="G36" s="497"/>
      <c r="J36" s="110"/>
      <c r="K36" s="110"/>
      <c r="L36" s="115"/>
      <c r="M36" s="115"/>
      <c r="N36" s="116"/>
    </row>
    <row r="37" spans="1:14" s="14" customFormat="1" ht="27" customHeight="1" x14ac:dyDescent="0.45">
      <c r="A37" s="122" t="s">
        <v>61</v>
      </c>
      <c r="B37" s="123">
        <v>1</v>
      </c>
      <c r="C37" s="124" t="s">
        <v>62</v>
      </c>
      <c r="D37" s="125" t="s">
        <v>63</v>
      </c>
      <c r="E37" s="126" t="s">
        <v>64</v>
      </c>
      <c r="F37" s="125" t="s">
        <v>63</v>
      </c>
      <c r="G37" s="127" t="s">
        <v>64</v>
      </c>
      <c r="I37" s="128" t="s">
        <v>65</v>
      </c>
      <c r="J37" s="110"/>
      <c r="K37" s="110"/>
      <c r="L37" s="115"/>
      <c r="M37" s="115"/>
      <c r="N37" s="116"/>
    </row>
    <row r="38" spans="1:14" s="14" customFormat="1" ht="26.25" customHeight="1" x14ac:dyDescent="0.45">
      <c r="A38" s="122" t="s">
        <v>66</v>
      </c>
      <c r="B38" s="123">
        <v>1</v>
      </c>
      <c r="C38" s="129">
        <v>1</v>
      </c>
      <c r="D38" s="130">
        <v>37580780</v>
      </c>
      <c r="E38" s="131">
        <f>IF(ISBLANK(D38),"-",$D$48/$D$45*D38)</f>
        <v>38253791.708796762</v>
      </c>
      <c r="F38" s="130">
        <v>41601118</v>
      </c>
      <c r="G38" s="132">
        <f>IF(ISBLANK(F38),"-",$D$48/$F$45*F38)</f>
        <v>39117005.598470964</v>
      </c>
      <c r="I38" s="133"/>
      <c r="J38" s="110"/>
      <c r="K38" s="110"/>
      <c r="L38" s="115"/>
      <c r="M38" s="115"/>
      <c r="N38" s="116"/>
    </row>
    <row r="39" spans="1:14" s="14" customFormat="1" ht="26.25" customHeight="1" x14ac:dyDescent="0.45">
      <c r="A39" s="122" t="s">
        <v>67</v>
      </c>
      <c r="B39" s="123">
        <v>1</v>
      </c>
      <c r="C39" s="134">
        <v>2</v>
      </c>
      <c r="D39" s="135">
        <v>37696692</v>
      </c>
      <c r="E39" s="136">
        <f>IF(ISBLANK(D39),"-",$D$48/$D$45*D39)</f>
        <v>38371779.507468052</v>
      </c>
      <c r="F39" s="135">
        <v>41692364</v>
      </c>
      <c r="G39" s="137">
        <f>IF(ISBLANK(F39),"-",$D$48/$F$45*F39)</f>
        <v>39202803.059318967</v>
      </c>
      <c r="I39" s="498">
        <f>ABS((F43/D43*D42)-F42)/D42</f>
        <v>2.651521160970606E-2</v>
      </c>
      <c r="J39" s="110"/>
      <c r="K39" s="110"/>
      <c r="L39" s="115"/>
      <c r="M39" s="115"/>
      <c r="N39" s="116"/>
    </row>
    <row r="40" spans="1:14" ht="26.25" customHeight="1" x14ac:dyDescent="0.45">
      <c r="A40" s="122" t="s">
        <v>68</v>
      </c>
      <c r="B40" s="123">
        <v>1</v>
      </c>
      <c r="C40" s="134">
        <v>3</v>
      </c>
      <c r="D40" s="135">
        <v>37454929</v>
      </c>
      <c r="E40" s="136">
        <f>IF(ISBLANK(D40),"-",$D$48/$D$45*D40)</f>
        <v>38125686.918519825</v>
      </c>
      <c r="F40" s="135">
        <v>41734140</v>
      </c>
      <c r="G40" s="137">
        <f>IF(ISBLANK(F40),"-",$D$48/$F$45*F40)</f>
        <v>39242084.504252292</v>
      </c>
      <c r="I40" s="498"/>
      <c r="L40" s="115"/>
      <c r="M40" s="115"/>
      <c r="N40" s="138"/>
    </row>
    <row r="41" spans="1:14" ht="27" customHeight="1" x14ac:dyDescent="0.45">
      <c r="A41" s="122" t="s">
        <v>69</v>
      </c>
      <c r="B41" s="123">
        <v>1</v>
      </c>
      <c r="C41" s="139">
        <v>4</v>
      </c>
      <c r="D41" s="140"/>
      <c r="E41" s="141" t="str">
        <f>IF(ISBLANK(D41),"-",$D$48/$D$45*D41)</f>
        <v>-</v>
      </c>
      <c r="F41" s="140"/>
      <c r="G41" s="142" t="str">
        <f>IF(ISBLANK(F41),"-",$D$48/$F$45*F41)</f>
        <v>-</v>
      </c>
      <c r="I41" s="143"/>
      <c r="L41" s="115"/>
      <c r="M41" s="115"/>
      <c r="N41" s="138"/>
    </row>
    <row r="42" spans="1:14" ht="27" customHeight="1" x14ac:dyDescent="0.45">
      <c r="A42" s="122" t="s">
        <v>70</v>
      </c>
      <c r="B42" s="123">
        <v>1</v>
      </c>
      <c r="C42" s="144" t="s">
        <v>71</v>
      </c>
      <c r="D42" s="145">
        <f>AVERAGE(D38:D41)</f>
        <v>37577467</v>
      </c>
      <c r="E42" s="146">
        <f>AVERAGE(E38:E41)</f>
        <v>38250419.378261544</v>
      </c>
      <c r="F42" s="145">
        <f>AVERAGE(F38:F41)</f>
        <v>41675874</v>
      </c>
      <c r="G42" s="147">
        <f>AVERAGE(G38:G41)</f>
        <v>39187297.720680743</v>
      </c>
      <c r="H42" s="148"/>
    </row>
    <row r="43" spans="1:14" ht="26.25" customHeight="1" x14ac:dyDescent="0.45">
      <c r="A43" s="122" t="s">
        <v>72</v>
      </c>
      <c r="B43" s="123">
        <v>1</v>
      </c>
      <c r="C43" s="149" t="s">
        <v>73</v>
      </c>
      <c r="D43" s="523">
        <v>14.9</v>
      </c>
      <c r="E43" s="138"/>
      <c r="F43" s="150">
        <v>16.13</v>
      </c>
      <c r="H43" s="148"/>
    </row>
    <row r="44" spans="1:14" ht="26.25" customHeight="1" x14ac:dyDescent="0.45">
      <c r="A44" s="122" t="s">
        <v>74</v>
      </c>
      <c r="B44" s="123">
        <v>1</v>
      </c>
      <c r="C44" s="151" t="s">
        <v>75</v>
      </c>
      <c r="D44" s="152">
        <f>D43*$B$34</f>
        <v>14.9</v>
      </c>
      <c r="E44" s="153"/>
      <c r="F44" s="152">
        <f>F43*$B$34</f>
        <v>16.13</v>
      </c>
      <c r="H44" s="148"/>
    </row>
    <row r="45" spans="1:14" ht="19.5" customHeight="1" x14ac:dyDescent="0.35">
      <c r="A45" s="122" t="s">
        <v>76</v>
      </c>
      <c r="B45" s="154">
        <f>(B44/B43)*(B42/B41)*(B40/B39)*(B38/B37)*B36</f>
        <v>100</v>
      </c>
      <c r="C45" s="151" t="s">
        <v>77</v>
      </c>
      <c r="D45" s="155">
        <f>D44*$B$30/100</f>
        <v>14.7361</v>
      </c>
      <c r="E45" s="156"/>
      <c r="F45" s="155">
        <f>F44*$B$30/100</f>
        <v>15.952570000000001</v>
      </c>
      <c r="H45" s="148"/>
    </row>
    <row r="46" spans="1:14" ht="19.5" customHeight="1" x14ac:dyDescent="0.35">
      <c r="A46" s="484" t="s">
        <v>78</v>
      </c>
      <c r="B46" s="485"/>
      <c r="C46" s="151" t="s">
        <v>79</v>
      </c>
      <c r="D46" s="157">
        <f>D45/$B$45</f>
        <v>0.14736099999999999</v>
      </c>
      <c r="E46" s="158"/>
      <c r="F46" s="159">
        <f>F45/$B$45</f>
        <v>0.15952570000000002</v>
      </c>
      <c r="H46" s="148"/>
    </row>
    <row r="47" spans="1:14" ht="27" customHeight="1" x14ac:dyDescent="0.45">
      <c r="A47" s="486"/>
      <c r="B47" s="487"/>
      <c r="C47" s="160" t="s">
        <v>80</v>
      </c>
      <c r="D47" s="161">
        <v>0.15</v>
      </c>
      <c r="E47" s="162"/>
      <c r="F47" s="158"/>
      <c r="H47" s="148"/>
    </row>
    <row r="48" spans="1:14" ht="18" x14ac:dyDescent="0.35">
      <c r="C48" s="163" t="s">
        <v>81</v>
      </c>
      <c r="D48" s="155">
        <f>D47*$B$45</f>
        <v>15</v>
      </c>
      <c r="F48" s="164"/>
      <c r="H48" s="148"/>
    </row>
    <row r="49" spans="1:12" ht="19.5" customHeight="1" x14ac:dyDescent="0.35">
      <c r="C49" s="165" t="s">
        <v>82</v>
      </c>
      <c r="D49" s="166">
        <f>D48/B34</f>
        <v>15</v>
      </c>
      <c r="F49" s="164"/>
      <c r="H49" s="148"/>
    </row>
    <row r="50" spans="1:12" ht="18" x14ac:dyDescent="0.35">
      <c r="C50" s="120" t="s">
        <v>83</v>
      </c>
      <c r="D50" s="167">
        <f>AVERAGE(E38:E41,G38:G41)</f>
        <v>38718858.54947114</v>
      </c>
      <c r="F50" s="168"/>
      <c r="H50" s="148"/>
    </row>
    <row r="51" spans="1:12" ht="18" x14ac:dyDescent="0.35">
      <c r="C51" s="122" t="s">
        <v>84</v>
      </c>
      <c r="D51" s="169">
        <f>STDEV(E38:E41,G38:G41)/D50</f>
        <v>1.3445498314029868E-2</v>
      </c>
      <c r="F51" s="168"/>
      <c r="H51" s="148"/>
    </row>
    <row r="52" spans="1:12" ht="19.5" customHeight="1" x14ac:dyDescent="0.35">
      <c r="C52" s="170" t="s">
        <v>20</v>
      </c>
      <c r="D52" s="171">
        <f>COUNT(E38:E41,G38:G41)</f>
        <v>6</v>
      </c>
      <c r="F52" s="168"/>
    </row>
    <row r="54" spans="1:12" ht="18" x14ac:dyDescent="0.35">
      <c r="A54" s="172" t="s">
        <v>1</v>
      </c>
      <c r="B54" s="173" t="s">
        <v>85</v>
      </c>
    </row>
    <row r="55" spans="1:12" ht="18" x14ac:dyDescent="0.35">
      <c r="A55" s="97" t="s">
        <v>86</v>
      </c>
      <c r="B55" s="174" t="str">
        <f>B21</f>
        <v xml:space="preserve">Each film-coated tablet contains 150 mg of Lamivudine USP and 300 mg of Zidovudine USP.
</v>
      </c>
    </row>
    <row r="56" spans="1:12" ht="26.25" customHeight="1" x14ac:dyDescent="0.45">
      <c r="A56" s="175" t="s">
        <v>87</v>
      </c>
      <c r="B56" s="176">
        <v>150</v>
      </c>
      <c r="C56" s="97" t="str">
        <f>B20</f>
        <v xml:space="preserve">LAMIVUDINE   </v>
      </c>
      <c r="H56" s="177"/>
    </row>
    <row r="57" spans="1:12" ht="18" x14ac:dyDescent="0.35">
      <c r="A57" s="174" t="s">
        <v>88</v>
      </c>
      <c r="B57" s="245">
        <f>Uniformity!C46</f>
        <v>766.28199999999993</v>
      </c>
      <c r="H57" s="177"/>
    </row>
    <row r="58" spans="1:12" ht="19.5" customHeight="1" x14ac:dyDescent="0.35">
      <c r="H58" s="177"/>
    </row>
    <row r="59" spans="1:12" s="14" customFormat="1" ht="27" customHeight="1" x14ac:dyDescent="0.45">
      <c r="A59" s="120" t="s">
        <v>89</v>
      </c>
      <c r="B59" s="121">
        <v>100</v>
      </c>
      <c r="C59" s="97"/>
      <c r="D59" s="178" t="s">
        <v>90</v>
      </c>
      <c r="E59" s="179" t="s">
        <v>62</v>
      </c>
      <c r="F59" s="179" t="s">
        <v>63</v>
      </c>
      <c r="G59" s="179" t="s">
        <v>91</v>
      </c>
      <c r="H59" s="124" t="s">
        <v>92</v>
      </c>
      <c r="L59" s="110"/>
    </row>
    <row r="60" spans="1:12" s="14" customFormat="1" ht="26.25" customHeight="1" x14ac:dyDescent="0.45">
      <c r="A60" s="122" t="s">
        <v>93</v>
      </c>
      <c r="B60" s="123">
        <v>10</v>
      </c>
      <c r="C60" s="501" t="s">
        <v>94</v>
      </c>
      <c r="D60" s="504">
        <v>763.34</v>
      </c>
      <c r="E60" s="180">
        <v>1</v>
      </c>
      <c r="F60" s="181">
        <v>39036531</v>
      </c>
      <c r="G60" s="246">
        <f>IF(ISBLANK(F60),"-",(F60/$D$50*$D$47*$B$68)*($B$57/$D$60))</f>
        <v>151.81354928982466</v>
      </c>
      <c r="H60" s="264">
        <f t="shared" ref="H60:H71" si="0">IF(ISBLANK(F60),"-",(G60/$B$56)*100)</f>
        <v>101.20903285988312</v>
      </c>
      <c r="L60" s="110"/>
    </row>
    <row r="61" spans="1:12" s="14" customFormat="1" ht="26.25" customHeight="1" x14ac:dyDescent="0.45">
      <c r="A61" s="122" t="s">
        <v>95</v>
      </c>
      <c r="B61" s="123">
        <v>100</v>
      </c>
      <c r="C61" s="502"/>
      <c r="D61" s="505"/>
      <c r="E61" s="182">
        <v>2</v>
      </c>
      <c r="F61" s="135">
        <v>39292816</v>
      </c>
      <c r="G61" s="247">
        <f>IF(ISBLANK(F61),"-",(F61/$D$50*$D$47*$B$68)*($B$57/$D$60))</f>
        <v>152.81024480766521</v>
      </c>
      <c r="H61" s="265">
        <f t="shared" si="0"/>
        <v>101.87349653844349</v>
      </c>
      <c r="L61" s="110"/>
    </row>
    <row r="62" spans="1:12" s="14" customFormat="1" ht="26.25" customHeight="1" x14ac:dyDescent="0.45">
      <c r="A62" s="122" t="s">
        <v>96</v>
      </c>
      <c r="B62" s="123">
        <v>1</v>
      </c>
      <c r="C62" s="502"/>
      <c r="D62" s="505"/>
      <c r="E62" s="182">
        <v>3</v>
      </c>
      <c r="F62" s="183">
        <v>39303548</v>
      </c>
      <c r="G62" s="247">
        <f>IF(ISBLANK(F62),"-",(F62/$D$50*$D$47*$B$68)*($B$57/$D$60))</f>
        <v>152.85198168769119</v>
      </c>
      <c r="H62" s="265">
        <f t="shared" si="0"/>
        <v>101.90132112512747</v>
      </c>
      <c r="L62" s="110"/>
    </row>
    <row r="63" spans="1:12" ht="27" customHeight="1" x14ac:dyDescent="0.45">
      <c r="A63" s="122" t="s">
        <v>97</v>
      </c>
      <c r="B63" s="123">
        <v>1</v>
      </c>
      <c r="C63" s="511"/>
      <c r="D63" s="506"/>
      <c r="E63" s="184">
        <v>4</v>
      </c>
      <c r="F63" s="185"/>
      <c r="G63" s="247" t="str">
        <f>IF(ISBLANK(F63),"-",(F63/$D$50*$D$47*$B$68)*($B$57/$D$60))</f>
        <v>-</v>
      </c>
      <c r="H63" s="265" t="str">
        <f t="shared" si="0"/>
        <v>-</v>
      </c>
    </row>
    <row r="64" spans="1:12" ht="26.25" customHeight="1" x14ac:dyDescent="0.45">
      <c r="A64" s="122" t="s">
        <v>98</v>
      </c>
      <c r="B64" s="123">
        <v>1</v>
      </c>
      <c r="C64" s="501" t="s">
        <v>99</v>
      </c>
      <c r="D64" s="504">
        <v>768.46</v>
      </c>
      <c r="E64" s="180">
        <v>1</v>
      </c>
      <c r="F64" s="181">
        <v>39333192</v>
      </c>
      <c r="G64" s="246">
        <f>IF(ISBLANK(F64),"-",(F64/$D$50*$D$47*$B$68)*($B$57/$D$64))</f>
        <v>151.94809622575389</v>
      </c>
      <c r="H64" s="264">
        <f t="shared" si="0"/>
        <v>101.29873081716924</v>
      </c>
    </row>
    <row r="65" spans="1:8" ht="26.25" customHeight="1" x14ac:dyDescent="0.45">
      <c r="A65" s="122" t="s">
        <v>100</v>
      </c>
      <c r="B65" s="123">
        <v>1</v>
      </c>
      <c r="C65" s="502"/>
      <c r="D65" s="505"/>
      <c r="E65" s="182">
        <v>2</v>
      </c>
      <c r="F65" s="135">
        <v>39352076</v>
      </c>
      <c r="G65" s="247">
        <f>IF(ISBLANK(F65),"-",(F65/$D$50*$D$47*$B$68)*($B$57/$D$64))</f>
        <v>152.0210470264193</v>
      </c>
      <c r="H65" s="265">
        <f t="shared" si="0"/>
        <v>101.34736468427954</v>
      </c>
    </row>
    <row r="66" spans="1:8" ht="26.25" customHeight="1" x14ac:dyDescent="0.45">
      <c r="A66" s="122" t="s">
        <v>101</v>
      </c>
      <c r="B66" s="123">
        <v>1</v>
      </c>
      <c r="C66" s="502"/>
      <c r="D66" s="505"/>
      <c r="E66" s="182">
        <v>3</v>
      </c>
      <c r="F66" s="135">
        <v>38992286</v>
      </c>
      <c r="G66" s="247">
        <f>IF(ISBLANK(F66),"-",(F66/$D$50*$D$47*$B$68)*($B$57/$D$64))</f>
        <v>150.6311418913094</v>
      </c>
      <c r="H66" s="265">
        <f t="shared" si="0"/>
        <v>100.42076126087294</v>
      </c>
    </row>
    <row r="67" spans="1:8" ht="27" customHeight="1" x14ac:dyDescent="0.45">
      <c r="A67" s="122" t="s">
        <v>102</v>
      </c>
      <c r="B67" s="123">
        <v>1</v>
      </c>
      <c r="C67" s="511"/>
      <c r="D67" s="506"/>
      <c r="E67" s="184">
        <v>4</v>
      </c>
      <c r="F67" s="185"/>
      <c r="G67" s="263" t="str">
        <f>IF(ISBLANK(F67),"-",(F67/$D$50*$D$47*$B$68)*($B$57/$D$64))</f>
        <v>-</v>
      </c>
      <c r="H67" s="266" t="str">
        <f t="shared" si="0"/>
        <v>-</v>
      </c>
    </row>
    <row r="68" spans="1:8" ht="26.25" customHeight="1" x14ac:dyDescent="0.5">
      <c r="A68" s="122" t="s">
        <v>103</v>
      </c>
      <c r="B68" s="186">
        <f>(B67/B66)*(B65/B64)*(B63/B62)*(B61/B60)*B59</f>
        <v>1000</v>
      </c>
      <c r="C68" s="501" t="s">
        <v>104</v>
      </c>
      <c r="D68" s="504">
        <v>765.84</v>
      </c>
      <c r="E68" s="180">
        <v>1</v>
      </c>
      <c r="F68" s="181">
        <v>39347301</v>
      </c>
      <c r="G68" s="246">
        <f>IF(ISBLANK(F68),"-",(F68/$D$50*$D$47*$B$68)*($B$57/$D$68))</f>
        <v>152.52261379448083</v>
      </c>
      <c r="H68" s="265">
        <f t="shared" si="0"/>
        <v>101.68174252965389</v>
      </c>
    </row>
    <row r="69" spans="1:8" ht="27" customHeight="1" x14ac:dyDescent="0.5">
      <c r="A69" s="170" t="s">
        <v>105</v>
      </c>
      <c r="B69" s="187">
        <f>(D47*B68)/B56*B57</f>
        <v>766.28199999999993</v>
      </c>
      <c r="C69" s="502"/>
      <c r="D69" s="505"/>
      <c r="E69" s="182">
        <v>2</v>
      </c>
      <c r="F69" s="135">
        <v>39255515</v>
      </c>
      <c r="G69" s="247">
        <f>IF(ISBLANK(F69),"-",(F69/$D$50*$D$47*$B$68)*($B$57/$D$68))</f>
        <v>152.16682215759727</v>
      </c>
      <c r="H69" s="265">
        <f t="shared" si="0"/>
        <v>101.44454810506485</v>
      </c>
    </row>
    <row r="70" spans="1:8" ht="26.25" customHeight="1" x14ac:dyDescent="0.45">
      <c r="A70" s="507" t="s">
        <v>78</v>
      </c>
      <c r="B70" s="508"/>
      <c r="C70" s="502"/>
      <c r="D70" s="505"/>
      <c r="E70" s="182">
        <v>3</v>
      </c>
      <c r="F70" s="135">
        <v>39163628</v>
      </c>
      <c r="G70" s="247">
        <f>IF(ISBLANK(F70),"-",(F70/$D$50*$D$47*$B$68)*($B$57/$D$68))</f>
        <v>151.81063901269155</v>
      </c>
      <c r="H70" s="265">
        <f t="shared" si="0"/>
        <v>101.20709267512771</v>
      </c>
    </row>
    <row r="71" spans="1:8" ht="27" customHeight="1" x14ac:dyDescent="0.45">
      <c r="A71" s="509"/>
      <c r="B71" s="510"/>
      <c r="C71" s="503"/>
      <c r="D71" s="506"/>
      <c r="E71" s="184">
        <v>4</v>
      </c>
      <c r="F71" s="185"/>
      <c r="G71" s="263" t="str">
        <f>IF(ISBLANK(F71),"-",(F71/$D$50*$D$47*$B$68)*($B$57/$D$68))</f>
        <v>-</v>
      </c>
      <c r="H71" s="266" t="str">
        <f t="shared" si="0"/>
        <v>-</v>
      </c>
    </row>
    <row r="72" spans="1:8" ht="26.25" customHeight="1" x14ac:dyDescent="0.45">
      <c r="A72" s="188"/>
      <c r="B72" s="188"/>
      <c r="C72" s="188"/>
      <c r="D72" s="188"/>
      <c r="E72" s="188"/>
      <c r="F72" s="190" t="s">
        <v>71</v>
      </c>
      <c r="G72" s="252">
        <f>AVERAGE(G60:G71)</f>
        <v>152.06401509927039</v>
      </c>
      <c r="H72" s="267">
        <f>AVERAGE(H60:H71)</f>
        <v>101.37601006618026</v>
      </c>
    </row>
    <row r="73" spans="1:8" ht="26.25" customHeight="1" x14ac:dyDescent="0.45">
      <c r="C73" s="188"/>
      <c r="D73" s="188"/>
      <c r="E73" s="188"/>
      <c r="F73" s="191" t="s">
        <v>84</v>
      </c>
      <c r="G73" s="251">
        <f>STDEV(G60:G71)/G72</f>
        <v>4.407740388614436E-3</v>
      </c>
      <c r="H73" s="251">
        <f>STDEV(H60:H71)/H72</f>
        <v>4.407740388614443E-3</v>
      </c>
    </row>
    <row r="74" spans="1:8" ht="27" customHeight="1" x14ac:dyDescent="0.45">
      <c r="A74" s="188"/>
      <c r="B74" s="188"/>
      <c r="C74" s="189"/>
      <c r="D74" s="189"/>
      <c r="E74" s="192"/>
      <c r="F74" s="193" t="s">
        <v>20</v>
      </c>
      <c r="G74" s="194">
        <f>COUNT(G60:G71)</f>
        <v>9</v>
      </c>
      <c r="H74" s="194">
        <f>COUNT(H60:H71)</f>
        <v>9</v>
      </c>
    </row>
    <row r="76" spans="1:8" ht="26.25" customHeight="1" x14ac:dyDescent="0.45">
      <c r="A76" s="106" t="s">
        <v>106</v>
      </c>
      <c r="B76" s="195" t="s">
        <v>107</v>
      </c>
      <c r="C76" s="488" t="str">
        <f>B26</f>
        <v>LAMIVUDINE</v>
      </c>
      <c r="D76" s="488"/>
      <c r="E76" s="196" t="s">
        <v>108</v>
      </c>
      <c r="F76" s="196"/>
      <c r="G76" s="283">
        <f>H72</f>
        <v>101.37601006618026</v>
      </c>
      <c r="H76" s="198"/>
    </row>
    <row r="77" spans="1:8" ht="18" x14ac:dyDescent="0.35">
      <c r="A77" s="105" t="s">
        <v>109</v>
      </c>
      <c r="B77" s="105" t="s">
        <v>110</v>
      </c>
    </row>
    <row r="78" spans="1:8" ht="18" x14ac:dyDescent="0.35">
      <c r="A78" s="105"/>
      <c r="B78" s="105"/>
    </row>
    <row r="79" spans="1:8" ht="26.25" customHeight="1" x14ac:dyDescent="0.45">
      <c r="A79" s="106" t="s">
        <v>4</v>
      </c>
      <c r="B79" s="522" t="str">
        <f>B26</f>
        <v>LAMIVUDINE</v>
      </c>
      <c r="C79" s="522"/>
    </row>
    <row r="80" spans="1:8" ht="26.25" customHeight="1" x14ac:dyDescent="0.45">
      <c r="A80" s="107" t="s">
        <v>48</v>
      </c>
      <c r="B80" s="522" t="str">
        <f>B27</f>
        <v>L3-12</v>
      </c>
      <c r="C80" s="522"/>
    </row>
    <row r="81" spans="1:12" ht="27" customHeight="1" x14ac:dyDescent="0.45">
      <c r="A81" s="107" t="s">
        <v>6</v>
      </c>
      <c r="B81" s="199">
        <f>B28</f>
        <v>98.9</v>
      </c>
    </row>
    <row r="82" spans="1:12" s="14" customFormat="1" ht="27" customHeight="1" x14ac:dyDescent="0.5">
      <c r="A82" s="107" t="s">
        <v>49</v>
      </c>
      <c r="B82" s="109">
        <v>0</v>
      </c>
      <c r="C82" s="490" t="s">
        <v>50</v>
      </c>
      <c r="D82" s="491"/>
      <c r="E82" s="491"/>
      <c r="F82" s="491"/>
      <c r="G82" s="492"/>
      <c r="I82" s="110"/>
      <c r="J82" s="110"/>
      <c r="K82" s="110"/>
      <c r="L82" s="110"/>
    </row>
    <row r="83" spans="1:12" s="14" customFormat="1" ht="19.5" customHeight="1" x14ac:dyDescent="0.35">
      <c r="A83" s="107" t="s">
        <v>51</v>
      </c>
      <c r="B83" s="111">
        <f>B81-B82</f>
        <v>98.9</v>
      </c>
      <c r="C83" s="112"/>
      <c r="D83" s="112"/>
      <c r="E83" s="112"/>
      <c r="F83" s="112"/>
      <c r="G83" s="113"/>
      <c r="I83" s="110"/>
      <c r="J83" s="110"/>
      <c r="K83" s="110"/>
      <c r="L83" s="110"/>
    </row>
    <row r="84" spans="1:12" s="14" customFormat="1" ht="27" customHeight="1" x14ac:dyDescent="0.45">
      <c r="A84" s="107" t="s">
        <v>52</v>
      </c>
      <c r="B84" s="114">
        <v>1</v>
      </c>
      <c r="C84" s="493" t="s">
        <v>111</v>
      </c>
      <c r="D84" s="494"/>
      <c r="E84" s="494"/>
      <c r="F84" s="494"/>
      <c r="G84" s="494"/>
      <c r="H84" s="495"/>
      <c r="I84" s="110"/>
      <c r="J84" s="110"/>
      <c r="K84" s="110"/>
      <c r="L84" s="110"/>
    </row>
    <row r="85" spans="1:12" s="14" customFormat="1" ht="27" customHeight="1" x14ac:dyDescent="0.45">
      <c r="A85" s="107" t="s">
        <v>54</v>
      </c>
      <c r="B85" s="114">
        <v>1</v>
      </c>
      <c r="C85" s="493" t="s">
        <v>112</v>
      </c>
      <c r="D85" s="494"/>
      <c r="E85" s="494"/>
      <c r="F85" s="494"/>
      <c r="G85" s="494"/>
      <c r="H85" s="495"/>
      <c r="I85" s="110"/>
      <c r="J85" s="110"/>
      <c r="K85" s="110"/>
      <c r="L85" s="110"/>
    </row>
    <row r="86" spans="1:12" s="14" customFormat="1" ht="18" x14ac:dyDescent="0.35">
      <c r="A86" s="107"/>
      <c r="B86" s="117"/>
      <c r="C86" s="118"/>
      <c r="D86" s="118"/>
      <c r="E86" s="118"/>
      <c r="F86" s="118"/>
      <c r="G86" s="118"/>
      <c r="H86" s="118"/>
      <c r="I86" s="110"/>
      <c r="J86" s="110"/>
      <c r="K86" s="110"/>
      <c r="L86" s="110"/>
    </row>
    <row r="87" spans="1:12" s="14" customFormat="1" ht="18" x14ac:dyDescent="0.35">
      <c r="A87" s="107" t="s">
        <v>56</v>
      </c>
      <c r="B87" s="119">
        <f>B84/B85</f>
        <v>1</v>
      </c>
      <c r="C87" s="97" t="s">
        <v>57</v>
      </c>
      <c r="D87" s="97"/>
      <c r="E87" s="97"/>
      <c r="F87" s="97"/>
      <c r="G87" s="97"/>
      <c r="I87" s="110"/>
      <c r="J87" s="110"/>
      <c r="K87" s="110"/>
      <c r="L87" s="110"/>
    </row>
    <row r="88" spans="1:12" ht="19.5" customHeight="1" x14ac:dyDescent="0.35">
      <c r="A88" s="105"/>
      <c r="B88" s="105"/>
    </row>
    <row r="89" spans="1:12" ht="27" customHeight="1" x14ac:dyDescent="0.45">
      <c r="A89" s="120" t="s">
        <v>58</v>
      </c>
      <c r="B89" s="121">
        <v>100</v>
      </c>
      <c r="D89" s="200" t="s">
        <v>59</v>
      </c>
      <c r="E89" s="201"/>
      <c r="F89" s="496" t="s">
        <v>60</v>
      </c>
      <c r="G89" s="497"/>
    </row>
    <row r="90" spans="1:12" ht="27" customHeight="1" x14ac:dyDescent="0.45">
      <c r="A90" s="122" t="s">
        <v>61</v>
      </c>
      <c r="B90" s="123">
        <v>1</v>
      </c>
      <c r="C90" s="202" t="s">
        <v>62</v>
      </c>
      <c r="D90" s="125" t="s">
        <v>63</v>
      </c>
      <c r="E90" s="126" t="s">
        <v>64</v>
      </c>
      <c r="F90" s="125" t="s">
        <v>63</v>
      </c>
      <c r="G90" s="203" t="s">
        <v>64</v>
      </c>
      <c r="I90" s="128" t="s">
        <v>65</v>
      </c>
    </row>
    <row r="91" spans="1:12" ht="26.25" customHeight="1" x14ac:dyDescent="0.45">
      <c r="A91" s="122" t="s">
        <v>66</v>
      </c>
      <c r="B91" s="123">
        <v>1</v>
      </c>
      <c r="C91" s="204">
        <v>1</v>
      </c>
      <c r="D91" s="130">
        <v>39893417</v>
      </c>
      <c r="E91" s="131">
        <f>IF(ISBLANK(D91),"-",$D$101/$D$98*D91)</f>
        <v>42175998.932633705</v>
      </c>
      <c r="F91" s="130">
        <v>43982458</v>
      </c>
      <c r="G91" s="132">
        <f>IF(ISBLANK(F91),"-",$D$101/$F$98*F91)</f>
        <v>42942879.593645193</v>
      </c>
      <c r="I91" s="133"/>
    </row>
    <row r="92" spans="1:12" ht="26.25" customHeight="1" x14ac:dyDescent="0.45">
      <c r="A92" s="122" t="s">
        <v>67</v>
      </c>
      <c r="B92" s="123">
        <v>1</v>
      </c>
      <c r="C92" s="189">
        <v>2</v>
      </c>
      <c r="D92" s="135">
        <v>39551197</v>
      </c>
      <c r="E92" s="136">
        <f>IF(ISBLANK(D92),"-",$D$101/$D$98*D92)</f>
        <v>41814198.128387585</v>
      </c>
      <c r="F92" s="135">
        <v>44321984</v>
      </c>
      <c r="G92" s="137">
        <f>IF(ISBLANK(F92),"-",$D$101/$F$98*F92)</f>
        <v>43274380.487408608</v>
      </c>
      <c r="I92" s="498">
        <f>ABS((F96/D96*D95)-F95)/D95</f>
        <v>2.9999415615105118E-2</v>
      </c>
    </row>
    <row r="93" spans="1:12" ht="26.25" customHeight="1" x14ac:dyDescent="0.45">
      <c r="A93" s="122" t="s">
        <v>68</v>
      </c>
      <c r="B93" s="123">
        <v>1</v>
      </c>
      <c r="C93" s="189">
        <v>3</v>
      </c>
      <c r="D93" s="135">
        <v>39875476</v>
      </c>
      <c r="E93" s="136">
        <f>IF(ISBLANK(D93),"-",$D$101/$D$98*D93)</f>
        <v>42157031.40230532</v>
      </c>
      <c r="F93" s="135">
        <v>44476142</v>
      </c>
      <c r="G93" s="137">
        <f>IF(ISBLANK(F93),"-",$D$101/$F$98*F93)</f>
        <v>43424894.777273834</v>
      </c>
      <c r="I93" s="498"/>
    </row>
    <row r="94" spans="1:12" ht="27" customHeight="1" x14ac:dyDescent="0.45">
      <c r="A94" s="122" t="s">
        <v>69</v>
      </c>
      <c r="B94" s="123">
        <v>1</v>
      </c>
      <c r="C94" s="205">
        <v>4</v>
      </c>
      <c r="D94" s="140"/>
      <c r="E94" s="141" t="str">
        <f>IF(ISBLANK(D94),"-",$D$101/$D$98*D94)</f>
        <v>-</v>
      </c>
      <c r="F94" s="206"/>
      <c r="G94" s="142" t="str">
        <f>IF(ISBLANK(F94),"-",$D$101/$F$98*F94)</f>
        <v>-</v>
      </c>
      <c r="I94" s="143"/>
    </row>
    <row r="95" spans="1:12" ht="27" customHeight="1" x14ac:dyDescent="0.45">
      <c r="A95" s="122" t="s">
        <v>70</v>
      </c>
      <c r="B95" s="123">
        <v>1</v>
      </c>
      <c r="C95" s="207" t="s">
        <v>71</v>
      </c>
      <c r="D95" s="208">
        <f>AVERAGE(D91:D94)</f>
        <v>39773363.333333336</v>
      </c>
      <c r="E95" s="146">
        <f>AVERAGE(E91:E94)</f>
        <v>42049076.154442206</v>
      </c>
      <c r="F95" s="209">
        <f>AVERAGE(F91:F94)</f>
        <v>44260194.666666664</v>
      </c>
      <c r="G95" s="210">
        <f>AVERAGE(G91:G94)</f>
        <v>43214051.619442545</v>
      </c>
    </row>
    <row r="96" spans="1:12" ht="26.25" customHeight="1" x14ac:dyDescent="0.45">
      <c r="A96" s="122" t="s">
        <v>72</v>
      </c>
      <c r="B96" s="108">
        <v>1</v>
      </c>
      <c r="C96" s="211" t="s">
        <v>113</v>
      </c>
      <c r="D96" s="212">
        <v>15.94</v>
      </c>
      <c r="E96" s="138"/>
      <c r="F96" s="523">
        <v>17.260000000000002</v>
      </c>
    </row>
    <row r="97" spans="1:10" ht="26.25" customHeight="1" x14ac:dyDescent="0.45">
      <c r="A97" s="122" t="s">
        <v>74</v>
      </c>
      <c r="B97" s="108">
        <v>1</v>
      </c>
      <c r="C97" s="213" t="s">
        <v>114</v>
      </c>
      <c r="D97" s="214">
        <f>D96*$B$87</f>
        <v>15.94</v>
      </c>
      <c r="E97" s="153"/>
      <c r="F97" s="152">
        <f>F96*$B$87</f>
        <v>17.260000000000002</v>
      </c>
    </row>
    <row r="98" spans="1:10" ht="19.5" customHeight="1" x14ac:dyDescent="0.35">
      <c r="A98" s="122" t="s">
        <v>76</v>
      </c>
      <c r="B98" s="215">
        <f>(B97/B96)*(B95/B94)*(B93/B92)*(B91/B90)*B89</f>
        <v>100</v>
      </c>
      <c r="C98" s="213" t="s">
        <v>115</v>
      </c>
      <c r="D98" s="216">
        <f>D97*$B$83/100</f>
        <v>15.764660000000001</v>
      </c>
      <c r="E98" s="156"/>
      <c r="F98" s="155">
        <f>F97*$B$83/100</f>
        <v>17.070140000000002</v>
      </c>
    </row>
    <row r="99" spans="1:10" ht="19.5" customHeight="1" x14ac:dyDescent="0.35">
      <c r="A99" s="484" t="s">
        <v>78</v>
      </c>
      <c r="B99" s="499"/>
      <c r="C99" s="213" t="s">
        <v>116</v>
      </c>
      <c r="D99" s="217">
        <f>D98/$B$98</f>
        <v>0.1576466</v>
      </c>
      <c r="E99" s="156"/>
      <c r="F99" s="159">
        <f>F98/$B$98</f>
        <v>0.17070140000000003</v>
      </c>
      <c r="G99" s="218"/>
      <c r="H99" s="148"/>
    </row>
    <row r="100" spans="1:10" ht="19.5" customHeight="1" x14ac:dyDescent="0.35">
      <c r="A100" s="486"/>
      <c r="B100" s="500"/>
      <c r="C100" s="213" t="s">
        <v>80</v>
      </c>
      <c r="D100" s="219">
        <f>$B$56/$B$116</f>
        <v>0.16666666666666666</v>
      </c>
      <c r="F100" s="164"/>
      <c r="G100" s="220"/>
      <c r="H100" s="148"/>
    </row>
    <row r="101" spans="1:10" ht="18" x14ac:dyDescent="0.35">
      <c r="C101" s="213" t="s">
        <v>81</v>
      </c>
      <c r="D101" s="214">
        <f>D100*$B$98</f>
        <v>16.666666666666664</v>
      </c>
      <c r="F101" s="164"/>
      <c r="G101" s="218"/>
      <c r="H101" s="148"/>
    </row>
    <row r="102" spans="1:10" ht="19.5" customHeight="1" x14ac:dyDescent="0.35">
      <c r="C102" s="221" t="s">
        <v>82</v>
      </c>
      <c r="D102" s="222">
        <f>D101/B34</f>
        <v>16.666666666666664</v>
      </c>
      <c r="F102" s="168"/>
      <c r="G102" s="218"/>
      <c r="H102" s="148"/>
      <c r="J102" s="223"/>
    </row>
    <row r="103" spans="1:10" ht="18" x14ac:dyDescent="0.35">
      <c r="C103" s="224" t="s">
        <v>117</v>
      </c>
      <c r="D103" s="225">
        <f>AVERAGE(E91:E94,G91:G94)</f>
        <v>42631563.886942379</v>
      </c>
      <c r="F103" s="168"/>
      <c r="G103" s="226"/>
      <c r="H103" s="148"/>
      <c r="J103" s="227"/>
    </row>
    <row r="104" spans="1:10" ht="18" x14ac:dyDescent="0.35">
      <c r="C104" s="191" t="s">
        <v>84</v>
      </c>
      <c r="D104" s="228">
        <f>STDEV(E91:E94,G91:G94)/D103</f>
        <v>1.5701385287184563E-2</v>
      </c>
      <c r="F104" s="168"/>
      <c r="G104" s="218"/>
      <c r="H104" s="148"/>
      <c r="J104" s="227"/>
    </row>
    <row r="105" spans="1:10" ht="19.5" customHeight="1" x14ac:dyDescent="0.35">
      <c r="C105" s="193" t="s">
        <v>20</v>
      </c>
      <c r="D105" s="229">
        <f>COUNT(E91:E94,G91:G94)</f>
        <v>6</v>
      </c>
      <c r="F105" s="168"/>
      <c r="G105" s="218"/>
      <c r="H105" s="148"/>
      <c r="J105" s="227"/>
    </row>
    <row r="106" spans="1:10" ht="19.5" customHeight="1" x14ac:dyDescent="0.35">
      <c r="A106" s="172"/>
      <c r="B106" s="172"/>
      <c r="C106" s="172"/>
      <c r="D106" s="172"/>
      <c r="E106" s="172"/>
    </row>
    <row r="107" spans="1:10" ht="27" customHeight="1" x14ac:dyDescent="0.45">
      <c r="A107" s="120" t="s">
        <v>118</v>
      </c>
      <c r="B107" s="121">
        <v>900</v>
      </c>
      <c r="C107" s="268" t="s">
        <v>119</v>
      </c>
      <c r="D107" s="268" t="s">
        <v>63</v>
      </c>
      <c r="E107" s="268" t="s">
        <v>120</v>
      </c>
      <c r="F107" s="230" t="s">
        <v>121</v>
      </c>
    </row>
    <row r="108" spans="1:10" ht="26.25" customHeight="1" x14ac:dyDescent="0.45">
      <c r="A108" s="122" t="s">
        <v>122</v>
      </c>
      <c r="B108" s="123">
        <v>1</v>
      </c>
      <c r="C108" s="273">
        <v>1</v>
      </c>
      <c r="D108" s="274">
        <v>41210174</v>
      </c>
      <c r="E108" s="248">
        <f t="shared" ref="E108:E113" si="1">IF(ISBLANK(D108),"-",D108/$D$103*$D$100*$B$116)</f>
        <v>144.99881159399217</v>
      </c>
      <c r="F108" s="275">
        <f t="shared" ref="F108:F113" si="2">IF(ISBLANK(D108), "-", (E108/$B$56)*100)</f>
        <v>96.665874395994777</v>
      </c>
    </row>
    <row r="109" spans="1:10" ht="26.25" customHeight="1" x14ac:dyDescent="0.45">
      <c r="A109" s="122" t="s">
        <v>95</v>
      </c>
      <c r="B109" s="123">
        <v>1</v>
      </c>
      <c r="C109" s="269">
        <v>2</v>
      </c>
      <c r="D109" s="271">
        <v>40926677</v>
      </c>
      <c r="E109" s="249">
        <f t="shared" si="1"/>
        <v>144.00132179716528</v>
      </c>
      <c r="F109" s="276">
        <f t="shared" si="2"/>
        <v>96.000881198110193</v>
      </c>
    </row>
    <row r="110" spans="1:10" ht="26.25" customHeight="1" x14ac:dyDescent="0.45">
      <c r="A110" s="122" t="s">
        <v>96</v>
      </c>
      <c r="B110" s="123">
        <v>1</v>
      </c>
      <c r="C110" s="269">
        <v>3</v>
      </c>
      <c r="D110" s="271">
        <v>42333332</v>
      </c>
      <c r="E110" s="249">
        <f t="shared" si="1"/>
        <v>148.95066521228279</v>
      </c>
      <c r="F110" s="276">
        <f t="shared" si="2"/>
        <v>99.3004434748552</v>
      </c>
    </row>
    <row r="111" spans="1:10" ht="26.25" customHeight="1" x14ac:dyDescent="0.45">
      <c r="A111" s="122" t="s">
        <v>97</v>
      </c>
      <c r="B111" s="123">
        <v>1</v>
      </c>
      <c r="C111" s="269">
        <v>4</v>
      </c>
      <c r="D111" s="271">
        <v>41463844</v>
      </c>
      <c r="E111" s="249">
        <f t="shared" si="1"/>
        <v>145.89135450189278</v>
      </c>
      <c r="F111" s="276">
        <f t="shared" si="2"/>
        <v>97.260903001261852</v>
      </c>
    </row>
    <row r="112" spans="1:10" ht="26.25" customHeight="1" x14ac:dyDescent="0.45">
      <c r="A112" s="122" t="s">
        <v>98</v>
      </c>
      <c r="B112" s="123">
        <v>1</v>
      </c>
      <c r="C112" s="269">
        <v>5</v>
      </c>
      <c r="D112" s="271">
        <v>40525071</v>
      </c>
      <c r="E112" s="249">
        <f t="shared" si="1"/>
        <v>142.58826314982696</v>
      </c>
      <c r="F112" s="276">
        <f t="shared" si="2"/>
        <v>95.058842099884629</v>
      </c>
    </row>
    <row r="113" spans="1:10" ht="27" customHeight="1" x14ac:dyDescent="0.45">
      <c r="A113" s="122" t="s">
        <v>100</v>
      </c>
      <c r="B113" s="123">
        <v>1</v>
      </c>
      <c r="C113" s="270">
        <v>6</v>
      </c>
      <c r="D113" s="272">
        <v>41599538</v>
      </c>
      <c r="E113" s="250">
        <f t="shared" si="1"/>
        <v>146.36879652241018</v>
      </c>
      <c r="F113" s="277">
        <f t="shared" si="2"/>
        <v>97.579197681606786</v>
      </c>
    </row>
    <row r="114" spans="1:10" ht="27" customHeight="1" x14ac:dyDescent="0.45">
      <c r="A114" s="122" t="s">
        <v>101</v>
      </c>
      <c r="B114" s="123">
        <v>1</v>
      </c>
      <c r="C114" s="231"/>
      <c r="D114" s="189"/>
      <c r="E114" s="96"/>
      <c r="F114" s="278"/>
    </row>
    <row r="115" spans="1:10" ht="26.25" customHeight="1" x14ac:dyDescent="0.45">
      <c r="A115" s="122" t="s">
        <v>102</v>
      </c>
      <c r="B115" s="123">
        <v>1</v>
      </c>
      <c r="C115" s="231"/>
      <c r="D115" s="255" t="s">
        <v>71</v>
      </c>
      <c r="E115" s="257">
        <f>AVERAGE(E108:E113)</f>
        <v>145.46653546292836</v>
      </c>
      <c r="F115" s="279">
        <f>AVERAGE(F108:F113)</f>
        <v>96.977690308618932</v>
      </c>
    </row>
    <row r="116" spans="1:10" ht="27" customHeight="1" x14ac:dyDescent="0.45">
      <c r="A116" s="122" t="s">
        <v>103</v>
      </c>
      <c r="B116" s="154">
        <f>(B115/B114)*(B113/B112)*(B111/B110)*(B109/B108)*B107</f>
        <v>900</v>
      </c>
      <c r="C116" s="232"/>
      <c r="D116" s="256" t="s">
        <v>84</v>
      </c>
      <c r="E116" s="254">
        <f>STDEV(E108:E113)/E115</f>
        <v>1.4993129500707622E-2</v>
      </c>
      <c r="F116" s="233">
        <f>STDEV(F108:F113)/F115</f>
        <v>1.4993129500707662E-2</v>
      </c>
      <c r="I116" s="96"/>
    </row>
    <row r="117" spans="1:10" ht="27" customHeight="1" x14ac:dyDescent="0.45">
      <c r="A117" s="484" t="s">
        <v>78</v>
      </c>
      <c r="B117" s="485"/>
      <c r="C117" s="234"/>
      <c r="D117" s="193" t="s">
        <v>20</v>
      </c>
      <c r="E117" s="259">
        <f>COUNT(E108:E113)</f>
        <v>6</v>
      </c>
      <c r="F117" s="260">
        <f>COUNT(F108:F113)</f>
        <v>6</v>
      </c>
      <c r="I117" s="96"/>
      <c r="J117" s="227"/>
    </row>
    <row r="118" spans="1:10" ht="26.25" customHeight="1" x14ac:dyDescent="0.35">
      <c r="A118" s="486"/>
      <c r="B118" s="487"/>
      <c r="C118" s="96"/>
      <c r="D118" s="258"/>
      <c r="E118" s="512" t="s">
        <v>123</v>
      </c>
      <c r="F118" s="513"/>
      <c r="G118" s="96"/>
      <c r="H118" s="96"/>
      <c r="I118" s="96"/>
    </row>
    <row r="119" spans="1:10" ht="25.5" customHeight="1" x14ac:dyDescent="0.45">
      <c r="A119" s="243"/>
      <c r="B119" s="118"/>
      <c r="C119" s="96"/>
      <c r="D119" s="256" t="s">
        <v>124</v>
      </c>
      <c r="E119" s="261">
        <f>MIN(E108:E113)</f>
        <v>142.58826314982696</v>
      </c>
      <c r="F119" s="280">
        <f>MIN(F108:F113)</f>
        <v>95.058842099884629</v>
      </c>
      <c r="G119" s="96"/>
      <c r="H119" s="96"/>
      <c r="I119" s="96"/>
    </row>
    <row r="120" spans="1:10" ht="24" customHeight="1" x14ac:dyDescent="0.45">
      <c r="A120" s="243"/>
      <c r="B120" s="118"/>
      <c r="C120" s="96"/>
      <c r="D120" s="165" t="s">
        <v>125</v>
      </c>
      <c r="E120" s="262">
        <f>MAX(E108:E113)</f>
        <v>148.95066521228279</v>
      </c>
      <c r="F120" s="281">
        <f>MAX(F108:F113)</f>
        <v>99.3004434748552</v>
      </c>
      <c r="G120" s="96"/>
      <c r="H120" s="96"/>
      <c r="I120" s="96"/>
    </row>
    <row r="121" spans="1:10" ht="27" customHeight="1" x14ac:dyDescent="0.35">
      <c r="A121" s="243"/>
      <c r="B121" s="118"/>
      <c r="C121" s="96"/>
      <c r="D121" s="96"/>
      <c r="E121" s="96"/>
      <c r="F121" s="189"/>
      <c r="G121" s="96"/>
      <c r="H121" s="96"/>
      <c r="I121" s="96"/>
    </row>
    <row r="122" spans="1:10" ht="25.5" customHeight="1" x14ac:dyDescent="0.35">
      <c r="A122" s="243"/>
      <c r="B122" s="118"/>
      <c r="C122" s="96"/>
      <c r="D122" s="96"/>
      <c r="E122" s="96"/>
      <c r="F122" s="189"/>
      <c r="G122" s="96"/>
      <c r="H122" s="96"/>
      <c r="I122" s="96"/>
    </row>
    <row r="123" spans="1:10" ht="18" x14ac:dyDescent="0.35">
      <c r="A123" s="243"/>
      <c r="B123" s="118"/>
      <c r="C123" s="96"/>
      <c r="D123" s="96"/>
      <c r="E123" s="96"/>
      <c r="F123" s="189"/>
      <c r="G123" s="96"/>
      <c r="H123" s="96"/>
      <c r="I123" s="96"/>
    </row>
    <row r="124" spans="1:10" ht="45.75" customHeight="1" x14ac:dyDescent="0.85">
      <c r="A124" s="106" t="s">
        <v>106</v>
      </c>
      <c r="B124" s="195" t="s">
        <v>126</v>
      </c>
      <c r="C124" s="488" t="str">
        <f>B26</f>
        <v>LAMIVUDINE</v>
      </c>
      <c r="D124" s="488"/>
      <c r="E124" s="196" t="s">
        <v>127</v>
      </c>
      <c r="F124" s="196"/>
      <c r="G124" s="282">
        <f>F115</f>
        <v>96.977690308618932</v>
      </c>
      <c r="H124" s="96"/>
      <c r="I124" s="96"/>
    </row>
    <row r="125" spans="1:10" ht="45.75" customHeight="1" x14ac:dyDescent="0.85">
      <c r="A125" s="106"/>
      <c r="B125" s="195" t="s">
        <v>128</v>
      </c>
      <c r="C125" s="107" t="s">
        <v>129</v>
      </c>
      <c r="D125" s="282">
        <f>MIN(F108:F113)</f>
        <v>95.058842099884629</v>
      </c>
      <c r="E125" s="207" t="s">
        <v>130</v>
      </c>
      <c r="F125" s="282">
        <f>MAX(F108:F113)</f>
        <v>99.3004434748552</v>
      </c>
      <c r="G125" s="197"/>
      <c r="H125" s="96"/>
      <c r="I125" s="96"/>
    </row>
    <row r="126" spans="1:10" ht="19.5" customHeight="1" x14ac:dyDescent="0.35">
      <c r="A126" s="235"/>
      <c r="B126" s="235"/>
      <c r="C126" s="236"/>
      <c r="D126" s="236"/>
      <c r="E126" s="236"/>
      <c r="F126" s="236"/>
      <c r="G126" s="236"/>
      <c r="H126" s="236"/>
    </row>
    <row r="127" spans="1:10" ht="18" x14ac:dyDescent="0.35">
      <c r="B127" s="489" t="s">
        <v>26</v>
      </c>
      <c r="C127" s="489"/>
      <c r="E127" s="202" t="s">
        <v>27</v>
      </c>
      <c r="F127" s="237"/>
      <c r="G127" s="489" t="s">
        <v>28</v>
      </c>
      <c r="H127" s="489"/>
    </row>
    <row r="128" spans="1:10" ht="69.900000000000006" customHeight="1" x14ac:dyDescent="0.35">
      <c r="A128" s="238" t="s">
        <v>29</v>
      </c>
      <c r="B128" s="239"/>
      <c r="C128" s="239"/>
      <c r="E128" s="239"/>
      <c r="F128" s="96"/>
      <c r="G128" s="240"/>
      <c r="H128" s="240"/>
    </row>
    <row r="129" spans="1:9" ht="69.900000000000006" customHeight="1" x14ac:dyDescent="0.35">
      <c r="A129" s="238" t="s">
        <v>30</v>
      </c>
      <c r="B129" s="241"/>
      <c r="C129" s="241"/>
      <c r="E129" s="241"/>
      <c r="F129" s="96"/>
      <c r="G129" s="242"/>
      <c r="H129" s="242"/>
    </row>
    <row r="130" spans="1:9" ht="18" x14ac:dyDescent="0.35">
      <c r="A130" s="188"/>
      <c r="B130" s="188"/>
      <c r="C130" s="189"/>
      <c r="D130" s="189"/>
      <c r="E130" s="189"/>
      <c r="F130" s="192"/>
      <c r="G130" s="189"/>
      <c r="H130" s="189"/>
      <c r="I130" s="96"/>
    </row>
    <row r="131" spans="1:9" ht="18" x14ac:dyDescent="0.35">
      <c r="A131" s="188"/>
      <c r="B131" s="188"/>
      <c r="C131" s="189"/>
      <c r="D131" s="189"/>
      <c r="E131" s="189"/>
      <c r="F131" s="192"/>
      <c r="G131" s="189"/>
      <c r="H131" s="189"/>
      <c r="I131" s="96"/>
    </row>
    <row r="132" spans="1:9" ht="18" x14ac:dyDescent="0.35">
      <c r="A132" s="188"/>
      <c r="B132" s="188"/>
      <c r="C132" s="189"/>
      <c r="D132" s="189"/>
      <c r="E132" s="189"/>
      <c r="F132" s="192"/>
      <c r="G132" s="189"/>
      <c r="H132" s="189"/>
      <c r="I132" s="96"/>
    </row>
    <row r="133" spans="1:9" ht="18" x14ac:dyDescent="0.35">
      <c r="A133" s="188"/>
      <c r="B133" s="188"/>
      <c r="C133" s="189"/>
      <c r="D133" s="189"/>
      <c r="E133" s="189"/>
      <c r="F133" s="192"/>
      <c r="G133" s="189"/>
      <c r="H133" s="189"/>
      <c r="I133" s="96"/>
    </row>
    <row r="134" spans="1:9" ht="18" x14ac:dyDescent="0.35">
      <c r="A134" s="188"/>
      <c r="B134" s="188"/>
      <c r="C134" s="189"/>
      <c r="D134" s="189"/>
      <c r="E134" s="189"/>
      <c r="F134" s="192"/>
      <c r="G134" s="189"/>
      <c r="H134" s="189"/>
      <c r="I134" s="96"/>
    </row>
    <row r="135" spans="1:9" ht="18" x14ac:dyDescent="0.35">
      <c r="A135" s="188"/>
      <c r="B135" s="188"/>
      <c r="C135" s="189"/>
      <c r="D135" s="189"/>
      <c r="E135" s="189"/>
      <c r="F135" s="192"/>
      <c r="G135" s="189"/>
      <c r="H135" s="189"/>
      <c r="I135" s="96"/>
    </row>
    <row r="136" spans="1:9" ht="18" x14ac:dyDescent="0.35">
      <c r="A136" s="188"/>
      <c r="B136" s="188"/>
      <c r="C136" s="189"/>
      <c r="D136" s="189"/>
      <c r="E136" s="189"/>
      <c r="F136" s="192"/>
      <c r="G136" s="189"/>
      <c r="H136" s="189"/>
      <c r="I136" s="96"/>
    </row>
    <row r="137" spans="1:9" ht="18" x14ac:dyDescent="0.35">
      <c r="A137" s="188"/>
      <c r="B137" s="188"/>
      <c r="C137" s="189"/>
      <c r="D137" s="189"/>
      <c r="E137" s="189"/>
      <c r="F137" s="192"/>
      <c r="G137" s="189"/>
      <c r="H137" s="189"/>
      <c r="I137" s="96"/>
    </row>
    <row r="138" spans="1:9" ht="18" x14ac:dyDescent="0.35">
      <c r="A138" s="188"/>
      <c r="B138" s="188"/>
      <c r="C138" s="189"/>
      <c r="D138" s="189"/>
      <c r="E138" s="189"/>
      <c r="F138" s="192"/>
      <c r="G138" s="189"/>
      <c r="H138" s="189"/>
      <c r="I138" s="96"/>
    </row>
    <row r="250" spans="1:1" x14ac:dyDescent="0.3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B109" zoomScale="60" zoomScaleNormal="80" zoomScalePageLayoutView="46" workbookViewId="0">
      <selection activeCell="F93" sqref="F93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/>
  </cols>
  <sheetData>
    <row r="1" spans="1:9" ht="18.75" customHeight="1" x14ac:dyDescent="0.3">
      <c r="A1" s="482" t="s">
        <v>45</v>
      </c>
      <c r="B1" s="482"/>
      <c r="C1" s="482"/>
      <c r="D1" s="482"/>
      <c r="E1" s="482"/>
      <c r="F1" s="482"/>
      <c r="G1" s="482"/>
      <c r="H1" s="482"/>
      <c r="I1" s="482"/>
    </row>
    <row r="2" spans="1:9" ht="18.75" customHeight="1" x14ac:dyDescent="0.3">
      <c r="A2" s="482"/>
      <c r="B2" s="482"/>
      <c r="C2" s="482"/>
      <c r="D2" s="482"/>
      <c r="E2" s="482"/>
      <c r="F2" s="482"/>
      <c r="G2" s="482"/>
      <c r="H2" s="482"/>
      <c r="I2" s="482"/>
    </row>
    <row r="3" spans="1:9" ht="18.75" customHeight="1" x14ac:dyDescent="0.3">
      <c r="A3" s="482"/>
      <c r="B3" s="482"/>
      <c r="C3" s="482"/>
      <c r="D3" s="482"/>
      <c r="E3" s="482"/>
      <c r="F3" s="482"/>
      <c r="G3" s="482"/>
      <c r="H3" s="482"/>
      <c r="I3" s="482"/>
    </row>
    <row r="4" spans="1:9" ht="18.75" customHeight="1" x14ac:dyDescent="0.3">
      <c r="A4" s="482"/>
      <c r="B4" s="482"/>
      <c r="C4" s="482"/>
      <c r="D4" s="482"/>
      <c r="E4" s="482"/>
      <c r="F4" s="482"/>
      <c r="G4" s="482"/>
      <c r="H4" s="482"/>
      <c r="I4" s="482"/>
    </row>
    <row r="5" spans="1:9" ht="18.75" customHeight="1" x14ac:dyDescent="0.3">
      <c r="A5" s="482"/>
      <c r="B5" s="482"/>
      <c r="C5" s="482"/>
      <c r="D5" s="482"/>
      <c r="E5" s="482"/>
      <c r="F5" s="482"/>
      <c r="G5" s="482"/>
      <c r="H5" s="482"/>
      <c r="I5" s="482"/>
    </row>
    <row r="6" spans="1:9" ht="18.75" customHeight="1" x14ac:dyDescent="0.3">
      <c r="A6" s="482"/>
      <c r="B6" s="482"/>
      <c r="C6" s="482"/>
      <c r="D6" s="482"/>
      <c r="E6" s="482"/>
      <c r="F6" s="482"/>
      <c r="G6" s="482"/>
      <c r="H6" s="482"/>
      <c r="I6" s="482"/>
    </row>
    <row r="7" spans="1:9" ht="18.75" customHeight="1" x14ac:dyDescent="0.3">
      <c r="A7" s="482"/>
      <c r="B7" s="482"/>
      <c r="C7" s="482"/>
      <c r="D7" s="482"/>
      <c r="E7" s="482"/>
      <c r="F7" s="482"/>
      <c r="G7" s="482"/>
      <c r="H7" s="482"/>
      <c r="I7" s="482"/>
    </row>
    <row r="8" spans="1:9" x14ac:dyDescent="0.3">
      <c r="A8" s="483" t="s">
        <v>46</v>
      </c>
      <c r="B8" s="483"/>
      <c r="C8" s="483"/>
      <c r="D8" s="483"/>
      <c r="E8" s="483"/>
      <c r="F8" s="483"/>
      <c r="G8" s="483"/>
      <c r="H8" s="483"/>
      <c r="I8" s="483"/>
    </row>
    <row r="9" spans="1:9" x14ac:dyDescent="0.3">
      <c r="A9" s="483"/>
      <c r="B9" s="483"/>
      <c r="C9" s="483"/>
      <c r="D9" s="483"/>
      <c r="E9" s="483"/>
      <c r="F9" s="483"/>
      <c r="G9" s="483"/>
      <c r="H9" s="483"/>
      <c r="I9" s="483"/>
    </row>
    <row r="10" spans="1:9" x14ac:dyDescent="0.3">
      <c r="A10" s="483"/>
      <c r="B10" s="483"/>
      <c r="C10" s="483"/>
      <c r="D10" s="483"/>
      <c r="E10" s="483"/>
      <c r="F10" s="483"/>
      <c r="G10" s="483"/>
      <c r="H10" s="483"/>
      <c r="I10" s="483"/>
    </row>
    <row r="11" spans="1:9" x14ac:dyDescent="0.3">
      <c r="A11" s="483"/>
      <c r="B11" s="483"/>
      <c r="C11" s="483"/>
      <c r="D11" s="483"/>
      <c r="E11" s="483"/>
      <c r="F11" s="483"/>
      <c r="G11" s="483"/>
      <c r="H11" s="483"/>
      <c r="I11" s="483"/>
    </row>
    <row r="12" spans="1:9" x14ac:dyDescent="0.3">
      <c r="A12" s="483"/>
      <c r="B12" s="483"/>
      <c r="C12" s="483"/>
      <c r="D12" s="483"/>
      <c r="E12" s="483"/>
      <c r="F12" s="483"/>
      <c r="G12" s="483"/>
      <c r="H12" s="483"/>
      <c r="I12" s="483"/>
    </row>
    <row r="13" spans="1:9" x14ac:dyDescent="0.3">
      <c r="A13" s="483"/>
      <c r="B13" s="483"/>
      <c r="C13" s="483"/>
      <c r="D13" s="483"/>
      <c r="E13" s="483"/>
      <c r="F13" s="483"/>
      <c r="G13" s="483"/>
      <c r="H13" s="483"/>
      <c r="I13" s="483"/>
    </row>
    <row r="14" spans="1:9" x14ac:dyDescent="0.3">
      <c r="A14" s="483"/>
      <c r="B14" s="483"/>
      <c r="C14" s="483"/>
      <c r="D14" s="483"/>
      <c r="E14" s="483"/>
      <c r="F14" s="483"/>
      <c r="G14" s="483"/>
      <c r="H14" s="483"/>
      <c r="I14" s="483"/>
    </row>
    <row r="15" spans="1:9" ht="19.5" customHeight="1" x14ac:dyDescent="0.35">
      <c r="A15" s="284"/>
    </row>
    <row r="16" spans="1:9" ht="19.5" customHeight="1" x14ac:dyDescent="0.35">
      <c r="A16" s="515" t="s">
        <v>31</v>
      </c>
      <c r="B16" s="516"/>
      <c r="C16" s="516"/>
      <c r="D16" s="516"/>
      <c r="E16" s="516"/>
      <c r="F16" s="516"/>
      <c r="G16" s="516"/>
      <c r="H16" s="517"/>
    </row>
    <row r="17" spans="1:14" ht="20.25" customHeight="1" x14ac:dyDescent="0.3">
      <c r="A17" s="518" t="s">
        <v>47</v>
      </c>
      <c r="B17" s="518"/>
      <c r="C17" s="518"/>
      <c r="D17" s="518"/>
      <c r="E17" s="518"/>
      <c r="F17" s="518"/>
      <c r="G17" s="518"/>
      <c r="H17" s="518"/>
    </row>
    <row r="18" spans="1:14" ht="26.25" customHeight="1" x14ac:dyDescent="0.5">
      <c r="A18" s="286" t="s">
        <v>33</v>
      </c>
      <c r="B18" s="514" t="s">
        <v>5</v>
      </c>
      <c r="C18" s="514"/>
      <c r="D18" s="431"/>
      <c r="E18" s="287"/>
      <c r="F18" s="288"/>
      <c r="G18" s="288"/>
      <c r="H18" s="288"/>
    </row>
    <row r="19" spans="1:14" ht="26.25" customHeight="1" x14ac:dyDescent="0.5">
      <c r="A19" s="286" t="s">
        <v>34</v>
      </c>
      <c r="B19" s="289" t="s">
        <v>7</v>
      </c>
      <c r="C19" s="440">
        <v>1</v>
      </c>
      <c r="D19" s="288"/>
      <c r="E19" s="288"/>
      <c r="F19" s="288"/>
      <c r="G19" s="288"/>
      <c r="H19" s="288"/>
    </row>
    <row r="20" spans="1:14" ht="26.25" customHeight="1" x14ac:dyDescent="0.5">
      <c r="A20" s="286" t="s">
        <v>35</v>
      </c>
      <c r="B20" s="519" t="s">
        <v>134</v>
      </c>
      <c r="C20" s="519"/>
      <c r="D20" s="288"/>
      <c r="E20" s="288"/>
      <c r="F20" s="288"/>
      <c r="G20" s="288"/>
      <c r="H20" s="288"/>
    </row>
    <row r="21" spans="1:14" ht="26.25" customHeight="1" x14ac:dyDescent="0.5">
      <c r="A21" s="286" t="s">
        <v>36</v>
      </c>
      <c r="B21" s="519" t="s">
        <v>11</v>
      </c>
      <c r="C21" s="519"/>
      <c r="D21" s="519"/>
      <c r="E21" s="519"/>
      <c r="F21" s="519"/>
      <c r="G21" s="519"/>
      <c r="H21" s="519"/>
      <c r="I21" s="290"/>
    </row>
    <row r="22" spans="1:14" ht="26.25" customHeight="1" x14ac:dyDescent="0.5">
      <c r="A22" s="286" t="s">
        <v>37</v>
      </c>
      <c r="B22" s="291">
        <v>43287</v>
      </c>
      <c r="C22" s="288"/>
      <c r="D22" s="288"/>
      <c r="E22" s="288"/>
      <c r="F22" s="288"/>
      <c r="G22" s="288"/>
      <c r="H22" s="288"/>
    </row>
    <row r="23" spans="1:14" ht="26.25" customHeight="1" x14ac:dyDescent="0.5">
      <c r="A23" s="286" t="s">
        <v>38</v>
      </c>
      <c r="B23" s="291"/>
      <c r="C23" s="288"/>
      <c r="D23" s="288"/>
      <c r="E23" s="288"/>
      <c r="F23" s="288"/>
      <c r="G23" s="288"/>
      <c r="H23" s="288"/>
    </row>
    <row r="24" spans="1:14" ht="18" x14ac:dyDescent="0.35">
      <c r="A24" s="286"/>
      <c r="B24" s="292"/>
    </row>
    <row r="25" spans="1:14" ht="18" x14ac:dyDescent="0.35">
      <c r="A25" s="293" t="s">
        <v>1</v>
      </c>
      <c r="B25" s="292"/>
    </row>
    <row r="26" spans="1:14" ht="26.25" customHeight="1" x14ac:dyDescent="0.45">
      <c r="A26" s="294" t="s">
        <v>4</v>
      </c>
      <c r="B26" s="514" t="s">
        <v>135</v>
      </c>
      <c r="C26" s="514"/>
    </row>
    <row r="27" spans="1:14" ht="26.25" customHeight="1" x14ac:dyDescent="0.5">
      <c r="A27" s="295" t="s">
        <v>48</v>
      </c>
      <c r="B27" s="525" t="s">
        <v>139</v>
      </c>
      <c r="C27" s="520"/>
    </row>
    <row r="28" spans="1:14" ht="27" customHeight="1" x14ac:dyDescent="0.45">
      <c r="A28" s="295" t="s">
        <v>6</v>
      </c>
      <c r="B28" s="302">
        <v>99</v>
      </c>
    </row>
    <row r="29" spans="1:14" s="14" customFormat="1" ht="27" customHeight="1" x14ac:dyDescent="0.5">
      <c r="A29" s="295" t="s">
        <v>49</v>
      </c>
      <c r="B29" s="297">
        <v>0</v>
      </c>
      <c r="C29" s="490" t="s">
        <v>50</v>
      </c>
      <c r="D29" s="491"/>
      <c r="E29" s="491"/>
      <c r="F29" s="491"/>
      <c r="G29" s="492"/>
      <c r="I29" s="298"/>
      <c r="J29" s="298"/>
      <c r="K29" s="298"/>
      <c r="L29" s="298"/>
    </row>
    <row r="30" spans="1:14" s="14" customFormat="1" ht="19.5" customHeight="1" x14ac:dyDescent="0.35">
      <c r="A30" s="295" t="s">
        <v>51</v>
      </c>
      <c r="B30" s="299">
        <f>B28-B29</f>
        <v>99</v>
      </c>
      <c r="C30" s="300"/>
      <c r="D30" s="300"/>
      <c r="E30" s="300"/>
      <c r="F30" s="300"/>
      <c r="G30" s="301"/>
      <c r="I30" s="298"/>
      <c r="J30" s="298"/>
      <c r="K30" s="298"/>
      <c r="L30" s="298"/>
    </row>
    <row r="31" spans="1:14" s="14" customFormat="1" ht="27" customHeight="1" x14ac:dyDescent="0.45">
      <c r="A31" s="295" t="s">
        <v>52</v>
      </c>
      <c r="B31" s="302">
        <v>1</v>
      </c>
      <c r="C31" s="493" t="s">
        <v>53</v>
      </c>
      <c r="D31" s="494"/>
      <c r="E31" s="494"/>
      <c r="F31" s="494"/>
      <c r="G31" s="494"/>
      <c r="H31" s="495"/>
      <c r="I31" s="298"/>
      <c r="J31" s="298"/>
      <c r="K31" s="298"/>
      <c r="L31" s="298"/>
    </row>
    <row r="32" spans="1:14" s="14" customFormat="1" ht="27" customHeight="1" x14ac:dyDescent="0.45">
      <c r="A32" s="295" t="s">
        <v>54</v>
      </c>
      <c r="B32" s="302">
        <v>1</v>
      </c>
      <c r="C32" s="493" t="s">
        <v>55</v>
      </c>
      <c r="D32" s="494"/>
      <c r="E32" s="494"/>
      <c r="F32" s="494"/>
      <c r="G32" s="494"/>
      <c r="H32" s="495"/>
      <c r="I32" s="298"/>
      <c r="J32" s="298"/>
      <c r="K32" s="298"/>
      <c r="L32" s="303"/>
      <c r="M32" s="303"/>
      <c r="N32" s="304"/>
    </row>
    <row r="33" spans="1:14" s="14" customFormat="1" ht="17.25" customHeight="1" x14ac:dyDescent="0.35">
      <c r="A33" s="295"/>
      <c r="B33" s="305"/>
      <c r="C33" s="306"/>
      <c r="D33" s="306"/>
      <c r="E33" s="306"/>
      <c r="F33" s="306"/>
      <c r="G33" s="306"/>
      <c r="H33" s="306"/>
      <c r="I33" s="298"/>
      <c r="J33" s="298"/>
      <c r="K33" s="298"/>
      <c r="L33" s="303"/>
      <c r="M33" s="303"/>
      <c r="N33" s="304"/>
    </row>
    <row r="34" spans="1:14" s="14" customFormat="1" ht="18" x14ac:dyDescent="0.35">
      <c r="A34" s="295" t="s">
        <v>56</v>
      </c>
      <c r="B34" s="307">
        <f>B31/B32</f>
        <v>1</v>
      </c>
      <c r="C34" s="285" t="s">
        <v>57</v>
      </c>
      <c r="D34" s="285"/>
      <c r="E34" s="285"/>
      <c r="F34" s="285"/>
      <c r="G34" s="285"/>
      <c r="I34" s="298"/>
      <c r="J34" s="298"/>
      <c r="K34" s="298"/>
      <c r="L34" s="303"/>
      <c r="M34" s="303"/>
      <c r="N34" s="304"/>
    </row>
    <row r="35" spans="1:14" s="14" customFormat="1" ht="19.5" customHeight="1" x14ac:dyDescent="0.35">
      <c r="A35" s="295"/>
      <c r="B35" s="299"/>
      <c r="G35" s="285"/>
      <c r="I35" s="298"/>
      <c r="J35" s="298"/>
      <c r="K35" s="298"/>
      <c r="L35" s="303"/>
      <c r="M35" s="303"/>
      <c r="N35" s="304"/>
    </row>
    <row r="36" spans="1:14" s="14" customFormat="1" ht="27" customHeight="1" x14ac:dyDescent="0.45">
      <c r="A36" s="308" t="s">
        <v>58</v>
      </c>
      <c r="B36" s="309">
        <v>100</v>
      </c>
      <c r="C36" s="285"/>
      <c r="D36" s="496" t="s">
        <v>59</v>
      </c>
      <c r="E36" s="521"/>
      <c r="F36" s="496" t="s">
        <v>60</v>
      </c>
      <c r="G36" s="497"/>
      <c r="J36" s="298"/>
      <c r="K36" s="298"/>
      <c r="L36" s="303"/>
      <c r="M36" s="303"/>
      <c r="N36" s="304"/>
    </row>
    <row r="37" spans="1:14" s="14" customFormat="1" ht="27" customHeight="1" x14ac:dyDescent="0.45">
      <c r="A37" s="310" t="s">
        <v>61</v>
      </c>
      <c r="B37" s="311">
        <v>1</v>
      </c>
      <c r="C37" s="312" t="s">
        <v>62</v>
      </c>
      <c r="D37" s="313" t="s">
        <v>63</v>
      </c>
      <c r="E37" s="314" t="s">
        <v>64</v>
      </c>
      <c r="F37" s="313" t="s">
        <v>63</v>
      </c>
      <c r="G37" s="315" t="s">
        <v>64</v>
      </c>
      <c r="I37" s="316" t="s">
        <v>65</v>
      </c>
      <c r="J37" s="298"/>
      <c r="K37" s="298"/>
      <c r="L37" s="303"/>
      <c r="M37" s="303"/>
      <c r="N37" s="304"/>
    </row>
    <row r="38" spans="1:14" s="14" customFormat="1" ht="26.25" customHeight="1" x14ac:dyDescent="0.45">
      <c r="A38" s="310" t="s">
        <v>66</v>
      </c>
      <c r="B38" s="311">
        <v>1</v>
      </c>
      <c r="C38" s="317">
        <v>1</v>
      </c>
      <c r="D38" s="318">
        <v>67222965</v>
      </c>
      <c r="E38" s="319">
        <f>IF(ISBLANK(D38),"-",$D$48/$D$45*D38)</f>
        <v>67609012.461153179</v>
      </c>
      <c r="F38" s="318">
        <v>69252456</v>
      </c>
      <c r="G38" s="320">
        <f>IF(ISBLANK(F38),"-",$D$48/$F$45*F38)</f>
        <v>67870610.372809589</v>
      </c>
      <c r="I38" s="321"/>
      <c r="J38" s="298"/>
      <c r="K38" s="298"/>
      <c r="L38" s="303"/>
      <c r="M38" s="303"/>
      <c r="N38" s="304"/>
    </row>
    <row r="39" spans="1:14" s="14" customFormat="1" ht="26.25" customHeight="1" x14ac:dyDescent="0.45">
      <c r="A39" s="310" t="s">
        <v>67</v>
      </c>
      <c r="B39" s="311">
        <v>1</v>
      </c>
      <c r="C39" s="322">
        <v>2</v>
      </c>
      <c r="D39" s="323">
        <v>67428992</v>
      </c>
      <c r="E39" s="324">
        <f>IF(ISBLANK(D39),"-",$D$48/$D$45*D39)</f>
        <v>67816222.63122429</v>
      </c>
      <c r="F39" s="323">
        <v>69419377</v>
      </c>
      <c r="G39" s="325">
        <f>IF(ISBLANK(F39),"-",$D$48/$F$45*F39)</f>
        <v>68034200.674271807</v>
      </c>
      <c r="I39" s="498">
        <f>ABS((F43/D43*D42)-F42)/D42</f>
        <v>6.0022085792305795E-3</v>
      </c>
      <c r="J39" s="298"/>
      <c r="K39" s="298"/>
      <c r="L39" s="303"/>
      <c r="M39" s="303"/>
      <c r="N39" s="304"/>
    </row>
    <row r="40" spans="1:14" ht="26.25" customHeight="1" x14ac:dyDescent="0.45">
      <c r="A40" s="310" t="s">
        <v>68</v>
      </c>
      <c r="B40" s="311">
        <v>1</v>
      </c>
      <c r="C40" s="322">
        <v>3</v>
      </c>
      <c r="D40" s="323">
        <v>66993487</v>
      </c>
      <c r="E40" s="324">
        <f>IF(ISBLANK(D40),"-",$D$48/$D$45*D40)</f>
        <v>67378216.616882399</v>
      </c>
      <c r="F40" s="323">
        <v>69471015</v>
      </c>
      <c r="G40" s="325">
        <f>IF(ISBLANK(F40),"-",$D$48/$F$45*F40)</f>
        <v>68084808.302951887</v>
      </c>
      <c r="I40" s="498"/>
      <c r="L40" s="303"/>
      <c r="M40" s="303"/>
      <c r="N40" s="326"/>
    </row>
    <row r="41" spans="1:14" ht="27" customHeight="1" x14ac:dyDescent="0.45">
      <c r="A41" s="310" t="s">
        <v>69</v>
      </c>
      <c r="B41" s="311">
        <v>1</v>
      </c>
      <c r="C41" s="327">
        <v>4</v>
      </c>
      <c r="D41" s="328"/>
      <c r="E41" s="329" t="str">
        <f>IF(ISBLANK(D41),"-",$D$48/$D$45*D41)</f>
        <v>-</v>
      </c>
      <c r="F41" s="328"/>
      <c r="G41" s="330" t="str">
        <f>IF(ISBLANK(F41),"-",$D$48/$F$45*F41)</f>
        <v>-</v>
      </c>
      <c r="I41" s="331"/>
      <c r="L41" s="303"/>
      <c r="M41" s="303"/>
      <c r="N41" s="326"/>
    </row>
    <row r="42" spans="1:14" ht="27" customHeight="1" x14ac:dyDescent="0.45">
      <c r="A42" s="310" t="s">
        <v>70</v>
      </c>
      <c r="B42" s="311">
        <v>1</v>
      </c>
      <c r="C42" s="332" t="s">
        <v>71</v>
      </c>
      <c r="D42" s="333">
        <f>AVERAGE(D38:D41)</f>
        <v>67215148</v>
      </c>
      <c r="E42" s="334">
        <f>AVERAGE(E38:E41)</f>
        <v>67601150.569753289</v>
      </c>
      <c r="F42" s="333">
        <f>AVERAGE(F38:F41)</f>
        <v>69380949.333333328</v>
      </c>
      <c r="G42" s="335">
        <f>AVERAGE(G38:G41)</f>
        <v>67996539.783344433</v>
      </c>
      <c r="H42" s="336"/>
    </row>
    <row r="43" spans="1:14" ht="26.25" customHeight="1" x14ac:dyDescent="0.45">
      <c r="A43" s="310" t="s">
        <v>72</v>
      </c>
      <c r="B43" s="311">
        <v>1</v>
      </c>
      <c r="C43" s="337" t="s">
        <v>73</v>
      </c>
      <c r="D43" s="338">
        <v>30.13</v>
      </c>
      <c r="E43" s="326"/>
      <c r="F43" s="338">
        <v>30.92</v>
      </c>
      <c r="H43" s="336"/>
    </row>
    <row r="44" spans="1:14" ht="26.25" customHeight="1" x14ac:dyDescent="0.45">
      <c r="A44" s="310" t="s">
        <v>74</v>
      </c>
      <c r="B44" s="311">
        <v>1</v>
      </c>
      <c r="C44" s="339" t="s">
        <v>75</v>
      </c>
      <c r="D44" s="340">
        <f>D43*$B$34</f>
        <v>30.13</v>
      </c>
      <c r="E44" s="341"/>
      <c r="F44" s="340">
        <f>F43*$B$34</f>
        <v>30.92</v>
      </c>
      <c r="H44" s="336"/>
    </row>
    <row r="45" spans="1:14" ht="19.5" customHeight="1" x14ac:dyDescent="0.35">
      <c r="A45" s="310" t="s">
        <v>76</v>
      </c>
      <c r="B45" s="342">
        <f>(B44/B43)*(B42/B41)*(B40/B39)*(B38/B37)*B36</f>
        <v>100</v>
      </c>
      <c r="C45" s="339" t="s">
        <v>77</v>
      </c>
      <c r="D45" s="343">
        <f>D44*$B$30/100</f>
        <v>29.828699999999998</v>
      </c>
      <c r="E45" s="344"/>
      <c r="F45" s="343">
        <f>F44*$B$30/100</f>
        <v>30.610800000000005</v>
      </c>
      <c r="H45" s="336"/>
    </row>
    <row r="46" spans="1:14" ht="19.5" customHeight="1" x14ac:dyDescent="0.35">
      <c r="A46" s="484" t="s">
        <v>78</v>
      </c>
      <c r="B46" s="485"/>
      <c r="C46" s="339" t="s">
        <v>79</v>
      </c>
      <c r="D46" s="345">
        <f>D45/$B$45</f>
        <v>0.29828699999999997</v>
      </c>
      <c r="E46" s="346"/>
      <c r="F46" s="347">
        <f>F45/$B$45</f>
        <v>0.30610800000000005</v>
      </c>
      <c r="H46" s="336"/>
    </row>
    <row r="47" spans="1:14" ht="27" customHeight="1" x14ac:dyDescent="0.45">
      <c r="A47" s="486"/>
      <c r="B47" s="487"/>
      <c r="C47" s="348" t="s">
        <v>80</v>
      </c>
      <c r="D47" s="349">
        <v>0.3</v>
      </c>
      <c r="E47" s="350"/>
      <c r="F47" s="346"/>
      <c r="H47" s="336"/>
    </row>
    <row r="48" spans="1:14" ht="18" x14ac:dyDescent="0.35">
      <c r="C48" s="351" t="s">
        <v>81</v>
      </c>
      <c r="D48" s="343">
        <f>D47*$B$45</f>
        <v>30</v>
      </c>
      <c r="F48" s="352"/>
      <c r="H48" s="336"/>
    </row>
    <row r="49" spans="1:12" ht="19.5" customHeight="1" x14ac:dyDescent="0.35">
      <c r="C49" s="353" t="s">
        <v>82</v>
      </c>
      <c r="D49" s="354">
        <f>D48/B34</f>
        <v>30</v>
      </c>
      <c r="F49" s="352"/>
      <c r="H49" s="336"/>
    </row>
    <row r="50" spans="1:12" ht="18" x14ac:dyDescent="0.35">
      <c r="C50" s="308" t="s">
        <v>83</v>
      </c>
      <c r="D50" s="355">
        <f>AVERAGE(E38:E41,G38:G41)</f>
        <v>67798845.176548854</v>
      </c>
      <c r="F50" s="356"/>
      <c r="H50" s="336"/>
    </row>
    <row r="51" spans="1:12" ht="18" x14ac:dyDescent="0.35">
      <c r="C51" s="310" t="s">
        <v>84</v>
      </c>
      <c r="D51" s="357">
        <f>STDEV(E38:E41,G38:G41)/D50</f>
        <v>3.9333620144912009E-3</v>
      </c>
      <c r="F51" s="356"/>
      <c r="H51" s="336"/>
    </row>
    <row r="52" spans="1:12" ht="19.5" customHeight="1" x14ac:dyDescent="0.35">
      <c r="C52" s="358" t="s">
        <v>20</v>
      </c>
      <c r="D52" s="359">
        <f>COUNT(E38:E41,G38:G41)</f>
        <v>6</v>
      </c>
      <c r="F52" s="356"/>
    </row>
    <row r="54" spans="1:12" ht="18" x14ac:dyDescent="0.35">
      <c r="A54" s="360" t="s">
        <v>1</v>
      </c>
      <c r="B54" s="361" t="s">
        <v>85</v>
      </c>
    </row>
    <row r="55" spans="1:12" ht="18" x14ac:dyDescent="0.35">
      <c r="A55" s="285" t="s">
        <v>86</v>
      </c>
      <c r="B55" s="362" t="str">
        <f>B21</f>
        <v xml:space="preserve">Each film-coated tablet contains 150 mg of Lamivudine USP and 300 mg of Zidovudine USP.
</v>
      </c>
    </row>
    <row r="56" spans="1:12" ht="26.25" customHeight="1" x14ac:dyDescent="0.45">
      <c r="A56" s="363" t="s">
        <v>87</v>
      </c>
      <c r="B56" s="364">
        <v>300</v>
      </c>
      <c r="C56" s="285" t="str">
        <f>B20</f>
        <v xml:space="preserve"> ZIDOVUDINE </v>
      </c>
      <c r="H56" s="365"/>
    </row>
    <row r="57" spans="1:12" ht="18" x14ac:dyDescent="0.35">
      <c r="A57" s="362" t="s">
        <v>88</v>
      </c>
      <c r="B57" s="432">
        <f>Uniformity!C46</f>
        <v>766.28199999999993</v>
      </c>
      <c r="H57" s="365"/>
    </row>
    <row r="58" spans="1:12" ht="19.5" customHeight="1" x14ac:dyDescent="0.35">
      <c r="H58" s="365"/>
    </row>
    <row r="59" spans="1:12" s="14" customFormat="1" ht="27" customHeight="1" x14ac:dyDescent="0.45">
      <c r="A59" s="308" t="s">
        <v>89</v>
      </c>
      <c r="B59" s="309">
        <v>100</v>
      </c>
      <c r="C59" s="285"/>
      <c r="D59" s="366" t="s">
        <v>90</v>
      </c>
      <c r="E59" s="367" t="s">
        <v>62</v>
      </c>
      <c r="F59" s="367" t="s">
        <v>63</v>
      </c>
      <c r="G59" s="367" t="s">
        <v>91</v>
      </c>
      <c r="H59" s="312" t="s">
        <v>92</v>
      </c>
      <c r="L59" s="298"/>
    </row>
    <row r="60" spans="1:12" s="14" customFormat="1" ht="26.25" customHeight="1" x14ac:dyDescent="0.45">
      <c r="A60" s="310" t="s">
        <v>93</v>
      </c>
      <c r="B60" s="311">
        <v>10</v>
      </c>
      <c r="C60" s="501" t="s">
        <v>94</v>
      </c>
      <c r="D60" s="504">
        <v>763.34</v>
      </c>
      <c r="E60" s="368">
        <v>1</v>
      </c>
      <c r="F60" s="369">
        <v>68241837</v>
      </c>
      <c r="G60" s="433">
        <f>IF(ISBLANK(F60),"-",(F60/$D$50*$D$47*$B$68)*($B$57/$D$60))</f>
        <v>303.12396337875458</v>
      </c>
      <c r="H60" s="451">
        <f t="shared" ref="H60:H71" si="0">IF(ISBLANK(F60),"-",(G60/$B$56)*100)</f>
        <v>101.04132112625153</v>
      </c>
      <c r="L60" s="298"/>
    </row>
    <row r="61" spans="1:12" s="14" customFormat="1" ht="26.25" customHeight="1" x14ac:dyDescent="0.45">
      <c r="A61" s="310" t="s">
        <v>95</v>
      </c>
      <c r="B61" s="311">
        <v>100</v>
      </c>
      <c r="C61" s="502"/>
      <c r="D61" s="505"/>
      <c r="E61" s="370">
        <v>2</v>
      </c>
      <c r="F61" s="323">
        <v>68668310</v>
      </c>
      <c r="G61" s="434">
        <f>IF(ISBLANK(F61),"-",(F61/$D$50*$D$47*$B$68)*($B$57/$D$60))</f>
        <v>305.0183172196987</v>
      </c>
      <c r="H61" s="452">
        <f t="shared" si="0"/>
        <v>101.67277240656622</v>
      </c>
      <c r="L61" s="298"/>
    </row>
    <row r="62" spans="1:12" s="14" customFormat="1" ht="26.25" customHeight="1" x14ac:dyDescent="0.45">
      <c r="A62" s="310" t="s">
        <v>96</v>
      </c>
      <c r="B62" s="311">
        <v>1</v>
      </c>
      <c r="C62" s="502"/>
      <c r="D62" s="505"/>
      <c r="E62" s="370">
        <v>3</v>
      </c>
      <c r="F62" s="371">
        <v>68674960</v>
      </c>
      <c r="G62" s="434">
        <f>IF(ISBLANK(F62),"-",(F62/$D$50*$D$47*$B$68)*($B$57/$D$60))</f>
        <v>305.04785590806182</v>
      </c>
      <c r="H62" s="452">
        <f t="shared" si="0"/>
        <v>101.68261863602062</v>
      </c>
      <c r="L62" s="298"/>
    </row>
    <row r="63" spans="1:12" ht="27" customHeight="1" x14ac:dyDescent="0.45">
      <c r="A63" s="310" t="s">
        <v>97</v>
      </c>
      <c r="B63" s="311">
        <v>1</v>
      </c>
      <c r="C63" s="511"/>
      <c r="D63" s="506"/>
      <c r="E63" s="372">
        <v>4</v>
      </c>
      <c r="F63" s="373"/>
      <c r="G63" s="434" t="str">
        <f>IF(ISBLANK(F63),"-",(F63/$D$50*$D$47*$B$68)*($B$57/$D$60))</f>
        <v>-</v>
      </c>
      <c r="H63" s="452" t="str">
        <f t="shared" si="0"/>
        <v>-</v>
      </c>
    </row>
    <row r="64" spans="1:12" ht="26.25" customHeight="1" x14ac:dyDescent="0.45">
      <c r="A64" s="310" t="s">
        <v>98</v>
      </c>
      <c r="B64" s="311">
        <v>1</v>
      </c>
      <c r="C64" s="501" t="s">
        <v>99</v>
      </c>
      <c r="D64" s="504">
        <v>768.46</v>
      </c>
      <c r="E64" s="368">
        <v>1</v>
      </c>
      <c r="F64" s="369">
        <v>68775395</v>
      </c>
      <c r="G64" s="433">
        <f>IF(ISBLANK(F64),"-",(F64/$D$50*$D$47*$B$68)*($B$57/$D$64))</f>
        <v>303.45857153846026</v>
      </c>
      <c r="H64" s="451">
        <f t="shared" si="0"/>
        <v>101.15285717948674</v>
      </c>
    </row>
    <row r="65" spans="1:8" ht="26.25" customHeight="1" x14ac:dyDescent="0.45">
      <c r="A65" s="310" t="s">
        <v>100</v>
      </c>
      <c r="B65" s="311">
        <v>1</v>
      </c>
      <c r="C65" s="502"/>
      <c r="D65" s="505"/>
      <c r="E65" s="370">
        <v>2</v>
      </c>
      <c r="F65" s="323">
        <v>68807822</v>
      </c>
      <c r="G65" s="434">
        <f>IF(ISBLANK(F65),"-",(F65/$D$50*$D$47*$B$68)*($B$57/$D$64))</f>
        <v>303.60164961310136</v>
      </c>
      <c r="H65" s="452">
        <f t="shared" si="0"/>
        <v>101.2005498710338</v>
      </c>
    </row>
    <row r="66" spans="1:8" ht="26.25" customHeight="1" x14ac:dyDescent="0.45">
      <c r="A66" s="310" t="s">
        <v>101</v>
      </c>
      <c r="B66" s="311">
        <v>1</v>
      </c>
      <c r="C66" s="502"/>
      <c r="D66" s="505"/>
      <c r="E66" s="370">
        <v>3</v>
      </c>
      <c r="F66" s="323">
        <v>68169516</v>
      </c>
      <c r="G66" s="434">
        <f>IF(ISBLANK(F66),"-",(F66/$D$50*$D$47*$B$68)*($B$57/$D$64))</f>
        <v>300.78524373183484</v>
      </c>
      <c r="H66" s="452">
        <f t="shared" si="0"/>
        <v>100.26174791061162</v>
      </c>
    </row>
    <row r="67" spans="1:8" ht="27" customHeight="1" x14ac:dyDescent="0.45">
      <c r="A67" s="310" t="s">
        <v>102</v>
      </c>
      <c r="B67" s="311">
        <v>1</v>
      </c>
      <c r="C67" s="511"/>
      <c r="D67" s="506"/>
      <c r="E67" s="372">
        <v>4</v>
      </c>
      <c r="F67" s="373"/>
      <c r="G67" s="450" t="str">
        <f>IF(ISBLANK(F67),"-",(F67/$D$50*$D$47*$B$68)*($B$57/$D$64))</f>
        <v>-</v>
      </c>
      <c r="H67" s="453" t="str">
        <f t="shared" si="0"/>
        <v>-</v>
      </c>
    </row>
    <row r="68" spans="1:8" ht="26.25" customHeight="1" x14ac:dyDescent="0.5">
      <c r="A68" s="310" t="s">
        <v>103</v>
      </c>
      <c r="B68" s="374">
        <f>(B67/B66)*(B65/B64)*(B63/B62)*(B61/B60)*B59</f>
        <v>1000</v>
      </c>
      <c r="C68" s="501" t="s">
        <v>104</v>
      </c>
      <c r="D68" s="504">
        <v>765.84</v>
      </c>
      <c r="E68" s="368">
        <v>1</v>
      </c>
      <c r="F68" s="369">
        <v>68822614</v>
      </c>
      <c r="G68" s="433">
        <f>IF(ISBLANK(F68),"-",(F68/$D$50*$D$47*$B$68)*($B$57/$D$68))</f>
        <v>304.7057853991077</v>
      </c>
      <c r="H68" s="452">
        <f t="shared" si="0"/>
        <v>101.56859513303588</v>
      </c>
    </row>
    <row r="69" spans="1:8" ht="27" customHeight="1" x14ac:dyDescent="0.5">
      <c r="A69" s="358" t="s">
        <v>105</v>
      </c>
      <c r="B69" s="375">
        <f>(D47*B68)/B56*B57</f>
        <v>766.28199999999993</v>
      </c>
      <c r="C69" s="502"/>
      <c r="D69" s="505"/>
      <c r="E69" s="370">
        <v>2</v>
      </c>
      <c r="F69" s="323">
        <v>68664548</v>
      </c>
      <c r="G69" s="434">
        <f>IF(ISBLANK(F69),"-",(F69/$D$50*$D$47*$B$68)*($B$57/$D$68))</f>
        <v>304.00596274089116</v>
      </c>
      <c r="H69" s="452">
        <f t="shared" si="0"/>
        <v>101.33532091363038</v>
      </c>
    </row>
    <row r="70" spans="1:8" ht="26.25" customHeight="1" x14ac:dyDescent="0.45">
      <c r="A70" s="507" t="s">
        <v>78</v>
      </c>
      <c r="B70" s="508"/>
      <c r="C70" s="502"/>
      <c r="D70" s="505"/>
      <c r="E70" s="370">
        <v>3</v>
      </c>
      <c r="F70" s="323">
        <v>68486708</v>
      </c>
      <c r="G70" s="434">
        <f>IF(ISBLANK(F70),"-",(F70/$D$50*$D$47*$B$68)*($B$57/$D$68))</f>
        <v>303.21859251872291</v>
      </c>
      <c r="H70" s="452">
        <f t="shared" si="0"/>
        <v>101.07286417290764</v>
      </c>
    </row>
    <row r="71" spans="1:8" ht="27" customHeight="1" x14ac:dyDescent="0.45">
      <c r="A71" s="509"/>
      <c r="B71" s="510"/>
      <c r="C71" s="503"/>
      <c r="D71" s="506"/>
      <c r="E71" s="372">
        <v>4</v>
      </c>
      <c r="F71" s="373"/>
      <c r="G71" s="450" t="str">
        <f>IF(ISBLANK(F71),"-",(F71/$D$50*$D$47*$B$68)*($B$57/$D$68))</f>
        <v>-</v>
      </c>
      <c r="H71" s="453" t="str">
        <f t="shared" si="0"/>
        <v>-</v>
      </c>
    </row>
    <row r="72" spans="1:8" ht="26.25" customHeight="1" x14ac:dyDescent="0.45">
      <c r="A72" s="376"/>
      <c r="B72" s="376"/>
      <c r="C72" s="376"/>
      <c r="D72" s="376"/>
      <c r="E72" s="376"/>
      <c r="F72" s="378" t="s">
        <v>71</v>
      </c>
      <c r="G72" s="439">
        <f>AVERAGE(G60:G71)</f>
        <v>303.6628824498481</v>
      </c>
      <c r="H72" s="454">
        <f>AVERAGE(H60:H71)</f>
        <v>101.22096081661604</v>
      </c>
    </row>
    <row r="73" spans="1:8" ht="26.25" customHeight="1" x14ac:dyDescent="0.45">
      <c r="C73" s="376"/>
      <c r="D73" s="376"/>
      <c r="E73" s="376"/>
      <c r="F73" s="379" t="s">
        <v>84</v>
      </c>
      <c r="G73" s="438">
        <f>STDEV(G60:G71)/G72</f>
        <v>4.3212204021471547E-3</v>
      </c>
      <c r="H73" s="438">
        <f>STDEV(H60:H71)/H72</f>
        <v>4.3212204021471278E-3</v>
      </c>
    </row>
    <row r="74" spans="1:8" ht="27" customHeight="1" x14ac:dyDescent="0.45">
      <c r="A74" s="376"/>
      <c r="B74" s="376"/>
      <c r="C74" s="377"/>
      <c r="D74" s="377"/>
      <c r="E74" s="380"/>
      <c r="F74" s="381" t="s">
        <v>20</v>
      </c>
      <c r="G74" s="382">
        <f>COUNT(G60:G71)</f>
        <v>9</v>
      </c>
      <c r="H74" s="382">
        <f>COUNT(H60:H71)</f>
        <v>9</v>
      </c>
    </row>
    <row r="76" spans="1:8" ht="26.25" customHeight="1" x14ac:dyDescent="0.45">
      <c r="A76" s="294" t="s">
        <v>106</v>
      </c>
      <c r="B76" s="383" t="s">
        <v>107</v>
      </c>
      <c r="C76" s="488" t="str">
        <f>B26</f>
        <v>ZIDOVUDINE</v>
      </c>
      <c r="D76" s="488"/>
      <c r="E76" s="384" t="s">
        <v>108</v>
      </c>
      <c r="F76" s="384"/>
      <c r="G76" s="470">
        <f>H72</f>
        <v>101.22096081661604</v>
      </c>
      <c r="H76" s="386"/>
    </row>
    <row r="77" spans="1:8" ht="18" x14ac:dyDescent="0.35">
      <c r="A77" s="293" t="s">
        <v>109</v>
      </c>
      <c r="B77" s="293" t="s">
        <v>110</v>
      </c>
    </row>
    <row r="78" spans="1:8" ht="18" x14ac:dyDescent="0.35">
      <c r="A78" s="293"/>
      <c r="B78" s="293"/>
    </row>
    <row r="79" spans="1:8" ht="26.25" customHeight="1" x14ac:dyDescent="0.45">
      <c r="A79" s="294" t="s">
        <v>4</v>
      </c>
      <c r="B79" s="522" t="str">
        <f>B26</f>
        <v>ZIDOVUDINE</v>
      </c>
      <c r="C79" s="522"/>
    </row>
    <row r="80" spans="1:8" ht="26.25" customHeight="1" x14ac:dyDescent="0.45">
      <c r="A80" s="295" t="s">
        <v>48</v>
      </c>
      <c r="B80" s="522" t="str">
        <f>B27</f>
        <v>NQCL-WRS-Z1-1</v>
      </c>
      <c r="C80" s="522"/>
    </row>
    <row r="81" spans="1:12" ht="27" customHeight="1" x14ac:dyDescent="0.45">
      <c r="A81" s="295" t="s">
        <v>6</v>
      </c>
      <c r="B81" s="302">
        <f>B28</f>
        <v>99</v>
      </c>
    </row>
    <row r="82" spans="1:12" s="14" customFormat="1" ht="27" customHeight="1" x14ac:dyDescent="0.5">
      <c r="A82" s="295" t="s">
        <v>49</v>
      </c>
      <c r="B82" s="297">
        <v>0</v>
      </c>
      <c r="C82" s="490" t="s">
        <v>50</v>
      </c>
      <c r="D82" s="491"/>
      <c r="E82" s="491"/>
      <c r="F82" s="491"/>
      <c r="G82" s="492"/>
      <c r="I82" s="298"/>
      <c r="J82" s="298"/>
      <c r="K82" s="298"/>
      <c r="L82" s="298"/>
    </row>
    <row r="83" spans="1:12" s="14" customFormat="1" ht="19.5" customHeight="1" x14ac:dyDescent="0.35">
      <c r="A83" s="295" t="s">
        <v>51</v>
      </c>
      <c r="B83" s="299">
        <f>B81-B82</f>
        <v>99</v>
      </c>
      <c r="C83" s="300"/>
      <c r="D83" s="300"/>
      <c r="E83" s="300"/>
      <c r="F83" s="300"/>
      <c r="G83" s="301"/>
      <c r="I83" s="298"/>
      <c r="J83" s="298"/>
      <c r="K83" s="298"/>
      <c r="L83" s="298"/>
    </row>
    <row r="84" spans="1:12" s="14" customFormat="1" ht="27" customHeight="1" x14ac:dyDescent="0.45">
      <c r="A84" s="295" t="s">
        <v>52</v>
      </c>
      <c r="B84" s="302">
        <v>1</v>
      </c>
      <c r="C84" s="493" t="s">
        <v>111</v>
      </c>
      <c r="D84" s="494"/>
      <c r="E84" s="494"/>
      <c r="F84" s="494"/>
      <c r="G84" s="494"/>
      <c r="H84" s="495"/>
      <c r="I84" s="298"/>
      <c r="J84" s="298"/>
      <c r="K84" s="298"/>
      <c r="L84" s="298"/>
    </row>
    <row r="85" spans="1:12" s="14" customFormat="1" ht="27" customHeight="1" x14ac:dyDescent="0.45">
      <c r="A85" s="295" t="s">
        <v>54</v>
      </c>
      <c r="B85" s="302">
        <v>1</v>
      </c>
      <c r="C85" s="493" t="s">
        <v>112</v>
      </c>
      <c r="D85" s="494"/>
      <c r="E85" s="494"/>
      <c r="F85" s="494"/>
      <c r="G85" s="494"/>
      <c r="H85" s="495"/>
      <c r="I85" s="298"/>
      <c r="J85" s="298"/>
      <c r="K85" s="298"/>
      <c r="L85" s="298"/>
    </row>
    <row r="86" spans="1:12" s="14" customFormat="1" ht="18" x14ac:dyDescent="0.35">
      <c r="A86" s="295"/>
      <c r="B86" s="305"/>
      <c r="C86" s="306"/>
      <c r="D86" s="306"/>
      <c r="E86" s="306"/>
      <c r="F86" s="306"/>
      <c r="G86" s="306"/>
      <c r="H86" s="306"/>
      <c r="I86" s="298"/>
      <c r="J86" s="298"/>
      <c r="K86" s="298"/>
      <c r="L86" s="298"/>
    </row>
    <row r="87" spans="1:12" s="14" customFormat="1" ht="18" x14ac:dyDescent="0.35">
      <c r="A87" s="295" t="s">
        <v>56</v>
      </c>
      <c r="B87" s="307">
        <f>B84/B85</f>
        <v>1</v>
      </c>
      <c r="C87" s="285" t="s">
        <v>57</v>
      </c>
      <c r="D87" s="285"/>
      <c r="E87" s="285"/>
      <c r="F87" s="285"/>
      <c r="G87" s="285"/>
      <c r="I87" s="298"/>
      <c r="J87" s="298"/>
      <c r="K87" s="298"/>
      <c r="L87" s="298"/>
    </row>
    <row r="88" spans="1:12" ht="19.5" customHeight="1" x14ac:dyDescent="0.35">
      <c r="A88" s="293"/>
      <c r="B88" s="293"/>
    </row>
    <row r="89" spans="1:12" ht="27" customHeight="1" x14ac:dyDescent="0.45">
      <c r="A89" s="308" t="s">
        <v>58</v>
      </c>
      <c r="B89" s="309">
        <v>100</v>
      </c>
      <c r="D89" s="387" t="s">
        <v>59</v>
      </c>
      <c r="E89" s="388"/>
      <c r="F89" s="496" t="s">
        <v>60</v>
      </c>
      <c r="G89" s="497"/>
    </row>
    <row r="90" spans="1:12" ht="27" customHeight="1" x14ac:dyDescent="0.45">
      <c r="A90" s="310" t="s">
        <v>61</v>
      </c>
      <c r="B90" s="311">
        <v>1</v>
      </c>
      <c r="C90" s="389" t="s">
        <v>62</v>
      </c>
      <c r="D90" s="313" t="s">
        <v>63</v>
      </c>
      <c r="E90" s="314" t="s">
        <v>64</v>
      </c>
      <c r="F90" s="313" t="s">
        <v>63</v>
      </c>
      <c r="G90" s="390" t="s">
        <v>64</v>
      </c>
      <c r="I90" s="316" t="s">
        <v>65</v>
      </c>
    </row>
    <row r="91" spans="1:12" ht="26.25" customHeight="1" x14ac:dyDescent="0.45">
      <c r="A91" s="310" t="s">
        <v>66</v>
      </c>
      <c r="B91" s="311">
        <v>1</v>
      </c>
      <c r="C91" s="391">
        <v>1</v>
      </c>
      <c r="D91" s="318">
        <v>65630887</v>
      </c>
      <c r="E91" s="319">
        <f>IF(ISBLANK(D91),"-",$D$101/$D$98*D91)</f>
        <v>74228894.023653835</v>
      </c>
      <c r="F91" s="318">
        <v>69297952</v>
      </c>
      <c r="G91" s="320">
        <f>IF(ISBLANK(F91),"-",$D$101/$F$98*F91)</f>
        <v>74473807.121110022</v>
      </c>
      <c r="I91" s="321"/>
    </row>
    <row r="92" spans="1:12" ht="26.25" customHeight="1" x14ac:dyDescent="0.45">
      <c r="A92" s="310" t="s">
        <v>67</v>
      </c>
      <c r="B92" s="311">
        <v>1</v>
      </c>
      <c r="C92" s="377">
        <v>2</v>
      </c>
      <c r="D92" s="323">
        <v>65039069</v>
      </c>
      <c r="E92" s="324">
        <f>IF(ISBLANK(D92),"-",$D$101/$D$98*D92)</f>
        <v>73559544.611946344</v>
      </c>
      <c r="F92" s="323">
        <v>69820217</v>
      </c>
      <c r="G92" s="325">
        <f>IF(ISBLANK(F92),"-",$D$101/$F$98*F92)</f>
        <v>75035080.026781261</v>
      </c>
      <c r="I92" s="498">
        <f>ABS((F96/D96*D95)-F95)/D95</f>
        <v>1.348668775074092E-2</v>
      </c>
    </row>
    <row r="93" spans="1:12" ht="26.25" customHeight="1" x14ac:dyDescent="0.45">
      <c r="A93" s="310" t="s">
        <v>68</v>
      </c>
      <c r="B93" s="311">
        <v>1</v>
      </c>
      <c r="C93" s="377">
        <v>3</v>
      </c>
      <c r="D93" s="323">
        <v>65589723</v>
      </c>
      <c r="E93" s="324">
        <f>IF(ISBLANK(D93),"-",$D$101/$D$98*D93)</f>
        <v>74182337.313341662</v>
      </c>
      <c r="F93" s="323">
        <v>70072753</v>
      </c>
      <c r="G93" s="325">
        <f>IF(ISBLANK(F93),"-",$D$101/$F$98*F93)</f>
        <v>75306477.908137649</v>
      </c>
      <c r="I93" s="498"/>
    </row>
    <row r="94" spans="1:12" ht="27" customHeight="1" x14ac:dyDescent="0.45">
      <c r="A94" s="310" t="s">
        <v>69</v>
      </c>
      <c r="B94" s="311">
        <v>1</v>
      </c>
      <c r="C94" s="392">
        <v>4</v>
      </c>
      <c r="D94" s="328"/>
      <c r="E94" s="329" t="str">
        <f>IF(ISBLANK(D94),"-",$D$101/$D$98*D94)</f>
        <v>-</v>
      </c>
      <c r="F94" s="393"/>
      <c r="G94" s="330" t="str">
        <f>IF(ISBLANK(F94),"-",$D$101/$F$98*F94)</f>
        <v>-</v>
      </c>
      <c r="I94" s="331"/>
    </row>
    <row r="95" spans="1:12" ht="27" customHeight="1" x14ac:dyDescent="0.45">
      <c r="A95" s="310" t="s">
        <v>70</v>
      </c>
      <c r="B95" s="311">
        <v>1</v>
      </c>
      <c r="C95" s="394" t="s">
        <v>71</v>
      </c>
      <c r="D95" s="395">
        <f>AVERAGE(D91:D94)</f>
        <v>65419893</v>
      </c>
      <c r="E95" s="334">
        <f>AVERAGE(E91:E94)</f>
        <v>73990258.649647281</v>
      </c>
      <c r="F95" s="396">
        <f>AVERAGE(F91:F94)</f>
        <v>69730307.333333328</v>
      </c>
      <c r="G95" s="397">
        <f>AVERAGE(G91:G94)</f>
        <v>74938455.018676311</v>
      </c>
    </row>
    <row r="96" spans="1:12" ht="26.25" customHeight="1" x14ac:dyDescent="0.45">
      <c r="A96" s="310" t="s">
        <v>72</v>
      </c>
      <c r="B96" s="296">
        <v>1</v>
      </c>
      <c r="C96" s="398" t="s">
        <v>113</v>
      </c>
      <c r="D96" s="399">
        <v>29.77</v>
      </c>
      <c r="E96" s="326"/>
      <c r="F96" s="338">
        <v>31.33</v>
      </c>
    </row>
    <row r="97" spans="1:10" ht="26.25" customHeight="1" x14ac:dyDescent="0.45">
      <c r="A97" s="310" t="s">
        <v>74</v>
      </c>
      <c r="B97" s="296">
        <v>1</v>
      </c>
      <c r="C97" s="400" t="s">
        <v>114</v>
      </c>
      <c r="D97" s="401">
        <f>D96*$B$87</f>
        <v>29.77</v>
      </c>
      <c r="E97" s="341"/>
      <c r="F97" s="340">
        <f>F96*$B$87</f>
        <v>31.33</v>
      </c>
    </row>
    <row r="98" spans="1:10" ht="19.5" customHeight="1" x14ac:dyDescent="0.35">
      <c r="A98" s="310" t="s">
        <v>76</v>
      </c>
      <c r="B98" s="402">
        <f>(B97/B96)*(B95/B94)*(B93/B92)*(B91/B90)*B89</f>
        <v>100</v>
      </c>
      <c r="C98" s="400" t="s">
        <v>115</v>
      </c>
      <c r="D98" s="403">
        <f>D97*$B$83/100</f>
        <v>29.472300000000001</v>
      </c>
      <c r="E98" s="344"/>
      <c r="F98" s="343">
        <f>F97*$B$83/100</f>
        <v>31.016699999999997</v>
      </c>
    </row>
    <row r="99" spans="1:10" ht="19.5" customHeight="1" x14ac:dyDescent="0.35">
      <c r="A99" s="484" t="s">
        <v>78</v>
      </c>
      <c r="B99" s="499"/>
      <c r="C99" s="400" t="s">
        <v>116</v>
      </c>
      <c r="D99" s="404">
        <f>D98/$B$98</f>
        <v>0.29472300000000001</v>
      </c>
      <c r="E99" s="344"/>
      <c r="F99" s="347">
        <f>F98/$B$98</f>
        <v>0.31016699999999997</v>
      </c>
      <c r="G99" s="405"/>
      <c r="H99" s="336"/>
    </row>
    <row r="100" spans="1:10" ht="19.5" customHeight="1" x14ac:dyDescent="0.35">
      <c r="A100" s="486"/>
      <c r="B100" s="500"/>
      <c r="C100" s="400" t="s">
        <v>80</v>
      </c>
      <c r="D100" s="406">
        <f>$B$56/$B$116</f>
        <v>0.33333333333333331</v>
      </c>
      <c r="F100" s="352"/>
      <c r="G100" s="407"/>
      <c r="H100" s="336"/>
    </row>
    <row r="101" spans="1:10" ht="18" x14ac:dyDescent="0.35">
      <c r="C101" s="400" t="s">
        <v>81</v>
      </c>
      <c r="D101" s="401">
        <f>D100*$B$98</f>
        <v>33.333333333333329</v>
      </c>
      <c r="F101" s="352"/>
      <c r="G101" s="405"/>
      <c r="H101" s="336"/>
    </row>
    <row r="102" spans="1:10" ht="19.5" customHeight="1" x14ac:dyDescent="0.35">
      <c r="C102" s="408" t="s">
        <v>82</v>
      </c>
      <c r="D102" s="409">
        <f>D101/B34</f>
        <v>33.333333333333329</v>
      </c>
      <c r="F102" s="356"/>
      <c r="G102" s="405"/>
      <c r="H102" s="336"/>
      <c r="J102" s="410"/>
    </row>
    <row r="103" spans="1:10" ht="18" x14ac:dyDescent="0.35">
      <c r="C103" s="411" t="s">
        <v>117</v>
      </c>
      <c r="D103" s="412">
        <f>AVERAGE(E91:E94,G91:G94)</f>
        <v>74464356.834161803</v>
      </c>
      <c r="F103" s="356"/>
      <c r="G103" s="413"/>
      <c r="H103" s="336"/>
      <c r="J103" s="414"/>
    </row>
    <row r="104" spans="1:10" ht="18" x14ac:dyDescent="0.35">
      <c r="C104" s="379" t="s">
        <v>84</v>
      </c>
      <c r="D104" s="415">
        <f>STDEV(E91:E94,G91:G94)/D103</f>
        <v>8.4692547179524829E-3</v>
      </c>
      <c r="F104" s="356"/>
      <c r="G104" s="405"/>
      <c r="H104" s="336"/>
      <c r="J104" s="414"/>
    </row>
    <row r="105" spans="1:10" ht="19.5" customHeight="1" x14ac:dyDescent="0.35">
      <c r="C105" s="381" t="s">
        <v>20</v>
      </c>
      <c r="D105" s="416">
        <f>COUNT(E91:E94,G91:G94)</f>
        <v>6</v>
      </c>
      <c r="F105" s="356"/>
      <c r="G105" s="405"/>
      <c r="H105" s="336"/>
      <c r="J105" s="414"/>
    </row>
    <row r="106" spans="1:10" ht="19.5" customHeight="1" x14ac:dyDescent="0.35">
      <c r="A106" s="360"/>
      <c r="B106" s="360"/>
      <c r="C106" s="360"/>
      <c r="D106" s="360"/>
      <c r="E106" s="360"/>
    </row>
    <row r="107" spans="1:10" ht="27" customHeight="1" x14ac:dyDescent="0.45">
      <c r="A107" s="308" t="s">
        <v>118</v>
      </c>
      <c r="B107" s="309">
        <v>900</v>
      </c>
      <c r="C107" s="455" t="s">
        <v>119</v>
      </c>
      <c r="D107" s="455" t="s">
        <v>63</v>
      </c>
      <c r="E107" s="455" t="s">
        <v>120</v>
      </c>
      <c r="F107" s="417" t="s">
        <v>121</v>
      </c>
    </row>
    <row r="108" spans="1:10" ht="26.25" customHeight="1" x14ac:dyDescent="0.45">
      <c r="A108" s="310" t="s">
        <v>122</v>
      </c>
      <c r="B108" s="311">
        <v>1</v>
      </c>
      <c r="C108" s="460">
        <v>1</v>
      </c>
      <c r="D108" s="461">
        <v>71452646</v>
      </c>
      <c r="E108" s="435">
        <f t="shared" ref="E108:E113" si="1">IF(ISBLANK(D108),"-",D108/$D$103*$D$100*$B$116)</f>
        <v>287.86650031422761</v>
      </c>
      <c r="F108" s="462">
        <f t="shared" ref="F108:F113" si="2">IF(ISBLANK(D108), "-", (E108/$B$56)*100)</f>
        <v>95.955500104742526</v>
      </c>
    </row>
    <row r="109" spans="1:10" ht="26.25" customHeight="1" x14ac:dyDescent="0.45">
      <c r="A109" s="310" t="s">
        <v>95</v>
      </c>
      <c r="B109" s="311">
        <v>1</v>
      </c>
      <c r="C109" s="456">
        <v>2</v>
      </c>
      <c r="D109" s="458">
        <v>71224830</v>
      </c>
      <c r="E109" s="436">
        <f t="shared" si="1"/>
        <v>286.94868133470959</v>
      </c>
      <c r="F109" s="463">
        <f t="shared" si="2"/>
        <v>95.649560444903187</v>
      </c>
    </row>
    <row r="110" spans="1:10" ht="26.25" customHeight="1" x14ac:dyDescent="0.45">
      <c r="A110" s="310" t="s">
        <v>96</v>
      </c>
      <c r="B110" s="311">
        <v>1</v>
      </c>
      <c r="C110" s="456">
        <v>3</v>
      </c>
      <c r="D110" s="458">
        <v>73842883</v>
      </c>
      <c r="E110" s="436">
        <f t="shared" si="1"/>
        <v>297.49622291556534</v>
      </c>
      <c r="F110" s="463">
        <f t="shared" si="2"/>
        <v>99.165407638521785</v>
      </c>
    </row>
    <row r="111" spans="1:10" ht="26.25" customHeight="1" x14ac:dyDescent="0.45">
      <c r="A111" s="310" t="s">
        <v>97</v>
      </c>
      <c r="B111" s="311">
        <v>1</v>
      </c>
      <c r="C111" s="456">
        <v>4</v>
      </c>
      <c r="D111" s="458">
        <v>71943800</v>
      </c>
      <c r="E111" s="436">
        <f t="shared" si="1"/>
        <v>289.84524835240853</v>
      </c>
      <c r="F111" s="463">
        <f t="shared" si="2"/>
        <v>96.615082784136177</v>
      </c>
    </row>
    <row r="112" spans="1:10" ht="26.25" customHeight="1" x14ac:dyDescent="0.45">
      <c r="A112" s="310" t="s">
        <v>98</v>
      </c>
      <c r="B112" s="311">
        <v>1</v>
      </c>
      <c r="C112" s="456">
        <v>5</v>
      </c>
      <c r="D112" s="458">
        <v>70371660</v>
      </c>
      <c r="E112" s="436">
        <f t="shared" si="1"/>
        <v>283.5114529628857</v>
      </c>
      <c r="F112" s="463">
        <f t="shared" si="2"/>
        <v>94.503817654295233</v>
      </c>
    </row>
    <row r="113" spans="1:10" ht="27" customHeight="1" x14ac:dyDescent="0.45">
      <c r="A113" s="310" t="s">
        <v>100</v>
      </c>
      <c r="B113" s="311">
        <v>1</v>
      </c>
      <c r="C113" s="457">
        <v>6</v>
      </c>
      <c r="D113" s="459">
        <v>72351595</v>
      </c>
      <c r="E113" s="437">
        <f t="shared" si="1"/>
        <v>291.4881618911968</v>
      </c>
      <c r="F113" s="464">
        <f t="shared" si="2"/>
        <v>97.162720630398937</v>
      </c>
    </row>
    <row r="114" spans="1:10" ht="27" customHeight="1" x14ac:dyDescent="0.45">
      <c r="A114" s="310" t="s">
        <v>101</v>
      </c>
      <c r="B114" s="311">
        <v>1</v>
      </c>
      <c r="C114" s="418"/>
      <c r="D114" s="377"/>
      <c r="E114" s="284"/>
      <c r="F114" s="465"/>
    </row>
    <row r="115" spans="1:10" ht="26.25" customHeight="1" x14ac:dyDescent="0.45">
      <c r="A115" s="310" t="s">
        <v>102</v>
      </c>
      <c r="B115" s="311">
        <v>1</v>
      </c>
      <c r="C115" s="418"/>
      <c r="D115" s="442" t="s">
        <v>71</v>
      </c>
      <c r="E115" s="444">
        <f>AVERAGE(E108:E113)</f>
        <v>289.52604462849894</v>
      </c>
      <c r="F115" s="466">
        <f>AVERAGE(F108:F113)</f>
        <v>96.508681542832974</v>
      </c>
    </row>
    <row r="116" spans="1:10" ht="27" customHeight="1" x14ac:dyDescent="0.45">
      <c r="A116" s="310" t="s">
        <v>103</v>
      </c>
      <c r="B116" s="342">
        <f>(B115/B114)*(B113/B112)*(B111/B110)*(B109/B108)*B107</f>
        <v>900</v>
      </c>
      <c r="C116" s="419"/>
      <c r="D116" s="443" t="s">
        <v>84</v>
      </c>
      <c r="E116" s="441">
        <f>STDEV(E108:E113)/E115</f>
        <v>1.6423219626306763E-2</v>
      </c>
      <c r="F116" s="420">
        <f>STDEV(F108:F113)/F115</f>
        <v>1.6423219626306801E-2</v>
      </c>
      <c r="I116" s="284"/>
    </row>
    <row r="117" spans="1:10" ht="27" customHeight="1" x14ac:dyDescent="0.45">
      <c r="A117" s="484" t="s">
        <v>78</v>
      </c>
      <c r="B117" s="485"/>
      <c r="C117" s="421"/>
      <c r="D117" s="381" t="s">
        <v>20</v>
      </c>
      <c r="E117" s="446">
        <f>COUNT(E108:E113)</f>
        <v>6</v>
      </c>
      <c r="F117" s="447">
        <f>COUNT(F108:F113)</f>
        <v>6</v>
      </c>
      <c r="I117" s="284"/>
      <c r="J117" s="414"/>
    </row>
    <row r="118" spans="1:10" ht="26.25" customHeight="1" x14ac:dyDescent="0.35">
      <c r="A118" s="486"/>
      <c r="B118" s="487"/>
      <c r="C118" s="284"/>
      <c r="D118" s="445"/>
      <c r="E118" s="512" t="s">
        <v>123</v>
      </c>
      <c r="F118" s="513"/>
      <c r="G118" s="284"/>
      <c r="H118" s="284"/>
      <c r="I118" s="284"/>
    </row>
    <row r="119" spans="1:10" ht="25.5" customHeight="1" x14ac:dyDescent="0.45">
      <c r="A119" s="430"/>
      <c r="B119" s="306"/>
      <c r="C119" s="284"/>
      <c r="D119" s="443" t="s">
        <v>124</v>
      </c>
      <c r="E119" s="448">
        <f>MIN(E108:E113)</f>
        <v>283.5114529628857</v>
      </c>
      <c r="F119" s="467">
        <f>MIN(F108:F113)</f>
        <v>94.503817654295233</v>
      </c>
      <c r="G119" s="284"/>
      <c r="H119" s="284"/>
      <c r="I119" s="284"/>
    </row>
    <row r="120" spans="1:10" ht="24" customHeight="1" x14ac:dyDescent="0.45">
      <c r="A120" s="430"/>
      <c r="B120" s="306"/>
      <c r="C120" s="284"/>
      <c r="D120" s="353" t="s">
        <v>125</v>
      </c>
      <c r="E120" s="449">
        <f>MAX(E108:E113)</f>
        <v>297.49622291556534</v>
      </c>
      <c r="F120" s="468">
        <f>MAX(F108:F113)</f>
        <v>99.165407638521785</v>
      </c>
      <c r="G120" s="284"/>
      <c r="H120" s="284"/>
      <c r="I120" s="284"/>
    </row>
    <row r="121" spans="1:10" ht="27" customHeight="1" x14ac:dyDescent="0.35">
      <c r="A121" s="430"/>
      <c r="B121" s="306"/>
      <c r="C121" s="284"/>
      <c r="D121" s="284"/>
      <c r="E121" s="284"/>
      <c r="F121" s="377"/>
      <c r="G121" s="284"/>
      <c r="H121" s="284"/>
      <c r="I121" s="284"/>
    </row>
    <row r="122" spans="1:10" ht="25.5" customHeight="1" x14ac:dyDescent="0.35">
      <c r="A122" s="430"/>
      <c r="B122" s="306"/>
      <c r="C122" s="284"/>
      <c r="D122" s="284"/>
      <c r="E122" s="284"/>
      <c r="F122" s="377"/>
      <c r="G122" s="284"/>
      <c r="H122" s="284"/>
      <c r="I122" s="284"/>
    </row>
    <row r="123" spans="1:10" ht="18" x14ac:dyDescent="0.35">
      <c r="A123" s="430"/>
      <c r="B123" s="306"/>
      <c r="C123" s="284"/>
      <c r="D123" s="284"/>
      <c r="E123" s="284"/>
      <c r="F123" s="377"/>
      <c r="G123" s="284"/>
      <c r="H123" s="284"/>
      <c r="I123" s="284"/>
    </row>
    <row r="124" spans="1:10" ht="45.75" customHeight="1" x14ac:dyDescent="0.85">
      <c r="A124" s="294" t="s">
        <v>106</v>
      </c>
      <c r="B124" s="383" t="s">
        <v>126</v>
      </c>
      <c r="C124" s="488" t="str">
        <f>B26</f>
        <v>ZIDOVUDINE</v>
      </c>
      <c r="D124" s="488"/>
      <c r="E124" s="384" t="s">
        <v>127</v>
      </c>
      <c r="F124" s="384"/>
      <c r="G124" s="469">
        <f>F115</f>
        <v>96.508681542832974</v>
      </c>
      <c r="H124" s="284"/>
      <c r="I124" s="284"/>
    </row>
    <row r="125" spans="1:10" ht="45.75" customHeight="1" x14ac:dyDescent="0.85">
      <c r="A125" s="294"/>
      <c r="B125" s="383" t="s">
        <v>128</v>
      </c>
      <c r="C125" s="295" t="s">
        <v>129</v>
      </c>
      <c r="D125" s="469">
        <f>MIN(F108:F113)</f>
        <v>94.503817654295233</v>
      </c>
      <c r="E125" s="394" t="s">
        <v>130</v>
      </c>
      <c r="F125" s="469">
        <f>MAX(F108:F113)</f>
        <v>99.165407638521785</v>
      </c>
      <c r="G125" s="385"/>
      <c r="H125" s="284"/>
      <c r="I125" s="284"/>
    </row>
    <row r="126" spans="1:10" ht="19.5" customHeight="1" x14ac:dyDescent="0.35">
      <c r="A126" s="422"/>
      <c r="B126" s="422"/>
      <c r="C126" s="423"/>
      <c r="D126" s="423"/>
      <c r="E126" s="423"/>
      <c r="F126" s="423"/>
      <c r="G126" s="423"/>
      <c r="H126" s="423"/>
    </row>
    <row r="127" spans="1:10" ht="18" x14ac:dyDescent="0.35">
      <c r="B127" s="489" t="s">
        <v>26</v>
      </c>
      <c r="C127" s="489"/>
      <c r="E127" s="389" t="s">
        <v>27</v>
      </c>
      <c r="F127" s="424"/>
      <c r="G127" s="489" t="s">
        <v>28</v>
      </c>
      <c r="H127" s="489"/>
    </row>
    <row r="128" spans="1:10" ht="69.900000000000006" customHeight="1" x14ac:dyDescent="0.35">
      <c r="A128" s="425" t="s">
        <v>29</v>
      </c>
      <c r="B128" s="426"/>
      <c r="C128" s="426"/>
      <c r="E128" s="426"/>
      <c r="F128" s="284"/>
      <c r="G128" s="427"/>
      <c r="H128" s="427"/>
    </row>
    <row r="129" spans="1:9" ht="69.900000000000006" customHeight="1" x14ac:dyDescent="0.35">
      <c r="A129" s="425" t="s">
        <v>30</v>
      </c>
      <c r="B129" s="428"/>
      <c r="C129" s="428"/>
      <c r="E129" s="428"/>
      <c r="F129" s="284"/>
      <c r="G129" s="429"/>
      <c r="H129" s="429"/>
    </row>
    <row r="130" spans="1:9" ht="18" x14ac:dyDescent="0.35">
      <c r="A130" s="376"/>
      <c r="B130" s="376"/>
      <c r="C130" s="377"/>
      <c r="D130" s="377"/>
      <c r="E130" s="377"/>
      <c r="F130" s="380"/>
      <c r="G130" s="377"/>
      <c r="H130" s="377"/>
      <c r="I130" s="284"/>
    </row>
    <row r="131" spans="1:9" ht="18" x14ac:dyDescent="0.35">
      <c r="A131" s="376"/>
      <c r="B131" s="376"/>
      <c r="C131" s="377"/>
      <c r="D131" s="377"/>
      <c r="E131" s="377"/>
      <c r="F131" s="380"/>
      <c r="G131" s="377"/>
      <c r="H131" s="377"/>
      <c r="I131" s="284"/>
    </row>
    <row r="132" spans="1:9" ht="18" x14ac:dyDescent="0.35">
      <c r="A132" s="376"/>
      <c r="B132" s="376"/>
      <c r="C132" s="377"/>
      <c r="D132" s="377"/>
      <c r="E132" s="377"/>
      <c r="F132" s="380"/>
      <c r="G132" s="377"/>
      <c r="H132" s="377"/>
      <c r="I132" s="284"/>
    </row>
    <row r="133" spans="1:9" ht="18" x14ac:dyDescent="0.35">
      <c r="A133" s="376"/>
      <c r="B133" s="376"/>
      <c r="C133" s="377"/>
      <c r="D133" s="377"/>
      <c r="E133" s="377"/>
      <c r="F133" s="380"/>
      <c r="G133" s="377"/>
      <c r="H133" s="377"/>
      <c r="I133" s="284"/>
    </row>
    <row r="134" spans="1:9" ht="18" x14ac:dyDescent="0.35">
      <c r="A134" s="376"/>
      <c r="B134" s="376"/>
      <c r="C134" s="377"/>
      <c r="D134" s="377"/>
      <c r="E134" s="377"/>
      <c r="F134" s="380"/>
      <c r="G134" s="377"/>
      <c r="H134" s="377"/>
      <c r="I134" s="284"/>
    </row>
    <row r="135" spans="1:9" ht="18" x14ac:dyDescent="0.35">
      <c r="A135" s="376"/>
      <c r="B135" s="376"/>
      <c r="C135" s="377"/>
      <c r="D135" s="377"/>
      <c r="E135" s="377"/>
      <c r="F135" s="380"/>
      <c r="G135" s="377"/>
      <c r="H135" s="377"/>
      <c r="I135" s="284"/>
    </row>
    <row r="136" spans="1:9" ht="18" x14ac:dyDescent="0.35">
      <c r="A136" s="376"/>
      <c r="B136" s="376"/>
      <c r="C136" s="377"/>
      <c r="D136" s="377"/>
      <c r="E136" s="377"/>
      <c r="F136" s="380"/>
      <c r="G136" s="377"/>
      <c r="H136" s="377"/>
      <c r="I136" s="284"/>
    </row>
    <row r="137" spans="1:9" ht="18" x14ac:dyDescent="0.35">
      <c r="A137" s="376"/>
      <c r="B137" s="376"/>
      <c r="C137" s="377"/>
      <c r="D137" s="377"/>
      <c r="E137" s="377"/>
      <c r="F137" s="380"/>
      <c r="G137" s="377"/>
      <c r="H137" s="377"/>
      <c r="I137" s="284"/>
    </row>
    <row r="138" spans="1:9" ht="18" x14ac:dyDescent="0.35">
      <c r="A138" s="376"/>
      <c r="B138" s="376"/>
      <c r="C138" s="377"/>
      <c r="D138" s="377"/>
      <c r="E138" s="377"/>
      <c r="F138" s="380"/>
      <c r="G138" s="377"/>
      <c r="H138" s="377"/>
      <c r="I138" s="284"/>
    </row>
    <row r="250" spans="1:1" x14ac:dyDescent="0.3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SST Lamivudine</vt:lpstr>
      <vt:lpstr>SST Zidovudine</vt:lpstr>
      <vt:lpstr>Uniformity</vt:lpstr>
      <vt:lpstr>Lamivudine</vt:lpstr>
      <vt:lpstr>Zidovudine</vt:lpstr>
      <vt:lpstr>Uniformity!Print_Area</vt:lpstr>
      <vt:lpstr>Zidovudine!Print_Area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Mwaura</cp:lastModifiedBy>
  <cp:lastPrinted>2018-07-26T11:22:04Z</cp:lastPrinted>
  <dcterms:created xsi:type="dcterms:W3CDTF">2005-07-05T10:19:27Z</dcterms:created>
  <dcterms:modified xsi:type="dcterms:W3CDTF">2018-07-26T11:25:32Z</dcterms:modified>
</cp:coreProperties>
</file>