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52" windowWidth="19812" windowHeight="9408" activeTab="5"/>
  </bookViews>
  <sheets>
    <sheet name="SST Nevirapine" sheetId="1" r:id="rId1"/>
    <sheet name="SST Lamivudine" sheetId="6" r:id="rId2"/>
    <sheet name="SST Zidovudine" sheetId="7" r:id="rId3"/>
    <sheet name="Uniformity" sheetId="2" r:id="rId4"/>
    <sheet name="Lamivudine" sheetId="3" r:id="rId5"/>
    <sheet name="Zidovudine" sheetId="4" r:id="rId6"/>
    <sheet name="Nevirapine" sheetId="5" r:id="rId7"/>
  </sheets>
  <definedNames>
    <definedName name="_xlnm.Print_Area" localSheetId="6">Nevirapine!$A$1:$H$131</definedName>
    <definedName name="_xlnm.Print_Area" localSheetId="3">Uniformity!$A$1:$F$54</definedName>
    <definedName name="_xlnm.Print_Area" localSheetId="5">Zidovudine!$A$1:$I$130</definedName>
  </definedNames>
  <calcPr calcId="145621"/>
</workbook>
</file>

<file path=xl/calcChain.xml><?xml version="1.0" encoding="utf-8"?>
<calcChain xmlns="http://schemas.openxmlformats.org/spreadsheetml/2006/main">
  <c r="B42" i="1" l="1"/>
  <c r="B40" i="1"/>
  <c r="F51" i="1" l="1"/>
  <c r="B51" i="1"/>
  <c r="C51" i="1"/>
  <c r="D51" i="1"/>
  <c r="E51" i="1"/>
  <c r="F30" i="1"/>
  <c r="B21" i="1"/>
  <c r="B53" i="7"/>
  <c r="F51" i="7"/>
  <c r="E51" i="7"/>
  <c r="D51" i="7"/>
  <c r="C51" i="7"/>
  <c r="B51" i="7"/>
  <c r="B52" i="7" s="1"/>
  <c r="B42" i="7"/>
  <c r="B32" i="7"/>
  <c r="F30" i="7"/>
  <c r="E30" i="7"/>
  <c r="D30" i="7"/>
  <c r="C30" i="7"/>
  <c r="B30" i="7"/>
  <c r="B31" i="7" s="1"/>
  <c r="B21" i="7"/>
  <c r="B53" i="6"/>
  <c r="E51" i="6"/>
  <c r="D51" i="6"/>
  <c r="C51" i="6"/>
  <c r="B51" i="6"/>
  <c r="B52" i="6" s="1"/>
  <c r="B42" i="6"/>
  <c r="B32" i="6"/>
  <c r="E30" i="6"/>
  <c r="D30" i="6"/>
  <c r="C30" i="6"/>
  <c r="B30" i="6"/>
  <c r="B31" i="6" s="1"/>
  <c r="B21" i="6"/>
  <c r="C124" i="5"/>
  <c r="B116" i="5"/>
  <c r="D100" i="5"/>
  <c r="B98" i="5"/>
  <c r="F95" i="5"/>
  <c r="D95" i="5"/>
  <c r="I92" i="5" s="1"/>
  <c r="B87" i="5"/>
  <c r="F97" i="5" s="1"/>
  <c r="B81" i="5"/>
  <c r="B83" i="5" s="1"/>
  <c r="B80" i="5"/>
  <c r="B79" i="5"/>
  <c r="C76" i="5"/>
  <c r="B68" i="5"/>
  <c r="B69" i="5" s="1"/>
  <c r="C56" i="5"/>
  <c r="B55" i="5"/>
  <c r="B45" i="5"/>
  <c r="D48" i="5" s="1"/>
  <c r="D49" i="5" s="1"/>
  <c r="D44" i="5"/>
  <c r="F42" i="5"/>
  <c r="D42" i="5"/>
  <c r="I39" i="5" s="1"/>
  <c r="B34" i="5"/>
  <c r="F44" i="5" s="1"/>
  <c r="B30" i="5"/>
  <c r="C124" i="4"/>
  <c r="B116" i="4"/>
  <c r="D100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 s="1"/>
  <c r="B34" i="4"/>
  <c r="D44" i="4" s="1"/>
  <c r="B30" i="4"/>
  <c r="C124" i="3"/>
  <c r="B116" i="3"/>
  <c r="D100" i="3"/>
  <c r="B98" i="3"/>
  <c r="D101" i="3" s="1"/>
  <c r="F95" i="3"/>
  <c r="D95" i="3"/>
  <c r="I92" i="3" s="1"/>
  <c r="B87" i="3"/>
  <c r="F97" i="3" s="1"/>
  <c r="B83" i="3"/>
  <c r="B81" i="3"/>
  <c r="B80" i="3"/>
  <c r="B79" i="3"/>
  <c r="C76" i="3"/>
  <c r="B68" i="3"/>
  <c r="C56" i="3"/>
  <c r="B55" i="3"/>
  <c r="B45" i="3"/>
  <c r="D48" i="3" s="1"/>
  <c r="D49" i="3" s="1"/>
  <c r="D44" i="3"/>
  <c r="F42" i="3"/>
  <c r="D42" i="3"/>
  <c r="I39" i="3" s="1"/>
  <c r="B34" i="3"/>
  <c r="F44" i="3" s="1"/>
  <c r="B30" i="3"/>
  <c r="D50" i="2"/>
  <c r="C49" i="2"/>
  <c r="B49" i="2"/>
  <c r="C46" i="2"/>
  <c r="B57" i="5" s="1"/>
  <c r="C45" i="2"/>
  <c r="D43" i="2"/>
  <c r="D42" i="2"/>
  <c r="D41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B52" i="1"/>
  <c r="B32" i="1"/>
  <c r="E30" i="1"/>
  <c r="D30" i="1"/>
  <c r="C30" i="1"/>
  <c r="B30" i="1"/>
  <c r="B31" i="1" s="1"/>
  <c r="D101" i="4" l="1"/>
  <c r="D102" i="4" s="1"/>
  <c r="D97" i="4"/>
  <c r="D49" i="4"/>
  <c r="D45" i="4"/>
  <c r="D46" i="4" s="1"/>
  <c r="D45" i="3"/>
  <c r="E39" i="3" s="1"/>
  <c r="F98" i="3"/>
  <c r="F99" i="3" s="1"/>
  <c r="E41" i="3"/>
  <c r="F45" i="3"/>
  <c r="D101" i="5"/>
  <c r="D102" i="5" s="1"/>
  <c r="F98" i="5"/>
  <c r="F99" i="5" s="1"/>
  <c r="D45" i="5"/>
  <c r="E41" i="5" s="1"/>
  <c r="F45" i="5"/>
  <c r="F46" i="5" s="1"/>
  <c r="F46" i="3"/>
  <c r="G39" i="3"/>
  <c r="G40" i="3"/>
  <c r="G38" i="3"/>
  <c r="G41" i="3"/>
  <c r="D98" i="4"/>
  <c r="E92" i="4" s="1"/>
  <c r="F98" i="4"/>
  <c r="G92" i="4" s="1"/>
  <c r="D46" i="3"/>
  <c r="D102" i="3"/>
  <c r="C50" i="2"/>
  <c r="D97" i="3"/>
  <c r="D98" i="3" s="1"/>
  <c r="D99" i="3" s="1"/>
  <c r="F44" i="4"/>
  <c r="F45" i="4" s="1"/>
  <c r="G39" i="4" s="1"/>
  <c r="D97" i="5"/>
  <c r="D98" i="5" s="1"/>
  <c r="D99" i="5" s="1"/>
  <c r="B57" i="4"/>
  <c r="B69" i="4" s="1"/>
  <c r="D40" i="2"/>
  <c r="D49" i="2"/>
  <c r="B57" i="3"/>
  <c r="B69" i="3" s="1"/>
  <c r="G92" i="5" l="1"/>
  <c r="E41" i="4"/>
  <c r="E38" i="4"/>
  <c r="E40" i="4"/>
  <c r="E39" i="4"/>
  <c r="G91" i="3"/>
  <c r="G93" i="3"/>
  <c r="G94" i="3"/>
  <c r="E38" i="3"/>
  <c r="E40" i="3"/>
  <c r="G92" i="3"/>
  <c r="E93" i="3"/>
  <c r="E91" i="3"/>
  <c r="G42" i="3"/>
  <c r="E92" i="5"/>
  <c r="G91" i="5"/>
  <c r="E39" i="5"/>
  <c r="D46" i="5"/>
  <c r="G39" i="5"/>
  <c r="G41" i="5"/>
  <c r="E94" i="5"/>
  <c r="G93" i="5"/>
  <c r="G94" i="5"/>
  <c r="G38" i="5"/>
  <c r="G40" i="5"/>
  <c r="E38" i="5"/>
  <c r="E40" i="5"/>
  <c r="G38" i="4"/>
  <c r="G94" i="4"/>
  <c r="E91" i="5"/>
  <c r="G93" i="4"/>
  <c r="E94" i="4"/>
  <c r="E92" i="3"/>
  <c r="E94" i="3"/>
  <c r="E93" i="5"/>
  <c r="G41" i="4"/>
  <c r="F46" i="4"/>
  <c r="G91" i="4"/>
  <c r="F99" i="4"/>
  <c r="G40" i="4"/>
  <c r="D99" i="4"/>
  <c r="E93" i="4"/>
  <c r="E91" i="4"/>
  <c r="G95" i="4" l="1"/>
  <c r="E42" i="4"/>
  <c r="D52" i="4"/>
  <c r="D50" i="4"/>
  <c r="G71" i="4" s="1"/>
  <c r="H71" i="4" s="1"/>
  <c r="G42" i="4"/>
  <c r="G95" i="3"/>
  <c r="D50" i="3"/>
  <c r="G70" i="3" s="1"/>
  <c r="H70" i="3" s="1"/>
  <c r="E42" i="3"/>
  <c r="D52" i="3"/>
  <c r="D105" i="3"/>
  <c r="E95" i="3"/>
  <c r="D103" i="3"/>
  <c r="D104" i="3" s="1"/>
  <c r="G95" i="5"/>
  <c r="E42" i="5"/>
  <c r="G42" i="5"/>
  <c r="D50" i="5"/>
  <c r="D51" i="5" s="1"/>
  <c r="D52" i="5"/>
  <c r="D103" i="5"/>
  <c r="E95" i="5"/>
  <c r="D105" i="5"/>
  <c r="D51" i="3"/>
  <c r="G63" i="3"/>
  <c r="H63" i="3" s="1"/>
  <c r="G68" i="3"/>
  <c r="H68" i="3" s="1"/>
  <c r="G69" i="3"/>
  <c r="H69" i="3" s="1"/>
  <c r="G62" i="3"/>
  <c r="H62" i="3" s="1"/>
  <c r="E95" i="4"/>
  <c r="D105" i="4"/>
  <c r="D103" i="4"/>
  <c r="G70" i="4" l="1"/>
  <c r="H70" i="4" s="1"/>
  <c r="D51" i="4"/>
  <c r="G68" i="4"/>
  <c r="H68" i="4" s="1"/>
  <c r="G61" i="4"/>
  <c r="H61" i="4" s="1"/>
  <c r="G64" i="4"/>
  <c r="H64" i="4" s="1"/>
  <c r="G63" i="4"/>
  <c r="H63" i="4" s="1"/>
  <c r="G66" i="4"/>
  <c r="H66" i="4" s="1"/>
  <c r="G65" i="4"/>
  <c r="H65" i="4" s="1"/>
  <c r="G60" i="4"/>
  <c r="H60" i="4" s="1"/>
  <c r="G69" i="4"/>
  <c r="H69" i="4" s="1"/>
  <c r="G67" i="4"/>
  <c r="H67" i="4" s="1"/>
  <c r="G62" i="4"/>
  <c r="H62" i="4" s="1"/>
  <c r="E108" i="3"/>
  <c r="F108" i="3" s="1"/>
  <c r="E110" i="3"/>
  <c r="F110" i="3" s="1"/>
  <c r="E109" i="3"/>
  <c r="F109" i="3" s="1"/>
  <c r="E111" i="3"/>
  <c r="F111" i="3" s="1"/>
  <c r="G64" i="3"/>
  <c r="H64" i="3" s="1"/>
  <c r="G65" i="3"/>
  <c r="H65" i="3" s="1"/>
  <c r="G60" i="3"/>
  <c r="H60" i="3" s="1"/>
  <c r="G71" i="3"/>
  <c r="H71" i="3" s="1"/>
  <c r="G67" i="3"/>
  <c r="H67" i="3" s="1"/>
  <c r="G66" i="3"/>
  <c r="H66" i="3" s="1"/>
  <c r="G61" i="3"/>
  <c r="H61" i="3" s="1"/>
  <c r="E112" i="3"/>
  <c r="F112" i="3" s="1"/>
  <c r="E113" i="3"/>
  <c r="F113" i="3" s="1"/>
  <c r="G62" i="5"/>
  <c r="H62" i="5" s="1"/>
  <c r="G71" i="5"/>
  <c r="H71" i="5" s="1"/>
  <c r="G65" i="5"/>
  <c r="H65" i="5" s="1"/>
  <c r="G64" i="5"/>
  <c r="H64" i="5" s="1"/>
  <c r="G68" i="5"/>
  <c r="H68" i="5" s="1"/>
  <c r="G67" i="5"/>
  <c r="H67" i="5" s="1"/>
  <c r="G66" i="5"/>
  <c r="H66" i="5" s="1"/>
  <c r="G61" i="5"/>
  <c r="H61" i="5" s="1"/>
  <c r="G70" i="5"/>
  <c r="H70" i="5" s="1"/>
  <c r="G60" i="5"/>
  <c r="H60" i="5" s="1"/>
  <c r="G69" i="5"/>
  <c r="H69" i="5" s="1"/>
  <c r="G63" i="5"/>
  <c r="H63" i="5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G74" i="4" l="1"/>
  <c r="G72" i="4"/>
  <c r="G73" i="4" s="1"/>
  <c r="E115" i="3"/>
  <c r="E116" i="3" s="1"/>
  <c r="E117" i="3"/>
  <c r="E119" i="3"/>
  <c r="E120" i="3"/>
  <c r="G72" i="3"/>
  <c r="G73" i="3" s="1"/>
  <c r="G74" i="3"/>
  <c r="G72" i="5"/>
  <c r="G73" i="5" s="1"/>
  <c r="G74" i="5"/>
  <c r="E120" i="5"/>
  <c r="E117" i="5"/>
  <c r="F108" i="5"/>
  <c r="E115" i="5"/>
  <c r="E116" i="5" s="1"/>
  <c r="E119" i="5"/>
  <c r="H74" i="4"/>
  <c r="H72" i="4"/>
  <c r="E115" i="4"/>
  <c r="E116" i="4" s="1"/>
  <c r="E119" i="4"/>
  <c r="E120" i="4"/>
  <c r="E117" i="4"/>
  <c r="F108" i="4"/>
  <c r="H74" i="3"/>
  <c r="H72" i="3"/>
  <c r="F125" i="3"/>
  <c r="F120" i="3"/>
  <c r="F117" i="3"/>
  <c r="D125" i="3"/>
  <c r="F115" i="3"/>
  <c r="F119" i="3"/>
  <c r="H74" i="5"/>
  <c r="H72" i="5"/>
  <c r="G76" i="5" l="1"/>
  <c r="H73" i="5"/>
  <c r="G76" i="3"/>
  <c r="H73" i="3"/>
  <c r="F119" i="4"/>
  <c r="F125" i="4"/>
  <c r="F120" i="4"/>
  <c r="F117" i="4"/>
  <c r="D125" i="4"/>
  <c r="F115" i="4"/>
  <c r="G124" i="3"/>
  <c r="F116" i="3"/>
  <c r="G76" i="4"/>
  <c r="H73" i="4"/>
  <c r="F125" i="5"/>
  <c r="F120" i="5"/>
  <c r="F117" i="5"/>
  <c r="D125" i="5"/>
  <c r="F115" i="5"/>
  <c r="F119" i="5"/>
  <c r="G124" i="4" l="1"/>
  <c r="F116" i="4"/>
  <c r="G124" i="5"/>
  <c r="F116" i="5"/>
</calcChain>
</file>

<file path=xl/sharedStrings.xml><?xml version="1.0" encoding="utf-8"?>
<sst xmlns="http://schemas.openxmlformats.org/spreadsheetml/2006/main" count="670" uniqueCount="146">
  <si>
    <t>HPLC System Suitability Report</t>
  </si>
  <si>
    <t>Analysis Data</t>
  </si>
  <si>
    <t>Assay</t>
  </si>
  <si>
    <t>Sample(s)</t>
  </si>
  <si>
    <t>Reference Substance:</t>
  </si>
  <si>
    <t xml:space="preserve">LAMIVUDINE, NEVIRAPINE &amp; ZIDOVUDINE 
TABLETS 150 mg/200 mg/300 mg
</t>
  </si>
  <si>
    <t>% age Purity:</t>
  </si>
  <si>
    <t>NDQB201807013</t>
  </si>
  <si>
    <t>Weight (mg):</t>
  </si>
  <si>
    <t>Lamivudine/Nevirapine/Zidovudine comprimes 150mg/200mg/300mg</t>
  </si>
  <si>
    <t>Standard Conc (mg/mL):</t>
  </si>
  <si>
    <t>Each film-coated tablet contains: Lamivudine USP 150 mg, Nevirapine USP 200 mg and Zidovudine USP 300 mg.</t>
  </si>
  <si>
    <t>2018-07-04 10:29:37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</si>
  <si>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</si>
  <si>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</si>
  <si>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</si>
  <si>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</si>
  <si>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</si>
  <si>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</si>
  <si>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</si>
  <si>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</si>
  <si>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</si>
  <si>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</si>
  <si>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</si>
  <si>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</si>
  <si>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</si>
  <si>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</si>
  <si>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</si>
  <si>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</si>
  <si>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</si>
  <si>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</si>
  <si>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</si>
  <si>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</si>
  <si>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</si>
  <si>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</si>
  <si>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</si>
  <si>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</si>
  <si>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</si>
  <si>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</si>
  <si>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</si>
  <si>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</si>
  <si>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</si>
  <si>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</si>
  <si>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</si>
  <si>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</si>
  <si>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</si>
  <si>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</si>
  <si>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</si>
  <si>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</si>
  <si>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</si>
  <si>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</si>
  <si>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</si>
  <si>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</si>
  <si>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</si>
  <si>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</si>
  <si>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</si>
  <si>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</si>
  <si>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</si>
  <si>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</si>
  <si>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</si>
  <si>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</si>
  <si>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</si>
  <si>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</si>
  <si>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</si>
  <si>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</si>
  <si>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</si>
  <si>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</si>
  <si>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</si>
  <si>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</si>
  <si>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</si>
  <si>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</si>
  <si>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</si>
  <si>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</si>
  <si>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</si>
  <si>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</si>
  <si>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</si>
  <si>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</si>
  <si>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</si>
  <si>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</si>
  <si>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</si>
  <si>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</si>
  <si>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</si>
  <si>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</si>
  <si>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</si>
  <si>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</si>
  <si>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</si>
  <si>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</si>
  <si>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</si>
  <si>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</si>
  <si>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</si>
  <si>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</si>
  <si>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</si>
  <si>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</si>
  <si>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</si>
  <si>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</si>
  <si>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</si>
  <si>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</si>
  <si>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</si>
  <si>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</si>
  <si>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</si>
  <si>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</si>
  <si>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</si>
  <si>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</si>
  <si>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</si>
  <si>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</si>
  <si>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</si>
  <si>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</si>
  <si>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</si>
  <si>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</si>
  <si>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</si>
  <si>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</si>
  <si>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</si>
  <si>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</si>
  <si>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</si>
  <si>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</si>
  <si>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</si>
  <si>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</si>
  <si>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</si>
  <si>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</si>
  <si>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</si>
  <si>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</si>
  <si>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</si>
  <si>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</si>
  <si>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</si>
  <si>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</si>
  <si>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</si>
  <si>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</si>
  <si>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</si>
  <si>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</si>
  <si>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</si>
  <si>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</si>
  <si>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Nevirapine</t>
  </si>
  <si>
    <t>N1-6</t>
  </si>
  <si>
    <t>Lamivudine</t>
  </si>
  <si>
    <t>LAMIVUDINE</t>
  </si>
  <si>
    <t>L3-12</t>
  </si>
  <si>
    <t xml:space="preserve">Zidovudine </t>
  </si>
  <si>
    <t>ZIDOVUDINE</t>
  </si>
  <si>
    <t>Z1-1</t>
  </si>
  <si>
    <t xml:space="preserve">LAMIVUDINE and ZIDOVUDINE TABLETS USP 
150 mg/300 mg 
</t>
  </si>
  <si>
    <t>Resolution (USP)</t>
  </si>
  <si>
    <t>The Resolution between Lamivudine and Zidovudine is greater than 3</t>
  </si>
  <si>
    <t>The Resolution between Lamivudine and Zidovudine is greater than 8</t>
  </si>
  <si>
    <t>NEVIRAPINE</t>
  </si>
  <si>
    <t>The Resolution between Zidovudine and Nevirapine is greater than 5</t>
  </si>
  <si>
    <t>The Resolution between Zidovudine and Nevirapine is greater than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</si>
</sst>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5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2" fontId="13" fillId="3" borderId="16" xfId="0" applyNumberFormat="1" applyFont="1" applyFill="1" applyBorder="1" applyAlignment="1" applyProtection="1">
      <alignment horizontal="center"/>
      <protection locked="0"/>
    </xf>
    <xf numFmtId="49" fontId="13" fillId="3" borderId="0" xfId="0" applyNumberFormat="1" applyFont="1" applyFill="1" applyAlignment="1" applyProtection="1">
      <alignment horizontal="left" readingOrder="1"/>
      <protection locked="0"/>
    </xf>
    <xf numFmtId="176" fontId="5" fillId="4" borderId="1" xfId="0" applyNumberFormat="1" applyFont="1" applyFill="1" applyBorder="1" applyAlignment="1">
      <alignment horizontal="center"/>
    </xf>
    <xf numFmtId="0" fontId="26" fillId="2" borderId="0" xfId="0" applyFont="1" applyFill="1"/>
    <xf numFmtId="166" fontId="5" fillId="2" borderId="0" xfId="0" applyNumberFormat="1" applyFont="1" applyFill="1" applyAlignment="1">
      <alignment horizontal="center"/>
    </xf>
    <xf numFmtId="2" fontId="13" fillId="3" borderId="52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56" workbookViewId="0">
      <selection activeCell="D70" sqref="D70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700" t="s">
        <v>0</v>
      </c>
      <c r="B15" s="700"/>
      <c r="C15" s="700"/>
      <c r="D15" s="700"/>
      <c r="E15" s="70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521" t="s">
        <v>143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19.420000000000002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0.19420000000000001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16" t="s">
        <v>140</v>
      </c>
    </row>
    <row r="24" spans="1:6" ht="16.5" customHeight="1" x14ac:dyDescent="0.3">
      <c r="A24" s="17">
        <v>1</v>
      </c>
      <c r="B24" s="18">
        <v>32619317</v>
      </c>
      <c r="C24" s="18">
        <v>6538.93</v>
      </c>
      <c r="D24" s="19">
        <v>1.1100000000000001</v>
      </c>
      <c r="E24" s="20">
        <v>10.66</v>
      </c>
      <c r="F24" s="20">
        <v>11.86</v>
      </c>
    </row>
    <row r="25" spans="1:6" ht="16.5" customHeight="1" x14ac:dyDescent="0.3">
      <c r="A25" s="17">
        <v>2</v>
      </c>
      <c r="B25" s="18">
        <v>32587515</v>
      </c>
      <c r="C25" s="18">
        <v>6578.58</v>
      </c>
      <c r="D25" s="19">
        <v>1.1000000000000001</v>
      </c>
      <c r="E25" s="19">
        <v>10.67</v>
      </c>
      <c r="F25" s="19">
        <v>11.9</v>
      </c>
    </row>
    <row r="26" spans="1:6" ht="16.5" customHeight="1" x14ac:dyDescent="0.3">
      <c r="A26" s="17">
        <v>3</v>
      </c>
      <c r="B26" s="18">
        <v>32500740</v>
      </c>
      <c r="C26" s="18">
        <v>6534.83</v>
      </c>
      <c r="D26" s="19">
        <v>1.1200000000000001</v>
      </c>
      <c r="E26" s="19">
        <v>10.67</v>
      </c>
      <c r="F26" s="19">
        <v>11.86</v>
      </c>
    </row>
    <row r="27" spans="1:6" ht="16.5" customHeight="1" x14ac:dyDescent="0.3">
      <c r="A27" s="17">
        <v>4</v>
      </c>
      <c r="B27" s="18">
        <v>32700361</v>
      </c>
      <c r="C27" s="18">
        <v>6682.16</v>
      </c>
      <c r="D27" s="19">
        <v>1.0900000000000001</v>
      </c>
      <c r="E27" s="19">
        <v>10.67</v>
      </c>
      <c r="F27" s="19">
        <v>11.98</v>
      </c>
    </row>
    <row r="28" spans="1:6" ht="16.5" customHeight="1" x14ac:dyDescent="0.3">
      <c r="A28" s="17">
        <v>5</v>
      </c>
      <c r="B28" s="18">
        <v>32704194</v>
      </c>
      <c r="C28" s="18">
        <v>6672.61</v>
      </c>
      <c r="D28" s="19">
        <v>1.0900000000000001</v>
      </c>
      <c r="E28" s="19">
        <v>10.68</v>
      </c>
      <c r="F28" s="19">
        <v>11.98</v>
      </c>
    </row>
    <row r="29" spans="1:6" ht="16.5" customHeight="1" x14ac:dyDescent="0.3">
      <c r="A29" s="17">
        <v>6</v>
      </c>
      <c r="B29" s="21">
        <v>32687081</v>
      </c>
      <c r="C29" s="22">
        <v>6789.5</v>
      </c>
      <c r="D29" s="22">
        <v>1.08</v>
      </c>
      <c r="E29" s="22">
        <v>10.69</v>
      </c>
      <c r="F29" s="22">
        <v>12.09</v>
      </c>
    </row>
    <row r="30" spans="1:6" ht="16.5" customHeight="1" x14ac:dyDescent="0.3">
      <c r="A30" s="23" t="s">
        <v>18</v>
      </c>
      <c r="B30" s="24">
        <f>AVERAGE(B24:B29)</f>
        <v>32633201.333333332</v>
      </c>
      <c r="C30" s="755">
        <f>AVERAGE(C24:C29)</f>
        <v>6632.7683333333334</v>
      </c>
      <c r="D30" s="25">
        <f>AVERAGE(D24:D29)</f>
        <v>1.0983333333333334</v>
      </c>
      <c r="E30" s="25">
        <f>AVERAGE(E24:E29)</f>
        <v>10.673333333333334</v>
      </c>
      <c r="F30" s="25">
        <f>AVERAGE(F24:F29)</f>
        <v>11.945</v>
      </c>
    </row>
    <row r="31" spans="1:6" ht="16.5" customHeight="1" x14ac:dyDescent="0.3">
      <c r="A31" s="26" t="s">
        <v>19</v>
      </c>
      <c r="B31" s="27">
        <f>(STDEV(B24:B29)/B30)</f>
        <v>2.462170760318255E-3</v>
      </c>
      <c r="C31" s="28"/>
      <c r="D31" s="28"/>
      <c r="E31" s="29"/>
      <c r="F31" s="2"/>
    </row>
    <row r="32" spans="1:6" s="2" customFormat="1" ht="16.5" customHeight="1" x14ac:dyDescent="0.3">
      <c r="A32" s="30" t="s">
        <v>20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3">
      <c r="A33" s="10"/>
      <c r="B33" s="10"/>
      <c r="C33" s="10"/>
      <c r="D33" s="10"/>
      <c r="E33" s="35"/>
    </row>
    <row r="34" spans="1:6" s="2" customFormat="1" ht="16.5" customHeight="1" x14ac:dyDescent="0.3">
      <c r="A34" s="11" t="s">
        <v>21</v>
      </c>
      <c r="B34" s="36" t="s">
        <v>22</v>
      </c>
      <c r="C34" s="37"/>
      <c r="D34" s="37"/>
      <c r="E34" s="38"/>
    </row>
    <row r="35" spans="1:6" ht="16.5" customHeight="1" x14ac:dyDescent="0.3">
      <c r="A35" s="11"/>
      <c r="B35" s="36" t="s">
        <v>23</v>
      </c>
      <c r="C35" s="37"/>
      <c r="D35" s="37"/>
      <c r="E35" s="38"/>
      <c r="F35" s="2"/>
    </row>
    <row r="36" spans="1:6" ht="16.5" customHeight="1" x14ac:dyDescent="0.3">
      <c r="A36" s="11"/>
      <c r="B36" s="39" t="s">
        <v>24</v>
      </c>
      <c r="C36" s="37"/>
      <c r="D36" s="37"/>
      <c r="E36" s="37"/>
    </row>
    <row r="37" spans="1:6" ht="15.75" customHeight="1" x14ac:dyDescent="0.3">
      <c r="A37" s="10"/>
      <c r="B37" s="10" t="s">
        <v>144</v>
      </c>
      <c r="C37" s="10"/>
      <c r="D37" s="10"/>
      <c r="E37" s="10"/>
    </row>
    <row r="38" spans="1:6" ht="16.5" customHeight="1" x14ac:dyDescent="0.3">
      <c r="A38" s="5" t="s">
        <v>1</v>
      </c>
      <c r="B38" s="656" t="s">
        <v>25</v>
      </c>
    </row>
    <row r="39" spans="1:6" ht="16.5" customHeight="1" x14ac:dyDescent="0.3">
      <c r="A39" s="11" t="s">
        <v>4</v>
      </c>
      <c r="B39" s="521" t="s">
        <v>143</v>
      </c>
      <c r="C39" s="10"/>
      <c r="D39" s="10"/>
      <c r="E39" s="10"/>
    </row>
    <row r="40" spans="1:6" ht="16.5" customHeight="1" x14ac:dyDescent="0.3">
      <c r="A40" s="11" t="s">
        <v>6</v>
      </c>
      <c r="B40" s="12">
        <f>B19</f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v>22.4</v>
      </c>
      <c r="C41" s="10"/>
      <c r="D41" s="10"/>
      <c r="E41" s="10"/>
    </row>
    <row r="42" spans="1:6" ht="16.5" customHeight="1" x14ac:dyDescent="0.3">
      <c r="A42" s="7" t="s">
        <v>10</v>
      </c>
      <c r="B42" s="757">
        <f>B41/100</f>
        <v>0.22399999999999998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  <c r="F44" s="16" t="s">
        <v>140</v>
      </c>
    </row>
    <row r="45" spans="1:6" ht="16.5" customHeight="1" x14ac:dyDescent="0.3">
      <c r="A45" s="17">
        <v>1</v>
      </c>
      <c r="B45" s="18">
        <v>38533888</v>
      </c>
      <c r="C45" s="18">
        <v>7648.69</v>
      </c>
      <c r="D45" s="19">
        <v>1.05</v>
      </c>
      <c r="E45" s="20">
        <v>12.94</v>
      </c>
      <c r="F45" s="20">
        <v>15.06</v>
      </c>
    </row>
    <row r="46" spans="1:6" ht="16.5" customHeight="1" x14ac:dyDescent="0.3">
      <c r="A46" s="17">
        <v>2</v>
      </c>
      <c r="B46" s="18">
        <v>38611080</v>
      </c>
      <c r="C46" s="18">
        <v>7664.65</v>
      </c>
      <c r="D46" s="19">
        <v>1.06</v>
      </c>
      <c r="E46" s="19">
        <v>12.94</v>
      </c>
      <c r="F46" s="19">
        <v>15.06</v>
      </c>
    </row>
    <row r="47" spans="1:6" ht="16.5" customHeight="1" x14ac:dyDescent="0.3">
      <c r="A47" s="17">
        <v>3</v>
      </c>
      <c r="B47" s="18">
        <v>38260989</v>
      </c>
      <c r="C47" s="18">
        <v>7661.94</v>
      </c>
      <c r="D47" s="19">
        <v>1.05</v>
      </c>
      <c r="E47" s="19">
        <v>12.95</v>
      </c>
      <c r="F47" s="19">
        <v>15.05</v>
      </c>
    </row>
    <row r="48" spans="1:6" ht="16.5" customHeight="1" x14ac:dyDescent="0.3">
      <c r="A48" s="17">
        <v>4</v>
      </c>
      <c r="B48" s="18">
        <v>38520394</v>
      </c>
      <c r="C48" s="18">
        <v>7712.45</v>
      </c>
      <c r="D48" s="19">
        <v>1.05</v>
      </c>
      <c r="E48" s="19">
        <v>12.95</v>
      </c>
      <c r="F48" s="19">
        <v>15.12</v>
      </c>
    </row>
    <row r="49" spans="1:7" ht="16.5" customHeight="1" x14ac:dyDescent="0.3">
      <c r="A49" s="17">
        <v>5</v>
      </c>
      <c r="B49" s="18">
        <v>38163945</v>
      </c>
      <c r="C49" s="18">
        <v>7692.03</v>
      </c>
      <c r="D49" s="19">
        <v>1.05</v>
      </c>
      <c r="E49" s="19">
        <v>12.95</v>
      </c>
      <c r="F49" s="19">
        <v>15.1</v>
      </c>
    </row>
    <row r="50" spans="1:7" ht="16.5" customHeight="1" x14ac:dyDescent="0.3">
      <c r="A50" s="17">
        <v>6</v>
      </c>
      <c r="B50" s="21">
        <v>38714169</v>
      </c>
      <c r="C50" s="21">
        <v>7630.46</v>
      </c>
      <c r="D50" s="22">
        <v>1.06</v>
      </c>
      <c r="E50" s="22">
        <v>12.94</v>
      </c>
      <c r="F50" s="22">
        <v>15.03</v>
      </c>
    </row>
    <row r="51" spans="1:7" ht="16.5" customHeight="1" x14ac:dyDescent="0.3">
      <c r="A51" s="23" t="s">
        <v>18</v>
      </c>
      <c r="B51" s="24">
        <f>AVERAGE(B45:B50)</f>
        <v>38467410.833333336</v>
      </c>
      <c r="C51" s="25">
        <f>AVERAGE(C45:C50)</f>
        <v>7668.37</v>
      </c>
      <c r="D51" s="25">
        <f>AVERAGE(D45:D50)</f>
        <v>1.0533333333333335</v>
      </c>
      <c r="E51" s="25">
        <f>AVERAGE(E45:E50)</f>
        <v>12.945</v>
      </c>
      <c r="F51" s="25">
        <f>AVERAGE(F45:F50)</f>
        <v>15.07</v>
      </c>
    </row>
    <row r="52" spans="1:7" ht="16.5" customHeight="1" x14ac:dyDescent="0.3">
      <c r="A52" s="26" t="s">
        <v>19</v>
      </c>
      <c r="B52" s="27">
        <f>(STDEV(B45:B50)/B51)</f>
        <v>5.4956659100308973E-3</v>
      </c>
      <c r="C52" s="28"/>
      <c r="D52" s="28"/>
      <c r="E52" s="29"/>
      <c r="F52" s="2"/>
    </row>
    <row r="53" spans="1:7" s="2" customFormat="1" ht="16.5" customHeight="1" x14ac:dyDescent="0.3">
      <c r="A53" s="30" t="s">
        <v>20</v>
      </c>
      <c r="B53" s="31">
        <f>COUNT(B45:B50)</f>
        <v>6</v>
      </c>
      <c r="C53" s="32"/>
      <c r="D53" s="33"/>
      <c r="E53" s="34"/>
    </row>
    <row r="54" spans="1:7" s="2" customFormat="1" ht="15.75" customHeight="1" x14ac:dyDescent="0.3">
      <c r="A54" s="10"/>
      <c r="B54" s="10"/>
      <c r="C54" s="10"/>
      <c r="D54" s="10"/>
      <c r="E54" s="35"/>
    </row>
    <row r="55" spans="1:7" s="2" customFormat="1" ht="16.5" customHeight="1" x14ac:dyDescent="0.3">
      <c r="A55" s="11" t="s">
        <v>21</v>
      </c>
      <c r="B55" s="36" t="s">
        <v>22</v>
      </c>
      <c r="C55" s="37"/>
      <c r="D55" s="37"/>
      <c r="E55" s="38"/>
    </row>
    <row r="56" spans="1:7" ht="16.5" customHeight="1" x14ac:dyDescent="0.3">
      <c r="A56" s="11"/>
      <c r="B56" s="36" t="s">
        <v>23</v>
      </c>
      <c r="C56" s="37"/>
      <c r="D56" s="37"/>
      <c r="E56" s="38"/>
      <c r="F56" s="2"/>
    </row>
    <row r="57" spans="1:7" ht="16.5" customHeight="1" x14ac:dyDescent="0.3">
      <c r="A57" s="11"/>
      <c r="B57" s="39" t="s">
        <v>24</v>
      </c>
      <c r="C57" s="37"/>
      <c r="D57" s="38"/>
      <c r="E57" s="37"/>
    </row>
    <row r="58" spans="1:7" ht="16.5" customHeight="1" x14ac:dyDescent="0.3">
      <c r="A58" s="40"/>
      <c r="B58" s="756" t="s">
        <v>145</v>
      </c>
      <c r="D58" s="41"/>
      <c r="F58" s="42"/>
      <c r="G58" s="42"/>
    </row>
    <row r="59" spans="1:7" ht="15" customHeight="1" x14ac:dyDescent="0.3">
      <c r="B59" s="701" t="s">
        <v>26</v>
      </c>
      <c r="C59" s="701"/>
      <c r="E59" s="43" t="s">
        <v>27</v>
      </c>
      <c r="F59" s="44"/>
      <c r="G59" s="43" t="s">
        <v>28</v>
      </c>
    </row>
    <row r="60" spans="1:7" ht="15" customHeight="1" x14ac:dyDescent="0.3">
      <c r="A60" s="45" t="s">
        <v>29</v>
      </c>
      <c r="B60" s="46"/>
      <c r="C60" s="46"/>
      <c r="E60" s="46"/>
      <c r="F60" s="2"/>
      <c r="G60" s="47"/>
    </row>
    <row r="61" spans="1:7" ht="15" customHeight="1" x14ac:dyDescent="0.3">
      <c r="A61" s="45" t="s">
        <v>30</v>
      </c>
      <c r="B61" s="48"/>
      <c r="C61" s="48"/>
      <c r="E61" s="48"/>
      <c r="F61" s="2"/>
      <c r="G61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6" workbookViewId="0">
      <selection activeCell="C51" sqref="C51"/>
    </sheetView>
  </sheetViews>
  <sheetFormatPr defaultColWidth="9.109375" defaultRowHeight="13.8" x14ac:dyDescent="0.3"/>
  <cols>
    <col min="1" max="1" width="27.5546875" style="658" customWidth="1"/>
    <col min="2" max="2" width="20.44140625" style="658" customWidth="1"/>
    <col min="3" max="3" width="31.88671875" style="658" customWidth="1"/>
    <col min="4" max="4" width="25.88671875" style="658" customWidth="1"/>
    <col min="5" max="5" width="25.6640625" style="658" customWidth="1"/>
    <col min="6" max="6" width="23.109375" style="658" customWidth="1"/>
    <col min="7" max="7" width="28.44140625" style="658" customWidth="1"/>
    <col min="8" max="8" width="21.5546875" style="658" customWidth="1"/>
    <col min="9" max="9" width="9.109375" style="658" customWidth="1"/>
    <col min="10" max="16384" width="9.109375" style="693"/>
  </cols>
  <sheetData>
    <row r="14" spans="1:6" ht="15" customHeight="1" x14ac:dyDescent="0.3">
      <c r="A14" s="657"/>
      <c r="C14" s="659"/>
      <c r="F14" s="659"/>
    </row>
    <row r="15" spans="1:6" ht="18.75" customHeight="1" x14ac:dyDescent="0.35">
      <c r="A15" s="702" t="s">
        <v>0</v>
      </c>
      <c r="B15" s="702"/>
      <c r="C15" s="702"/>
      <c r="D15" s="702"/>
      <c r="E15" s="702"/>
    </row>
    <row r="16" spans="1:6" ht="16.5" customHeight="1" x14ac:dyDescent="0.3">
      <c r="A16" s="660" t="s">
        <v>1</v>
      </c>
      <c r="B16" s="661" t="s">
        <v>2</v>
      </c>
    </row>
    <row r="17" spans="1:5" ht="16.5" customHeight="1" x14ac:dyDescent="0.3">
      <c r="A17" s="662" t="s">
        <v>3</v>
      </c>
      <c r="B17" s="662" t="s">
        <v>139</v>
      </c>
      <c r="D17" s="663"/>
      <c r="E17" s="664"/>
    </row>
    <row r="18" spans="1:5" ht="16.5" customHeight="1" x14ac:dyDescent="0.3">
      <c r="A18" s="665" t="s">
        <v>4</v>
      </c>
      <c r="B18" s="658" t="s">
        <v>134</v>
      </c>
      <c r="C18" s="664"/>
      <c r="D18" s="664"/>
      <c r="E18" s="664"/>
    </row>
    <row r="19" spans="1:5" ht="16.5" customHeight="1" x14ac:dyDescent="0.3">
      <c r="A19" s="665" t="s">
        <v>6</v>
      </c>
      <c r="B19" s="666">
        <v>98.9</v>
      </c>
      <c r="C19" s="664"/>
      <c r="D19" s="664"/>
      <c r="E19" s="664"/>
    </row>
    <row r="20" spans="1:5" ht="16.5" customHeight="1" x14ac:dyDescent="0.3">
      <c r="A20" s="662" t="s">
        <v>8</v>
      </c>
      <c r="B20" s="666">
        <v>14.9</v>
      </c>
      <c r="C20" s="664"/>
      <c r="D20" s="664"/>
      <c r="E20" s="664"/>
    </row>
    <row r="21" spans="1:5" ht="16.5" customHeight="1" x14ac:dyDescent="0.3">
      <c r="A21" s="662" t="s">
        <v>10</v>
      </c>
      <c r="B21" s="667">
        <f>B20/100</f>
        <v>0.14899999999999999</v>
      </c>
      <c r="C21" s="664"/>
      <c r="D21" s="664"/>
      <c r="E21" s="664"/>
    </row>
    <row r="22" spans="1:5" ht="15.75" customHeight="1" x14ac:dyDescent="0.3">
      <c r="A22" s="664"/>
      <c r="B22" s="664"/>
      <c r="C22" s="664"/>
      <c r="D22" s="664"/>
      <c r="E22" s="664"/>
    </row>
    <row r="23" spans="1:5" ht="16.5" customHeight="1" x14ac:dyDescent="0.3">
      <c r="A23" s="668" t="s">
        <v>13</v>
      </c>
      <c r="B23" s="669" t="s">
        <v>14</v>
      </c>
      <c r="C23" s="668" t="s">
        <v>15</v>
      </c>
      <c r="D23" s="668" t="s">
        <v>16</v>
      </c>
      <c r="E23" s="668" t="s">
        <v>17</v>
      </c>
    </row>
    <row r="24" spans="1:5" ht="16.5" customHeight="1" x14ac:dyDescent="0.3">
      <c r="A24" s="670">
        <v>1</v>
      </c>
      <c r="B24" s="671">
        <v>37735088</v>
      </c>
      <c r="C24" s="671">
        <v>4742.42</v>
      </c>
      <c r="D24" s="672">
        <v>1.19</v>
      </c>
      <c r="E24" s="673">
        <v>3.75</v>
      </c>
    </row>
    <row r="25" spans="1:5" ht="16.5" customHeight="1" x14ac:dyDescent="0.3">
      <c r="A25" s="670">
        <v>2</v>
      </c>
      <c r="B25" s="671">
        <v>37694307</v>
      </c>
      <c r="C25" s="671">
        <v>4786.21</v>
      </c>
      <c r="D25" s="672">
        <v>1.18</v>
      </c>
      <c r="E25" s="672">
        <v>3.75</v>
      </c>
    </row>
    <row r="26" spans="1:5" ht="16.5" customHeight="1" x14ac:dyDescent="0.3">
      <c r="A26" s="670">
        <v>3</v>
      </c>
      <c r="B26" s="671">
        <v>37616573</v>
      </c>
      <c r="C26" s="671">
        <v>4747.55</v>
      </c>
      <c r="D26" s="672">
        <v>1.2</v>
      </c>
      <c r="E26" s="672">
        <v>3.75</v>
      </c>
    </row>
    <row r="27" spans="1:5" ht="16.5" customHeight="1" x14ac:dyDescent="0.3">
      <c r="A27" s="670">
        <v>4</v>
      </c>
      <c r="B27" s="671">
        <v>37823462</v>
      </c>
      <c r="C27" s="671">
        <v>4832.79</v>
      </c>
      <c r="D27" s="672">
        <v>1.17</v>
      </c>
      <c r="E27" s="672">
        <v>3.75</v>
      </c>
    </row>
    <row r="28" spans="1:5" ht="16.5" customHeight="1" x14ac:dyDescent="0.3">
      <c r="A28" s="670">
        <v>5</v>
      </c>
      <c r="B28" s="671">
        <v>37809924</v>
      </c>
      <c r="C28" s="671">
        <v>4815.1000000000004</v>
      </c>
      <c r="D28" s="672">
        <v>1.21</v>
      </c>
      <c r="E28" s="672">
        <v>3.75</v>
      </c>
    </row>
    <row r="29" spans="1:5" ht="16.5" customHeight="1" x14ac:dyDescent="0.3">
      <c r="A29" s="670">
        <v>6</v>
      </c>
      <c r="B29" s="674">
        <v>37791582</v>
      </c>
      <c r="C29" s="674">
        <v>4903.53</v>
      </c>
      <c r="D29" s="675">
        <v>1.18</v>
      </c>
      <c r="E29" s="675">
        <v>3.75</v>
      </c>
    </row>
    <row r="30" spans="1:5" ht="16.5" customHeight="1" x14ac:dyDescent="0.3">
      <c r="A30" s="676" t="s">
        <v>18</v>
      </c>
      <c r="B30" s="677">
        <f>AVERAGE(B24:B29)</f>
        <v>37745156</v>
      </c>
      <c r="C30" s="678">
        <f>AVERAGE(C24:C29)</f>
        <v>4804.5999999999995</v>
      </c>
      <c r="D30" s="678">
        <f>AVERAGE(D24:D29)</f>
        <v>1.1883333333333332</v>
      </c>
      <c r="E30" s="678">
        <f>AVERAGE(E24:E29)</f>
        <v>3.75</v>
      </c>
    </row>
    <row r="31" spans="1:5" ht="16.5" customHeight="1" x14ac:dyDescent="0.3">
      <c r="A31" s="679" t="s">
        <v>19</v>
      </c>
      <c r="B31" s="680">
        <f>(STDEV(B24:B29)/B30)</f>
        <v>2.1096076659037279E-3</v>
      </c>
      <c r="C31" s="681"/>
      <c r="D31" s="681"/>
      <c r="E31" s="682"/>
    </row>
    <row r="32" spans="1:5" s="658" customFormat="1" ht="16.5" customHeight="1" x14ac:dyDescent="0.3">
      <c r="A32" s="683" t="s">
        <v>20</v>
      </c>
      <c r="B32" s="684">
        <f>COUNT(B24:B29)</f>
        <v>6</v>
      </c>
      <c r="C32" s="685"/>
      <c r="D32" s="686"/>
      <c r="E32" s="687"/>
    </row>
    <row r="33" spans="1:5" s="658" customFormat="1" ht="15.75" customHeight="1" x14ac:dyDescent="0.3">
      <c r="A33" s="664"/>
      <c r="B33" s="664"/>
      <c r="C33" s="664"/>
      <c r="D33" s="664"/>
      <c r="E33" s="664"/>
    </row>
    <row r="34" spans="1:5" s="658" customFormat="1" ht="16.5" customHeight="1" x14ac:dyDescent="0.3">
      <c r="A34" s="665" t="s">
        <v>21</v>
      </c>
      <c r="B34" s="688" t="s">
        <v>22</v>
      </c>
      <c r="C34" s="689"/>
      <c r="D34" s="689"/>
      <c r="E34" s="689"/>
    </row>
    <row r="35" spans="1:5" ht="16.5" customHeight="1" x14ac:dyDescent="0.3">
      <c r="A35" s="665"/>
      <c r="B35" s="688" t="s">
        <v>23</v>
      </c>
      <c r="C35" s="689"/>
      <c r="D35" s="689"/>
      <c r="E35" s="689"/>
    </row>
    <row r="36" spans="1:5" ht="16.5" customHeight="1" x14ac:dyDescent="0.3">
      <c r="A36" s="665"/>
      <c r="B36" s="688" t="s">
        <v>24</v>
      </c>
      <c r="C36" s="689"/>
      <c r="D36" s="689"/>
      <c r="E36" s="689"/>
    </row>
    <row r="37" spans="1:5" ht="15.75" customHeight="1" x14ac:dyDescent="0.3">
      <c r="A37" s="664"/>
      <c r="B37" s="664"/>
      <c r="C37" s="664"/>
      <c r="D37" s="664"/>
      <c r="E37" s="664"/>
    </row>
    <row r="38" spans="1:5" ht="16.5" customHeight="1" x14ac:dyDescent="0.3">
      <c r="A38" s="660" t="s">
        <v>1</v>
      </c>
      <c r="B38" s="661" t="s">
        <v>25</v>
      </c>
    </row>
    <row r="39" spans="1:5" ht="16.5" customHeight="1" x14ac:dyDescent="0.3">
      <c r="A39" s="665" t="s">
        <v>4</v>
      </c>
      <c r="B39" s="662" t="s">
        <v>134</v>
      </c>
      <c r="C39" s="664"/>
      <c r="D39" s="664"/>
      <c r="E39" s="664"/>
    </row>
    <row r="40" spans="1:5" ht="16.5" customHeight="1" x14ac:dyDescent="0.3">
      <c r="A40" s="665" t="s">
        <v>6</v>
      </c>
      <c r="B40" s="666">
        <v>98.9</v>
      </c>
      <c r="C40" s="664"/>
      <c r="D40" s="664"/>
      <c r="E40" s="664"/>
    </row>
    <row r="41" spans="1:5" ht="16.5" customHeight="1" x14ac:dyDescent="0.3">
      <c r="A41" s="662" t="s">
        <v>8</v>
      </c>
      <c r="B41" s="666">
        <v>15.94</v>
      </c>
      <c r="C41" s="664"/>
      <c r="D41" s="664"/>
      <c r="E41" s="664"/>
    </row>
    <row r="42" spans="1:5" ht="16.5" customHeight="1" x14ac:dyDescent="0.3">
      <c r="A42" s="662" t="s">
        <v>10</v>
      </c>
      <c r="B42" s="667">
        <f>B41/100</f>
        <v>0.15939999999999999</v>
      </c>
      <c r="C42" s="664"/>
      <c r="D42" s="664"/>
      <c r="E42" s="664"/>
    </row>
    <row r="43" spans="1:5" ht="15.75" customHeight="1" x14ac:dyDescent="0.3">
      <c r="A43" s="664"/>
      <c r="B43" s="664"/>
      <c r="C43" s="664"/>
      <c r="D43" s="664"/>
      <c r="E43" s="664"/>
    </row>
    <row r="44" spans="1:5" ht="16.5" customHeight="1" x14ac:dyDescent="0.3">
      <c r="A44" s="668" t="s">
        <v>13</v>
      </c>
      <c r="B44" s="669" t="s">
        <v>14</v>
      </c>
      <c r="C44" s="668" t="s">
        <v>15</v>
      </c>
      <c r="D44" s="668" t="s">
        <v>16</v>
      </c>
      <c r="E44" s="668" t="s">
        <v>17</v>
      </c>
    </row>
    <row r="45" spans="1:5" ht="16.5" customHeight="1" x14ac:dyDescent="0.3">
      <c r="A45" s="670">
        <v>1</v>
      </c>
      <c r="B45" s="671">
        <v>39918627</v>
      </c>
      <c r="C45" s="671">
        <v>6021.58</v>
      </c>
      <c r="D45" s="672">
        <v>1.17</v>
      </c>
      <c r="E45" s="673">
        <v>3.85</v>
      </c>
    </row>
    <row r="46" spans="1:5" ht="16.5" customHeight="1" x14ac:dyDescent="0.3">
      <c r="A46" s="670">
        <v>2</v>
      </c>
      <c r="B46" s="671">
        <v>39997193</v>
      </c>
      <c r="C46" s="671">
        <v>6012.65</v>
      </c>
      <c r="D46" s="672">
        <v>1.17</v>
      </c>
      <c r="E46" s="672">
        <v>3.86</v>
      </c>
    </row>
    <row r="47" spans="1:5" ht="16.5" customHeight="1" x14ac:dyDescent="0.3">
      <c r="A47" s="670">
        <v>3</v>
      </c>
      <c r="B47" s="671">
        <v>39645614</v>
      </c>
      <c r="C47" s="671">
        <v>6006.13</v>
      </c>
      <c r="D47" s="672">
        <v>1.18</v>
      </c>
      <c r="E47" s="672">
        <v>3.86</v>
      </c>
    </row>
    <row r="48" spans="1:5" ht="16.5" customHeight="1" x14ac:dyDescent="0.3">
      <c r="A48" s="670">
        <v>4</v>
      </c>
      <c r="B48" s="671">
        <v>39912859</v>
      </c>
      <c r="C48" s="671">
        <v>6038.8</v>
      </c>
      <c r="D48" s="672">
        <v>1.1599999999999999</v>
      </c>
      <c r="E48" s="672">
        <v>3.86</v>
      </c>
    </row>
    <row r="49" spans="1:7" ht="16.5" customHeight="1" x14ac:dyDescent="0.3">
      <c r="A49" s="670">
        <v>5</v>
      </c>
      <c r="B49" s="671">
        <v>39536743</v>
      </c>
      <c r="C49" s="671">
        <v>6049.58</v>
      </c>
      <c r="D49" s="672">
        <v>1.1599999999999999</v>
      </c>
      <c r="E49" s="672">
        <v>3.86</v>
      </c>
    </row>
    <row r="50" spans="1:7" ht="16.5" customHeight="1" x14ac:dyDescent="0.3">
      <c r="A50" s="670">
        <v>6</v>
      </c>
      <c r="B50" s="674">
        <v>40099890</v>
      </c>
      <c r="C50" s="674">
        <v>5972.69</v>
      </c>
      <c r="D50" s="675">
        <v>1.18</v>
      </c>
      <c r="E50" s="675">
        <v>3.85</v>
      </c>
    </row>
    <row r="51" spans="1:7" ht="16.5" customHeight="1" x14ac:dyDescent="0.3">
      <c r="A51" s="676" t="s">
        <v>18</v>
      </c>
      <c r="B51" s="677">
        <f>AVERAGE(B45:B50)</f>
        <v>39851821</v>
      </c>
      <c r="C51" s="678">
        <f>AVERAGE(C45:C50)</f>
        <v>6016.9049999999997</v>
      </c>
      <c r="D51" s="678">
        <f>AVERAGE(D45:D50)</f>
        <v>1.17</v>
      </c>
      <c r="E51" s="678">
        <f>AVERAGE(E45:E50)</f>
        <v>3.8566666666666669</v>
      </c>
    </row>
    <row r="52" spans="1:7" ht="16.5" customHeight="1" x14ac:dyDescent="0.3">
      <c r="A52" s="679" t="s">
        <v>19</v>
      </c>
      <c r="B52" s="680">
        <f>(STDEV(B45:B50)/B51)</f>
        <v>5.4128176256922154E-3</v>
      </c>
      <c r="C52" s="681"/>
      <c r="D52" s="681"/>
      <c r="E52" s="682"/>
    </row>
    <row r="53" spans="1:7" s="658" customFormat="1" ht="16.5" customHeight="1" x14ac:dyDescent="0.3">
      <c r="A53" s="683" t="s">
        <v>20</v>
      </c>
      <c r="B53" s="684">
        <f>COUNT(B45:B50)</f>
        <v>6</v>
      </c>
      <c r="C53" s="685"/>
      <c r="D53" s="686"/>
      <c r="E53" s="687"/>
    </row>
    <row r="54" spans="1:7" s="658" customFormat="1" ht="15.75" customHeight="1" x14ac:dyDescent="0.3">
      <c r="A54" s="664"/>
      <c r="B54" s="664"/>
      <c r="C54" s="664"/>
      <c r="D54" s="664"/>
      <c r="E54" s="664"/>
    </row>
    <row r="55" spans="1:7" s="658" customFormat="1" ht="16.5" customHeight="1" x14ac:dyDescent="0.3">
      <c r="A55" s="665" t="s">
        <v>21</v>
      </c>
      <c r="B55" s="688" t="s">
        <v>22</v>
      </c>
      <c r="C55" s="689"/>
      <c r="D55" s="689"/>
      <c r="E55" s="689"/>
    </row>
    <row r="56" spans="1:7" ht="16.5" customHeight="1" x14ac:dyDescent="0.3">
      <c r="A56" s="665"/>
      <c r="B56" s="688" t="s">
        <v>23</v>
      </c>
      <c r="C56" s="689"/>
      <c r="D56" s="689"/>
      <c r="E56" s="689"/>
    </row>
    <row r="57" spans="1:7" ht="16.5" customHeight="1" x14ac:dyDescent="0.3">
      <c r="A57" s="665"/>
      <c r="B57" s="688" t="s">
        <v>24</v>
      </c>
      <c r="C57" s="689"/>
      <c r="D57" s="689"/>
      <c r="E57" s="689"/>
    </row>
    <row r="58" spans="1:7" ht="14.25" customHeight="1" thickBot="1" x14ac:dyDescent="0.35">
      <c r="A58" s="690"/>
      <c r="B58" s="691"/>
      <c r="D58" s="692"/>
      <c r="F58" s="693"/>
      <c r="G58" s="693"/>
    </row>
    <row r="59" spans="1:7" ht="15" customHeight="1" x14ac:dyDescent="0.3">
      <c r="B59" s="703" t="s">
        <v>26</v>
      </c>
      <c r="C59" s="703"/>
      <c r="E59" s="694" t="s">
        <v>27</v>
      </c>
      <c r="F59" s="695"/>
      <c r="G59" s="694" t="s">
        <v>28</v>
      </c>
    </row>
    <row r="60" spans="1:7" ht="15" customHeight="1" x14ac:dyDescent="0.3">
      <c r="A60" s="696" t="s">
        <v>29</v>
      </c>
      <c r="B60" s="697"/>
      <c r="C60" s="697"/>
      <c r="E60" s="697"/>
      <c r="G60" s="697"/>
    </row>
    <row r="61" spans="1:7" ht="15" customHeight="1" x14ac:dyDescent="0.3">
      <c r="A61" s="696" t="s">
        <v>30</v>
      </c>
      <c r="B61" s="698"/>
      <c r="C61" s="698"/>
      <c r="E61" s="698"/>
      <c r="G61" s="69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6" workbookViewId="0">
      <selection activeCell="C51" sqref="C51"/>
    </sheetView>
  </sheetViews>
  <sheetFormatPr defaultColWidth="9.109375" defaultRowHeight="13.8" x14ac:dyDescent="0.3"/>
  <cols>
    <col min="1" max="1" width="27.5546875" style="658" customWidth="1"/>
    <col min="2" max="2" width="20.44140625" style="658" customWidth="1"/>
    <col min="3" max="3" width="31.88671875" style="658" customWidth="1"/>
    <col min="4" max="4" width="25.88671875" style="658" customWidth="1"/>
    <col min="5" max="5" width="25.6640625" style="658" customWidth="1"/>
    <col min="6" max="6" width="23.109375" style="658" customWidth="1"/>
    <col min="7" max="7" width="28.44140625" style="658" customWidth="1"/>
    <col min="8" max="8" width="21.5546875" style="658" customWidth="1"/>
    <col min="9" max="9" width="9.109375" style="658" customWidth="1"/>
    <col min="10" max="16384" width="9.109375" style="693"/>
  </cols>
  <sheetData>
    <row r="14" spans="1:6" ht="15" customHeight="1" x14ac:dyDescent="0.3">
      <c r="A14" s="657"/>
      <c r="C14" s="659"/>
      <c r="F14" s="659"/>
    </row>
    <row r="15" spans="1:6" ht="18.75" customHeight="1" x14ac:dyDescent="0.35">
      <c r="A15" s="702" t="s">
        <v>0</v>
      </c>
      <c r="B15" s="702"/>
      <c r="C15" s="702"/>
      <c r="D15" s="702"/>
      <c r="E15" s="702"/>
    </row>
    <row r="16" spans="1:6" ht="16.5" customHeight="1" x14ac:dyDescent="0.3">
      <c r="A16" s="660" t="s">
        <v>1</v>
      </c>
      <c r="B16" s="661" t="s">
        <v>2</v>
      </c>
    </row>
    <row r="17" spans="1:6" ht="16.5" customHeight="1" x14ac:dyDescent="0.3">
      <c r="A17" s="662" t="s">
        <v>3</v>
      </c>
      <c r="B17" s="662" t="s">
        <v>139</v>
      </c>
      <c r="D17" s="663"/>
      <c r="E17" s="664"/>
    </row>
    <row r="18" spans="1:6" ht="16.5" customHeight="1" x14ac:dyDescent="0.3">
      <c r="A18" s="665" t="s">
        <v>4</v>
      </c>
      <c r="B18" s="658" t="s">
        <v>137</v>
      </c>
      <c r="C18" s="664"/>
      <c r="D18" s="664"/>
      <c r="E18" s="664"/>
    </row>
    <row r="19" spans="1:6" ht="16.5" customHeight="1" x14ac:dyDescent="0.3">
      <c r="A19" s="665" t="s">
        <v>6</v>
      </c>
      <c r="B19" s="666">
        <v>99.6</v>
      </c>
      <c r="C19" s="664"/>
      <c r="D19" s="664"/>
      <c r="E19" s="664"/>
    </row>
    <row r="20" spans="1:6" ht="16.5" customHeight="1" x14ac:dyDescent="0.3">
      <c r="A20" s="662" t="s">
        <v>8</v>
      </c>
      <c r="B20" s="666">
        <v>30.13</v>
      </c>
      <c r="C20" s="664"/>
      <c r="D20" s="664"/>
      <c r="E20" s="664"/>
    </row>
    <row r="21" spans="1:6" ht="16.5" customHeight="1" x14ac:dyDescent="0.3">
      <c r="A21" s="662" t="s">
        <v>10</v>
      </c>
      <c r="B21" s="667">
        <f>B20/100</f>
        <v>0.30130000000000001</v>
      </c>
      <c r="C21" s="664"/>
      <c r="D21" s="664"/>
      <c r="E21" s="664"/>
    </row>
    <row r="22" spans="1:6" ht="15.75" customHeight="1" x14ac:dyDescent="0.3">
      <c r="A22" s="664"/>
      <c r="B22" s="664"/>
      <c r="C22" s="664"/>
      <c r="D22" s="664"/>
      <c r="E22" s="664"/>
    </row>
    <row r="23" spans="1:6" ht="16.5" customHeight="1" x14ac:dyDescent="0.3">
      <c r="A23" s="668" t="s">
        <v>13</v>
      </c>
      <c r="B23" s="669" t="s">
        <v>14</v>
      </c>
      <c r="C23" s="668" t="s">
        <v>15</v>
      </c>
      <c r="D23" s="668" t="s">
        <v>16</v>
      </c>
      <c r="E23" s="668" t="s">
        <v>17</v>
      </c>
      <c r="F23" s="668" t="s">
        <v>140</v>
      </c>
    </row>
    <row r="24" spans="1:6" ht="16.5" customHeight="1" x14ac:dyDescent="0.3">
      <c r="A24" s="670">
        <v>1</v>
      </c>
      <c r="B24" s="671">
        <v>67435285</v>
      </c>
      <c r="C24" s="671">
        <v>5883.73</v>
      </c>
      <c r="D24" s="672">
        <v>1.18</v>
      </c>
      <c r="E24" s="673">
        <v>5.76</v>
      </c>
      <c r="F24" s="673">
        <v>7.76</v>
      </c>
    </row>
    <row r="25" spans="1:6" ht="16.5" customHeight="1" x14ac:dyDescent="0.3">
      <c r="A25" s="670">
        <v>2</v>
      </c>
      <c r="B25" s="671">
        <v>67365859</v>
      </c>
      <c r="C25" s="671">
        <v>5920.74</v>
      </c>
      <c r="D25" s="672">
        <v>1.18</v>
      </c>
      <c r="E25" s="672">
        <v>5.76</v>
      </c>
      <c r="F25" s="672">
        <v>7.78</v>
      </c>
    </row>
    <row r="26" spans="1:6" ht="16.5" customHeight="1" x14ac:dyDescent="0.3">
      <c r="A26" s="670">
        <v>3</v>
      </c>
      <c r="B26" s="671">
        <v>67211296</v>
      </c>
      <c r="C26" s="671">
        <v>5896.46</v>
      </c>
      <c r="D26" s="672">
        <v>1.2</v>
      </c>
      <c r="E26" s="672">
        <v>5.76</v>
      </c>
      <c r="F26" s="672">
        <v>7.76</v>
      </c>
    </row>
    <row r="27" spans="1:6" ht="16.5" customHeight="1" x14ac:dyDescent="0.3">
      <c r="A27" s="670">
        <v>4</v>
      </c>
      <c r="B27" s="671">
        <v>67610368</v>
      </c>
      <c r="C27" s="671">
        <v>5988.75</v>
      </c>
      <c r="D27" s="672">
        <v>1.17</v>
      </c>
      <c r="E27" s="672">
        <v>5.76</v>
      </c>
      <c r="F27" s="672">
        <v>7.82</v>
      </c>
    </row>
    <row r="28" spans="1:6" ht="16.5" customHeight="1" x14ac:dyDescent="0.3">
      <c r="A28" s="670">
        <v>5</v>
      </c>
      <c r="B28" s="671">
        <v>67619824</v>
      </c>
      <c r="C28" s="671">
        <v>5985.81</v>
      </c>
      <c r="D28" s="672">
        <v>1.1599999999999999</v>
      </c>
      <c r="E28" s="672">
        <v>5.76</v>
      </c>
      <c r="F28" s="672">
        <v>7.84</v>
      </c>
    </row>
    <row r="29" spans="1:6" ht="16.5" customHeight="1" x14ac:dyDescent="0.3">
      <c r="A29" s="670">
        <v>6</v>
      </c>
      <c r="B29" s="674">
        <v>67579329</v>
      </c>
      <c r="C29" s="674">
        <v>6082.97</v>
      </c>
      <c r="D29" s="675">
        <v>1.1599999999999999</v>
      </c>
      <c r="E29" s="675">
        <v>5.77</v>
      </c>
      <c r="F29" s="675">
        <v>7.9</v>
      </c>
    </row>
    <row r="30" spans="1:6" ht="16.5" customHeight="1" x14ac:dyDescent="0.3">
      <c r="A30" s="676" t="s">
        <v>18</v>
      </c>
      <c r="B30" s="677">
        <f>AVERAGE(B24:B29)</f>
        <v>67470326.833333328</v>
      </c>
      <c r="C30" s="678">
        <f>AVERAGE(C24:C29)</f>
        <v>5959.7433333333329</v>
      </c>
      <c r="D30" s="678">
        <f>AVERAGE(D24:D29)</f>
        <v>1.175</v>
      </c>
      <c r="E30" s="678">
        <f>AVERAGE(E24:E29)</f>
        <v>5.7616666666666658</v>
      </c>
      <c r="F30" s="678">
        <f>AVERAGE(F24:F29)</f>
        <v>7.8099999999999987</v>
      </c>
    </row>
    <row r="31" spans="1:6" ht="16.5" customHeight="1" x14ac:dyDescent="0.3">
      <c r="A31" s="679" t="s">
        <v>19</v>
      </c>
      <c r="B31" s="680">
        <f>(STDEV(B24:B29)/B30)</f>
        <v>2.418020294379038E-3</v>
      </c>
      <c r="C31" s="681"/>
      <c r="D31" s="681"/>
      <c r="E31" s="682"/>
    </row>
    <row r="32" spans="1:6" s="658" customFormat="1" ht="16.5" customHeight="1" x14ac:dyDescent="0.3">
      <c r="A32" s="683" t="s">
        <v>20</v>
      </c>
      <c r="B32" s="684">
        <f>COUNT(B24:B29)</f>
        <v>6</v>
      </c>
      <c r="C32" s="685"/>
      <c r="D32" s="686"/>
      <c r="E32" s="687"/>
    </row>
    <row r="33" spans="1:6" s="658" customFormat="1" ht="15.75" customHeight="1" x14ac:dyDescent="0.3">
      <c r="A33" s="664"/>
      <c r="B33" s="664"/>
      <c r="C33" s="664"/>
      <c r="D33" s="664"/>
      <c r="E33" s="664"/>
    </row>
    <row r="34" spans="1:6" s="658" customFormat="1" ht="16.5" customHeight="1" x14ac:dyDescent="0.3">
      <c r="A34" s="665" t="s">
        <v>21</v>
      </c>
      <c r="B34" s="688" t="s">
        <v>22</v>
      </c>
      <c r="C34" s="689"/>
      <c r="D34" s="689"/>
      <c r="E34" s="689"/>
    </row>
    <row r="35" spans="1:6" ht="16.5" customHeight="1" x14ac:dyDescent="0.3">
      <c r="A35" s="665"/>
      <c r="B35" s="688" t="s">
        <v>23</v>
      </c>
      <c r="C35" s="689"/>
      <c r="D35" s="689"/>
      <c r="E35" s="689"/>
    </row>
    <row r="36" spans="1:6" ht="16.5" customHeight="1" x14ac:dyDescent="0.3">
      <c r="A36" s="665"/>
      <c r="B36" s="688" t="s">
        <v>24</v>
      </c>
      <c r="C36" s="689"/>
      <c r="D36" s="689"/>
      <c r="E36" s="689"/>
    </row>
    <row r="37" spans="1:6" ht="15.75" customHeight="1" x14ac:dyDescent="0.3">
      <c r="A37" s="664"/>
      <c r="B37" s="664" t="s">
        <v>141</v>
      </c>
      <c r="C37" s="664"/>
      <c r="D37" s="664"/>
      <c r="E37" s="664"/>
    </row>
    <row r="38" spans="1:6" ht="16.5" customHeight="1" x14ac:dyDescent="0.3">
      <c r="A38" s="660" t="s">
        <v>1</v>
      </c>
      <c r="B38" s="661" t="s">
        <v>25</v>
      </c>
    </row>
    <row r="39" spans="1:6" ht="16.5" customHeight="1" x14ac:dyDescent="0.3">
      <c r="A39" s="665" t="s">
        <v>4</v>
      </c>
      <c r="B39" s="662" t="s">
        <v>137</v>
      </c>
      <c r="C39" s="664"/>
      <c r="D39" s="664"/>
      <c r="E39" s="664"/>
    </row>
    <row r="40" spans="1:6" ht="16.5" customHeight="1" x14ac:dyDescent="0.3">
      <c r="A40" s="665" t="s">
        <v>6</v>
      </c>
      <c r="B40" s="666">
        <v>99.6</v>
      </c>
      <c r="C40" s="664"/>
      <c r="D40" s="664"/>
      <c r="E40" s="664"/>
    </row>
    <row r="41" spans="1:6" ht="16.5" customHeight="1" x14ac:dyDescent="0.3">
      <c r="A41" s="662" t="s">
        <v>8</v>
      </c>
      <c r="B41" s="666">
        <v>29.77</v>
      </c>
      <c r="C41" s="664"/>
      <c r="D41" s="664"/>
      <c r="E41" s="664"/>
    </row>
    <row r="42" spans="1:6" ht="16.5" customHeight="1" x14ac:dyDescent="0.3">
      <c r="A42" s="662" t="s">
        <v>10</v>
      </c>
      <c r="B42" s="667">
        <f>B41/100</f>
        <v>0.29770000000000002</v>
      </c>
      <c r="C42" s="664"/>
      <c r="D42" s="664"/>
      <c r="E42" s="664"/>
    </row>
    <row r="43" spans="1:6" ht="15.75" customHeight="1" x14ac:dyDescent="0.3">
      <c r="A43" s="664"/>
      <c r="B43" s="664"/>
      <c r="C43" s="664"/>
      <c r="D43" s="664"/>
      <c r="E43" s="664"/>
    </row>
    <row r="44" spans="1:6" ht="16.5" customHeight="1" x14ac:dyDescent="0.3">
      <c r="A44" s="668" t="s">
        <v>13</v>
      </c>
      <c r="B44" s="669" t="s">
        <v>14</v>
      </c>
      <c r="C44" s="668" t="s">
        <v>15</v>
      </c>
      <c r="D44" s="668" t="s">
        <v>16</v>
      </c>
      <c r="E44" s="668" t="s">
        <v>17</v>
      </c>
      <c r="F44" s="668" t="s">
        <v>140</v>
      </c>
    </row>
    <row r="45" spans="1:6" ht="16.5" customHeight="1" x14ac:dyDescent="0.3">
      <c r="A45" s="670">
        <v>1</v>
      </c>
      <c r="B45" s="671">
        <v>65680382</v>
      </c>
      <c r="C45" s="671">
        <v>7079.8</v>
      </c>
      <c r="D45" s="672">
        <v>1.1000000000000001</v>
      </c>
      <c r="E45" s="673">
        <v>6.25</v>
      </c>
      <c r="F45" s="673">
        <v>9.66</v>
      </c>
    </row>
    <row r="46" spans="1:6" ht="16.5" customHeight="1" x14ac:dyDescent="0.3">
      <c r="A46" s="670">
        <v>2</v>
      </c>
      <c r="B46" s="671">
        <v>65795391</v>
      </c>
      <c r="C46" s="671">
        <v>7079.45</v>
      </c>
      <c r="D46" s="672">
        <v>1.1100000000000001</v>
      </c>
      <c r="E46" s="672">
        <v>6.25</v>
      </c>
      <c r="F46" s="672">
        <v>9.64</v>
      </c>
    </row>
    <row r="47" spans="1:6" ht="16.5" customHeight="1" x14ac:dyDescent="0.3">
      <c r="A47" s="670">
        <v>3</v>
      </c>
      <c r="B47" s="671">
        <v>65217045</v>
      </c>
      <c r="C47" s="671">
        <v>7029.51</v>
      </c>
      <c r="D47" s="672">
        <v>1.1200000000000001</v>
      </c>
      <c r="E47" s="672">
        <v>6.25</v>
      </c>
      <c r="F47" s="672">
        <v>9.6199999999999992</v>
      </c>
    </row>
    <row r="48" spans="1:6" ht="16.5" customHeight="1" x14ac:dyDescent="0.3">
      <c r="A48" s="670">
        <v>4</v>
      </c>
      <c r="B48" s="671">
        <v>65656045</v>
      </c>
      <c r="C48" s="671">
        <v>7119.8</v>
      </c>
      <c r="D48" s="672">
        <v>1.1100000000000001</v>
      </c>
      <c r="E48" s="672">
        <v>6.25</v>
      </c>
      <c r="F48" s="672">
        <v>9.67</v>
      </c>
    </row>
    <row r="49" spans="1:7" ht="16.5" customHeight="1" x14ac:dyDescent="0.3">
      <c r="A49" s="670">
        <v>5</v>
      </c>
      <c r="B49" s="671">
        <v>65049182</v>
      </c>
      <c r="C49" s="671">
        <v>7117.58</v>
      </c>
      <c r="D49" s="672">
        <v>1.1100000000000001</v>
      </c>
      <c r="E49" s="672">
        <v>6.25</v>
      </c>
      <c r="F49" s="672">
        <v>9.67</v>
      </c>
    </row>
    <row r="50" spans="1:7" ht="16.5" customHeight="1" x14ac:dyDescent="0.3">
      <c r="A50" s="670">
        <v>6</v>
      </c>
      <c r="B50" s="674">
        <v>65925090</v>
      </c>
      <c r="C50" s="674">
        <v>6993.34</v>
      </c>
      <c r="D50" s="675">
        <v>1.1200000000000001</v>
      </c>
      <c r="E50" s="675">
        <v>6.25</v>
      </c>
      <c r="F50" s="675">
        <v>9.6</v>
      </c>
    </row>
    <row r="51" spans="1:7" ht="16.5" customHeight="1" x14ac:dyDescent="0.3">
      <c r="A51" s="676" t="s">
        <v>18</v>
      </c>
      <c r="B51" s="677">
        <f>AVERAGE(B45:B50)</f>
        <v>65553855.833333336</v>
      </c>
      <c r="C51" s="678">
        <f>AVERAGE(C45:C50)</f>
        <v>7069.913333333333</v>
      </c>
      <c r="D51" s="678">
        <f>AVERAGE(D45:D50)</f>
        <v>1.1116666666666668</v>
      </c>
      <c r="E51" s="678">
        <f>AVERAGE(E45:E50)</f>
        <v>6.25</v>
      </c>
      <c r="F51" s="678">
        <f>AVERAGE(F45:F50)</f>
        <v>9.6433333333333344</v>
      </c>
    </row>
    <row r="52" spans="1:7" ht="16.5" customHeight="1" x14ac:dyDescent="0.3">
      <c r="A52" s="679" t="s">
        <v>19</v>
      </c>
      <c r="B52" s="680">
        <f>(STDEV(B45:B50)/B51)</f>
        <v>5.2434358409160471E-3</v>
      </c>
      <c r="C52" s="681"/>
      <c r="D52" s="681"/>
      <c r="E52" s="682"/>
    </row>
    <row r="53" spans="1:7" s="658" customFormat="1" ht="16.5" customHeight="1" x14ac:dyDescent="0.3">
      <c r="A53" s="683" t="s">
        <v>20</v>
      </c>
      <c r="B53" s="684">
        <f>COUNT(B45:B50)</f>
        <v>6</v>
      </c>
      <c r="C53" s="685"/>
      <c r="D53" s="686"/>
      <c r="E53" s="687"/>
    </row>
    <row r="54" spans="1:7" s="658" customFormat="1" ht="15.75" customHeight="1" x14ac:dyDescent="0.3">
      <c r="A54" s="664"/>
      <c r="B54" s="664"/>
      <c r="C54" s="664"/>
      <c r="D54" s="664"/>
      <c r="E54" s="664"/>
    </row>
    <row r="55" spans="1:7" s="658" customFormat="1" ht="16.5" customHeight="1" x14ac:dyDescent="0.3">
      <c r="A55" s="665" t="s">
        <v>21</v>
      </c>
      <c r="B55" s="688" t="s">
        <v>22</v>
      </c>
      <c r="C55" s="689"/>
      <c r="D55" s="689"/>
      <c r="E55" s="689"/>
    </row>
    <row r="56" spans="1:7" ht="16.5" customHeight="1" x14ac:dyDescent="0.3">
      <c r="A56" s="665"/>
      <c r="B56" s="688" t="s">
        <v>23</v>
      </c>
      <c r="C56" s="689"/>
      <c r="D56" s="689"/>
      <c r="E56" s="689"/>
    </row>
    <row r="57" spans="1:7" ht="16.5" customHeight="1" x14ac:dyDescent="0.3">
      <c r="A57" s="665"/>
      <c r="B57" s="688" t="s">
        <v>24</v>
      </c>
      <c r="C57" s="689"/>
      <c r="D57" s="689"/>
      <c r="E57" s="689"/>
    </row>
    <row r="58" spans="1:7" ht="14.25" customHeight="1" thickBot="1" x14ac:dyDescent="0.35">
      <c r="A58" s="690"/>
      <c r="B58" s="664" t="s">
        <v>142</v>
      </c>
      <c r="D58" s="692"/>
      <c r="F58" s="693"/>
      <c r="G58" s="693"/>
    </row>
    <row r="59" spans="1:7" ht="15" customHeight="1" x14ac:dyDescent="0.3">
      <c r="B59" s="703" t="s">
        <v>26</v>
      </c>
      <c r="C59" s="703"/>
      <c r="E59" s="694" t="s">
        <v>27</v>
      </c>
      <c r="F59" s="695"/>
      <c r="G59" s="694" t="s">
        <v>28</v>
      </c>
    </row>
    <row r="60" spans="1:7" ht="15" customHeight="1" x14ac:dyDescent="0.3">
      <c r="A60" s="696" t="s">
        <v>29</v>
      </c>
      <c r="B60" s="697"/>
      <c r="C60" s="697"/>
      <c r="E60" s="697"/>
      <c r="G60" s="697"/>
    </row>
    <row r="61" spans="1:7" ht="15" customHeight="1" x14ac:dyDescent="0.3">
      <c r="A61" s="696" t="s">
        <v>30</v>
      </c>
      <c r="B61" s="698"/>
      <c r="C61" s="698"/>
      <c r="E61" s="698"/>
      <c r="G61" s="69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C43" sqref="C43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707" t="s">
        <v>31</v>
      </c>
      <c r="B11" s="708"/>
      <c r="C11" s="708"/>
      <c r="D11" s="708"/>
      <c r="E11" s="708"/>
      <c r="F11" s="709"/>
      <c r="G11" s="89"/>
    </row>
    <row r="12" spans="1:7" ht="16.5" customHeight="1" x14ac:dyDescent="0.3">
      <c r="A12" s="706" t="s">
        <v>32</v>
      </c>
      <c r="B12" s="706"/>
      <c r="C12" s="706"/>
      <c r="D12" s="706"/>
      <c r="E12" s="706"/>
      <c r="F12" s="706"/>
      <c r="G12" s="88"/>
    </row>
    <row r="14" spans="1:7" ht="16.5" customHeight="1" x14ac:dyDescent="0.3">
      <c r="A14" s="711" t="s">
        <v>33</v>
      </c>
      <c r="B14" s="711"/>
      <c r="C14" s="58" t="s">
        <v>5</v>
      </c>
    </row>
    <row r="15" spans="1:7" ht="16.5" customHeight="1" x14ac:dyDescent="0.3">
      <c r="A15" s="711" t="s">
        <v>34</v>
      </c>
      <c r="B15" s="711"/>
      <c r="C15" s="58" t="s">
        <v>7</v>
      </c>
    </row>
    <row r="16" spans="1:7" ht="16.5" customHeight="1" x14ac:dyDescent="0.3">
      <c r="A16" s="711" t="s">
        <v>35</v>
      </c>
      <c r="B16" s="711"/>
      <c r="C16" s="58" t="s">
        <v>9</v>
      </c>
    </row>
    <row r="17" spans="1:5" ht="16.5" customHeight="1" x14ac:dyDescent="0.3">
      <c r="A17" s="711" t="s">
        <v>36</v>
      </c>
      <c r="B17" s="711"/>
      <c r="C17" s="58" t="s">
        <v>11</v>
      </c>
    </row>
    <row r="18" spans="1:5" ht="16.5" customHeight="1" x14ac:dyDescent="0.3">
      <c r="A18" s="711" t="s">
        <v>37</v>
      </c>
      <c r="B18" s="711"/>
      <c r="C18" s="95" t="s">
        <v>12</v>
      </c>
    </row>
    <row r="19" spans="1:5" ht="16.5" customHeight="1" x14ac:dyDescent="0.3">
      <c r="A19" s="711" t="s">
        <v>38</v>
      </c>
      <c r="B19" s="711"/>
      <c r="C19" s="95" t="e">
        <f>#REF!</f>
        <v>#REF!</v>
      </c>
    </row>
    <row r="20" spans="1:5" ht="16.5" customHeight="1" x14ac:dyDescent="0.3">
      <c r="A20" s="60"/>
      <c r="B20" s="60"/>
      <c r="C20" s="75"/>
    </row>
    <row r="21" spans="1:5" ht="16.5" customHeight="1" x14ac:dyDescent="0.3">
      <c r="A21" s="706" t="s">
        <v>1</v>
      </c>
      <c r="B21" s="706"/>
      <c r="C21" s="57" t="s">
        <v>39</v>
      </c>
      <c r="D21" s="64"/>
    </row>
    <row r="22" spans="1:5" ht="15.75" customHeight="1" x14ac:dyDescent="0.3">
      <c r="A22" s="710"/>
      <c r="B22" s="710"/>
      <c r="C22" s="55"/>
      <c r="D22" s="710"/>
      <c r="E22" s="710"/>
    </row>
    <row r="23" spans="1:5" ht="33.75" customHeight="1" x14ac:dyDescent="0.3">
      <c r="C23" s="84" t="s">
        <v>40</v>
      </c>
      <c r="D23" s="83" t="s">
        <v>41</v>
      </c>
      <c r="E23" s="50"/>
    </row>
    <row r="24" spans="1:5" ht="15.75" customHeight="1" x14ac:dyDescent="0.3">
      <c r="C24" s="93">
        <v>1125.51</v>
      </c>
      <c r="D24" s="85">
        <f t="shared" ref="D24:D43" si="0">(C24-$C$46)/$C$46</f>
        <v>-6.9140403724897662E-3</v>
      </c>
      <c r="E24" s="51"/>
    </row>
    <row r="25" spans="1:5" ht="15.75" customHeight="1" x14ac:dyDescent="0.3">
      <c r="C25" s="93">
        <v>1130.4100000000001</v>
      </c>
      <c r="D25" s="86">
        <f t="shared" si="0"/>
        <v>-2.5905592819842264E-3</v>
      </c>
      <c r="E25" s="51"/>
    </row>
    <row r="26" spans="1:5" ht="15.75" customHeight="1" x14ac:dyDescent="0.3">
      <c r="C26" s="93">
        <v>1142.18</v>
      </c>
      <c r="D26" s="86">
        <f t="shared" si="0"/>
        <v>7.794618766025811E-3</v>
      </c>
      <c r="E26" s="51"/>
    </row>
    <row r="27" spans="1:5" ht="15.75" customHeight="1" x14ac:dyDescent="0.3">
      <c r="C27" s="93">
        <v>1130.6099999999999</v>
      </c>
      <c r="D27" s="86">
        <f t="shared" si="0"/>
        <v>-2.4140906660453884E-3</v>
      </c>
      <c r="E27" s="51"/>
    </row>
    <row r="28" spans="1:5" ht="15.75" customHeight="1" x14ac:dyDescent="0.3">
      <c r="C28" s="93">
        <v>1140.5999999999999</v>
      </c>
      <c r="D28" s="86">
        <f t="shared" si="0"/>
        <v>6.4005167001075875E-3</v>
      </c>
      <c r="E28" s="51"/>
    </row>
    <row r="29" spans="1:5" ht="15.75" customHeight="1" x14ac:dyDescent="0.3">
      <c r="C29" s="93">
        <v>1131.95</v>
      </c>
      <c r="D29" s="86">
        <f t="shared" si="0"/>
        <v>-1.231750939253971E-3</v>
      </c>
      <c r="E29" s="51"/>
    </row>
    <row r="30" spans="1:5" ht="15.75" customHeight="1" x14ac:dyDescent="0.3">
      <c r="C30" s="93">
        <v>1130.31</v>
      </c>
      <c r="D30" s="86">
        <f t="shared" si="0"/>
        <v>-2.6787935899538458E-3</v>
      </c>
      <c r="E30" s="51"/>
    </row>
    <row r="31" spans="1:5" ht="15.75" customHeight="1" x14ac:dyDescent="0.3">
      <c r="C31" s="93">
        <v>1135.76</v>
      </c>
      <c r="D31" s="86">
        <f t="shared" si="0"/>
        <v>2.1299761943838996E-3</v>
      </c>
      <c r="E31" s="51"/>
    </row>
    <row r="32" spans="1:5" ht="15.75" customHeight="1" x14ac:dyDescent="0.3">
      <c r="C32" s="93">
        <v>1136.55</v>
      </c>
      <c r="D32" s="86">
        <f t="shared" si="0"/>
        <v>2.8270272273429112E-3</v>
      </c>
      <c r="E32" s="51"/>
    </row>
    <row r="33" spans="1:7" ht="15.75" customHeight="1" x14ac:dyDescent="0.3">
      <c r="C33" s="93">
        <v>1126.6600000000001</v>
      </c>
      <c r="D33" s="86">
        <f t="shared" si="0"/>
        <v>-5.8993458308404453E-3</v>
      </c>
      <c r="E33" s="51"/>
    </row>
    <row r="34" spans="1:7" ht="15.75" customHeight="1" x14ac:dyDescent="0.3">
      <c r="C34" s="93">
        <v>1133.98</v>
      </c>
      <c r="D34" s="86">
        <f t="shared" si="0"/>
        <v>5.5940551252683826E-4</v>
      </c>
      <c r="E34" s="51"/>
    </row>
    <row r="35" spans="1:7" ht="15.75" customHeight="1" x14ac:dyDescent="0.3">
      <c r="C35" s="93">
        <v>1135.1400000000001</v>
      </c>
      <c r="D35" s="86">
        <f t="shared" si="0"/>
        <v>1.5829234849731009E-3</v>
      </c>
      <c r="E35" s="51"/>
    </row>
    <row r="36" spans="1:7" ht="15.75" customHeight="1" x14ac:dyDescent="0.3">
      <c r="C36" s="93">
        <v>1140.54</v>
      </c>
      <c r="D36" s="86">
        <f t="shared" si="0"/>
        <v>6.347576115325936E-3</v>
      </c>
      <c r="E36" s="51"/>
    </row>
    <row r="37" spans="1:7" ht="15.75" customHeight="1" x14ac:dyDescent="0.3">
      <c r="C37" s="93">
        <v>1129.3399999999999</v>
      </c>
      <c r="D37" s="86">
        <f t="shared" si="0"/>
        <v>-3.5346663772580118E-3</v>
      </c>
      <c r="E37" s="51"/>
    </row>
    <row r="38" spans="1:7" ht="15.75" customHeight="1" x14ac:dyDescent="0.3">
      <c r="C38" s="93">
        <v>1140.58</v>
      </c>
      <c r="D38" s="86">
        <f t="shared" si="0"/>
        <v>6.382869838513704E-3</v>
      </c>
      <c r="E38" s="51"/>
    </row>
    <row r="39" spans="1:7" ht="15.75" customHeight="1" x14ac:dyDescent="0.3">
      <c r="C39" s="93">
        <v>1130.52</v>
      </c>
      <c r="D39" s="86">
        <f t="shared" si="0"/>
        <v>-2.4935015432178656E-3</v>
      </c>
      <c r="E39" s="51"/>
    </row>
    <row r="40" spans="1:7" ht="15.75" customHeight="1" x14ac:dyDescent="0.3">
      <c r="C40" s="93">
        <v>1121.45</v>
      </c>
      <c r="D40" s="86">
        <f t="shared" si="0"/>
        <v>-1.0496353276051385E-2</v>
      </c>
      <c r="E40" s="51"/>
    </row>
    <row r="41" spans="1:7" ht="15.75" customHeight="1" x14ac:dyDescent="0.3">
      <c r="C41" s="93">
        <v>1130.57</v>
      </c>
      <c r="D41" s="86">
        <f t="shared" si="0"/>
        <v>-2.4493843892331559E-3</v>
      </c>
      <c r="E41" s="51"/>
    </row>
    <row r="42" spans="1:7" ht="15.75" customHeight="1" x14ac:dyDescent="0.3">
      <c r="C42" s="93">
        <v>1130.8</v>
      </c>
      <c r="D42" s="86">
        <f t="shared" si="0"/>
        <v>-2.2464454809032917E-3</v>
      </c>
      <c r="E42" s="51"/>
    </row>
    <row r="43" spans="1:7" ht="16.5" customHeight="1" x14ac:dyDescent="0.3">
      <c r="C43" s="94">
        <v>1143.46</v>
      </c>
      <c r="D43" s="87">
        <f t="shared" si="0"/>
        <v>8.9240179080353772E-3</v>
      </c>
      <c r="E43" s="51"/>
    </row>
    <row r="44" spans="1:7" ht="16.5" customHeight="1" x14ac:dyDescent="0.3">
      <c r="C44" s="52"/>
      <c r="D44" s="51"/>
      <c r="E44" s="53"/>
    </row>
    <row r="45" spans="1:7" ht="16.5" customHeight="1" x14ac:dyDescent="0.3">
      <c r="B45" s="80" t="s">
        <v>42</v>
      </c>
      <c r="C45" s="81">
        <f>SUM(C24:C44)</f>
        <v>22666.919999999995</v>
      </c>
      <c r="D45" s="76"/>
      <c r="E45" s="52"/>
    </row>
    <row r="46" spans="1:7" ht="17.25" customHeight="1" x14ac:dyDescent="0.3">
      <c r="B46" s="80" t="s">
        <v>43</v>
      </c>
      <c r="C46" s="82">
        <f>AVERAGE(C24:C44)</f>
        <v>1133.3459999999998</v>
      </c>
      <c r="E46" s="54"/>
    </row>
    <row r="47" spans="1:7" ht="17.25" customHeight="1" x14ac:dyDescent="0.3">
      <c r="A47" s="58"/>
      <c r="B47" s="77"/>
      <c r="D47" s="56"/>
      <c r="E47" s="54"/>
    </row>
    <row r="48" spans="1:7" ht="33.75" customHeight="1" x14ac:dyDescent="0.3">
      <c r="B48" s="90" t="s">
        <v>43</v>
      </c>
      <c r="C48" s="83" t="s">
        <v>44</v>
      </c>
      <c r="D48" s="78"/>
      <c r="G48" s="56"/>
    </row>
    <row r="49" spans="1:6" ht="17.25" customHeight="1" x14ac:dyDescent="0.3">
      <c r="B49" s="704">
        <f>C46</f>
        <v>1133.3459999999998</v>
      </c>
      <c r="C49" s="91">
        <f>-IF(C46&lt;=80,10%,IF(C46&lt;250,7.5%,5%))</f>
        <v>-0.05</v>
      </c>
      <c r="D49" s="79">
        <f>IF(C46&lt;=80,C46*0.9,IF(C46&lt;250,C46*0.925,C46*0.95))</f>
        <v>1076.6786999999997</v>
      </c>
    </row>
    <row r="50" spans="1:6" ht="17.25" customHeight="1" x14ac:dyDescent="0.3">
      <c r="B50" s="705"/>
      <c r="C50" s="92">
        <f>IF(C46&lt;=80, 10%, IF(C46&lt;250, 7.5%, 5%))</f>
        <v>0.05</v>
      </c>
      <c r="D50" s="79">
        <f>IF(C46&lt;=80, C46*1.1, IF(C46&lt;250, C46*1.075, C46*1.05))</f>
        <v>1190.0132999999998</v>
      </c>
    </row>
    <row r="51" spans="1:6" ht="16.5" customHeight="1" x14ac:dyDescent="0.3">
      <c r="A51" s="61"/>
      <c r="B51" s="62"/>
      <c r="C51" s="58"/>
      <c r="D51" s="63"/>
      <c r="E51" s="58"/>
      <c r="F51" s="64"/>
    </row>
    <row r="52" spans="1:6" ht="16.5" customHeight="1" x14ac:dyDescent="0.3">
      <c r="A52" s="58"/>
      <c r="B52" s="65" t="s">
        <v>26</v>
      </c>
      <c r="C52" s="65"/>
      <c r="D52" s="66" t="s">
        <v>27</v>
      </c>
      <c r="E52" s="67"/>
      <c r="F52" s="66" t="s">
        <v>28</v>
      </c>
    </row>
    <row r="53" spans="1:6" ht="34.5" customHeight="1" x14ac:dyDescent="0.3">
      <c r="A53" s="68" t="s">
        <v>29</v>
      </c>
      <c r="B53" s="69"/>
      <c r="C53" s="70"/>
      <c r="D53" s="69"/>
      <c r="E53" s="59"/>
      <c r="F53" s="71"/>
    </row>
    <row r="54" spans="1:6" ht="34.5" customHeight="1" x14ac:dyDescent="0.3">
      <c r="A54" s="68" t="s">
        <v>30</v>
      </c>
      <c r="B54" s="72"/>
      <c r="C54" s="73"/>
      <c r="D54" s="72"/>
      <c r="E54" s="59"/>
      <c r="F54" s="74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C81" zoomScale="90" zoomScaleNormal="90" zoomScalePageLayoutView="48" workbookViewId="0">
      <selection activeCell="D113" sqref="D11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4.10937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712" t="s">
        <v>45</v>
      </c>
      <c r="B1" s="712"/>
      <c r="C1" s="712"/>
      <c r="D1" s="712"/>
      <c r="E1" s="712"/>
      <c r="F1" s="712"/>
      <c r="G1" s="712"/>
      <c r="H1" s="712"/>
      <c r="I1" s="712"/>
    </row>
    <row r="2" spans="1:9" ht="18.75" customHeight="1" x14ac:dyDescent="0.3">
      <c r="A2" s="712"/>
      <c r="B2" s="712"/>
      <c r="C2" s="712"/>
      <c r="D2" s="712"/>
      <c r="E2" s="712"/>
      <c r="F2" s="712"/>
      <c r="G2" s="712"/>
      <c r="H2" s="712"/>
      <c r="I2" s="712"/>
    </row>
    <row r="3" spans="1:9" ht="18.75" customHeight="1" x14ac:dyDescent="0.3">
      <c r="A3" s="712"/>
      <c r="B3" s="712"/>
      <c r="C3" s="712"/>
      <c r="D3" s="712"/>
      <c r="E3" s="712"/>
      <c r="F3" s="712"/>
      <c r="G3" s="712"/>
      <c r="H3" s="712"/>
      <c r="I3" s="712"/>
    </row>
    <row r="4" spans="1:9" ht="18.75" customHeight="1" x14ac:dyDescent="0.3">
      <c r="A4" s="712"/>
      <c r="B4" s="712"/>
      <c r="C4" s="712"/>
      <c r="D4" s="712"/>
      <c r="E4" s="712"/>
      <c r="F4" s="712"/>
      <c r="G4" s="712"/>
      <c r="H4" s="712"/>
      <c r="I4" s="712"/>
    </row>
    <row r="5" spans="1:9" ht="18.75" customHeight="1" x14ac:dyDescent="0.3">
      <c r="A5" s="712"/>
      <c r="B5" s="712"/>
      <c r="C5" s="712"/>
      <c r="D5" s="712"/>
      <c r="E5" s="712"/>
      <c r="F5" s="712"/>
      <c r="G5" s="712"/>
      <c r="H5" s="712"/>
      <c r="I5" s="712"/>
    </row>
    <row r="6" spans="1:9" ht="18.75" customHeight="1" x14ac:dyDescent="0.3">
      <c r="A6" s="712"/>
      <c r="B6" s="712"/>
      <c r="C6" s="712"/>
      <c r="D6" s="712"/>
      <c r="E6" s="712"/>
      <c r="F6" s="712"/>
      <c r="G6" s="712"/>
      <c r="H6" s="712"/>
      <c r="I6" s="712"/>
    </row>
    <row r="7" spans="1:9" ht="18.75" customHeight="1" x14ac:dyDescent="0.3">
      <c r="A7" s="712"/>
      <c r="B7" s="712"/>
      <c r="C7" s="712"/>
      <c r="D7" s="712"/>
      <c r="E7" s="712"/>
      <c r="F7" s="712"/>
      <c r="G7" s="712"/>
      <c r="H7" s="712"/>
      <c r="I7" s="712"/>
    </row>
    <row r="8" spans="1:9" x14ac:dyDescent="0.3">
      <c r="A8" s="713" t="s">
        <v>46</v>
      </c>
      <c r="B8" s="713"/>
      <c r="C8" s="713"/>
      <c r="D8" s="713"/>
      <c r="E8" s="713"/>
      <c r="F8" s="713"/>
      <c r="G8" s="713"/>
      <c r="H8" s="713"/>
      <c r="I8" s="713"/>
    </row>
    <row r="9" spans="1:9" x14ac:dyDescent="0.3">
      <c r="A9" s="713"/>
      <c r="B9" s="713"/>
      <c r="C9" s="713"/>
      <c r="D9" s="713"/>
      <c r="E9" s="713"/>
      <c r="F9" s="713"/>
      <c r="G9" s="713"/>
      <c r="H9" s="713"/>
      <c r="I9" s="713"/>
    </row>
    <row r="10" spans="1:9" x14ac:dyDescent="0.3">
      <c r="A10" s="713"/>
      <c r="B10" s="713"/>
      <c r="C10" s="713"/>
      <c r="D10" s="713"/>
      <c r="E10" s="713"/>
      <c r="F10" s="713"/>
      <c r="G10" s="713"/>
      <c r="H10" s="713"/>
      <c r="I10" s="713"/>
    </row>
    <row r="11" spans="1:9" x14ac:dyDescent="0.3">
      <c r="A11" s="713"/>
      <c r="B11" s="713"/>
      <c r="C11" s="713"/>
      <c r="D11" s="713"/>
      <c r="E11" s="713"/>
      <c r="F11" s="713"/>
      <c r="G11" s="713"/>
      <c r="H11" s="713"/>
      <c r="I11" s="713"/>
    </row>
    <row r="12" spans="1:9" x14ac:dyDescent="0.3">
      <c r="A12" s="713"/>
      <c r="B12" s="713"/>
      <c r="C12" s="713"/>
      <c r="D12" s="713"/>
      <c r="E12" s="713"/>
      <c r="F12" s="713"/>
      <c r="G12" s="713"/>
      <c r="H12" s="713"/>
      <c r="I12" s="713"/>
    </row>
    <row r="13" spans="1:9" x14ac:dyDescent="0.3">
      <c r="A13" s="713"/>
      <c r="B13" s="713"/>
      <c r="C13" s="713"/>
      <c r="D13" s="713"/>
      <c r="E13" s="713"/>
      <c r="F13" s="713"/>
      <c r="G13" s="713"/>
      <c r="H13" s="713"/>
      <c r="I13" s="713"/>
    </row>
    <row r="14" spans="1:9" x14ac:dyDescent="0.3">
      <c r="A14" s="713"/>
      <c r="B14" s="713"/>
      <c r="C14" s="713"/>
      <c r="D14" s="713"/>
      <c r="E14" s="713"/>
      <c r="F14" s="713"/>
      <c r="G14" s="713"/>
      <c r="H14" s="713"/>
      <c r="I14" s="713"/>
    </row>
    <row r="15" spans="1:9" ht="19.5" customHeight="1" x14ac:dyDescent="0.35">
      <c r="A15" s="96"/>
    </row>
    <row r="16" spans="1:9" ht="19.5" customHeight="1" x14ac:dyDescent="0.35">
      <c r="A16" s="745" t="s">
        <v>31</v>
      </c>
      <c r="B16" s="746"/>
      <c r="C16" s="746"/>
      <c r="D16" s="746"/>
      <c r="E16" s="746"/>
      <c r="F16" s="746"/>
      <c r="G16" s="746"/>
      <c r="H16" s="747"/>
    </row>
    <row r="17" spans="1:14" ht="20.25" customHeight="1" x14ac:dyDescent="0.3">
      <c r="A17" s="748" t="s">
        <v>47</v>
      </c>
      <c r="B17" s="748"/>
      <c r="C17" s="748"/>
      <c r="D17" s="748"/>
      <c r="E17" s="748"/>
      <c r="F17" s="748"/>
      <c r="G17" s="748"/>
      <c r="H17" s="748"/>
    </row>
    <row r="18" spans="1:14" ht="26.25" customHeight="1" x14ac:dyDescent="0.5">
      <c r="A18" s="98" t="s">
        <v>33</v>
      </c>
      <c r="B18" s="754" t="s">
        <v>5</v>
      </c>
      <c r="C18" s="754"/>
      <c r="D18" s="752"/>
      <c r="E18" s="752"/>
      <c r="F18" s="99"/>
      <c r="G18" s="99"/>
      <c r="H18" s="99"/>
    </row>
    <row r="19" spans="1:14" ht="26.25" customHeight="1" x14ac:dyDescent="0.5">
      <c r="A19" s="98" t="s">
        <v>34</v>
      </c>
      <c r="B19" s="100" t="s">
        <v>7</v>
      </c>
      <c r="C19" s="251">
        <v>1</v>
      </c>
      <c r="D19" s="99"/>
      <c r="E19" s="99"/>
      <c r="F19" s="99"/>
      <c r="G19" s="99"/>
      <c r="H19" s="99"/>
    </row>
    <row r="20" spans="1:14" ht="26.25" customHeight="1" x14ac:dyDescent="0.5">
      <c r="A20" s="98" t="s">
        <v>35</v>
      </c>
      <c r="B20" s="749" t="s">
        <v>133</v>
      </c>
      <c r="C20" s="749"/>
      <c r="D20" s="99"/>
      <c r="E20" s="99"/>
      <c r="F20" s="99"/>
      <c r="G20" s="99"/>
      <c r="H20" s="99"/>
    </row>
    <row r="21" spans="1:14" ht="26.25" customHeight="1" x14ac:dyDescent="0.5">
      <c r="A21" s="98" t="s">
        <v>36</v>
      </c>
      <c r="B21" s="749" t="s">
        <v>11</v>
      </c>
      <c r="C21" s="749"/>
      <c r="D21" s="749"/>
      <c r="E21" s="749"/>
      <c r="F21" s="749"/>
      <c r="G21" s="749"/>
      <c r="H21" s="749"/>
      <c r="I21" s="101"/>
    </row>
    <row r="22" spans="1:14" ht="26.25" customHeight="1" x14ac:dyDescent="0.5">
      <c r="A22" s="98" t="s">
        <v>37</v>
      </c>
      <c r="B22" s="102">
        <v>43287</v>
      </c>
      <c r="C22" s="99"/>
      <c r="D22" s="99"/>
      <c r="E22" s="99"/>
      <c r="F22" s="99"/>
      <c r="G22" s="99"/>
      <c r="H22" s="99"/>
    </row>
    <row r="23" spans="1:14" ht="26.25" customHeight="1" x14ac:dyDescent="0.5">
      <c r="A23" s="98" t="s">
        <v>38</v>
      </c>
      <c r="B23" s="102">
        <v>43293</v>
      </c>
      <c r="C23" s="99"/>
      <c r="D23" s="99"/>
      <c r="E23" s="99"/>
      <c r="F23" s="99"/>
      <c r="G23" s="99"/>
      <c r="H23" s="99"/>
    </row>
    <row r="24" spans="1:14" ht="18" x14ac:dyDescent="0.35">
      <c r="A24" s="98"/>
      <c r="B24" s="103"/>
    </row>
    <row r="25" spans="1:14" ht="18" x14ac:dyDescent="0.35">
      <c r="A25" s="104" t="s">
        <v>1</v>
      </c>
      <c r="B25" s="103"/>
    </row>
    <row r="26" spans="1:14" ht="26.25" customHeight="1" x14ac:dyDescent="0.45">
      <c r="A26" s="105" t="s">
        <v>4</v>
      </c>
      <c r="B26" s="744" t="s">
        <v>134</v>
      </c>
      <c r="C26" s="744"/>
    </row>
    <row r="27" spans="1:14" ht="26.25" customHeight="1" x14ac:dyDescent="0.5">
      <c r="A27" s="106" t="s">
        <v>48</v>
      </c>
      <c r="B27" s="750" t="s">
        <v>135</v>
      </c>
      <c r="C27" s="750"/>
    </row>
    <row r="28" spans="1:14" ht="27" customHeight="1" x14ac:dyDescent="0.45">
      <c r="A28" s="106" t="s">
        <v>6</v>
      </c>
      <c r="B28" s="107">
        <v>98.9</v>
      </c>
    </row>
    <row r="29" spans="1:14" s="14" customFormat="1" ht="27" customHeight="1" x14ac:dyDescent="0.5">
      <c r="A29" s="106" t="s">
        <v>49</v>
      </c>
      <c r="B29" s="108">
        <v>0</v>
      </c>
      <c r="C29" s="720" t="s">
        <v>50</v>
      </c>
      <c r="D29" s="721"/>
      <c r="E29" s="721"/>
      <c r="F29" s="721"/>
      <c r="G29" s="722"/>
      <c r="I29" s="109"/>
      <c r="J29" s="109"/>
      <c r="K29" s="109"/>
      <c r="L29" s="109"/>
    </row>
    <row r="30" spans="1:14" s="14" customFormat="1" ht="19.5" customHeight="1" x14ac:dyDescent="0.35">
      <c r="A30" s="106" t="s">
        <v>51</v>
      </c>
      <c r="B30" s="110">
        <f>B28-B29</f>
        <v>98.9</v>
      </c>
      <c r="C30" s="111"/>
      <c r="D30" s="111"/>
      <c r="E30" s="111"/>
      <c r="F30" s="111"/>
      <c r="G30" s="112"/>
      <c r="I30" s="109"/>
      <c r="J30" s="109"/>
      <c r="K30" s="109"/>
      <c r="L30" s="109"/>
    </row>
    <row r="31" spans="1:14" s="14" customFormat="1" ht="27" customHeight="1" x14ac:dyDescent="0.45">
      <c r="A31" s="106" t="s">
        <v>52</v>
      </c>
      <c r="B31" s="113">
        <v>1</v>
      </c>
      <c r="C31" s="723" t="s">
        <v>53</v>
      </c>
      <c r="D31" s="724"/>
      <c r="E31" s="724"/>
      <c r="F31" s="724"/>
      <c r="G31" s="724"/>
      <c r="H31" s="725"/>
      <c r="I31" s="109"/>
      <c r="J31" s="109"/>
      <c r="K31" s="109"/>
      <c r="L31" s="109"/>
    </row>
    <row r="32" spans="1:14" s="14" customFormat="1" ht="27" customHeight="1" x14ac:dyDescent="0.45">
      <c r="A32" s="106" t="s">
        <v>54</v>
      </c>
      <c r="B32" s="113">
        <v>1</v>
      </c>
      <c r="C32" s="723" t="s">
        <v>55</v>
      </c>
      <c r="D32" s="724"/>
      <c r="E32" s="724"/>
      <c r="F32" s="724"/>
      <c r="G32" s="724"/>
      <c r="H32" s="725"/>
      <c r="I32" s="109"/>
      <c r="J32" s="109"/>
      <c r="K32" s="109"/>
      <c r="L32" s="114"/>
      <c r="M32" s="114"/>
      <c r="N32" s="115"/>
    </row>
    <row r="33" spans="1:14" s="14" customFormat="1" ht="17.25" customHeight="1" x14ac:dyDescent="0.35">
      <c r="A33" s="106"/>
      <c r="B33" s="116"/>
      <c r="C33" s="117"/>
      <c r="D33" s="117"/>
      <c r="E33" s="117"/>
      <c r="F33" s="117"/>
      <c r="G33" s="117"/>
      <c r="H33" s="117"/>
      <c r="I33" s="109"/>
      <c r="J33" s="109"/>
      <c r="K33" s="109"/>
      <c r="L33" s="114"/>
      <c r="M33" s="114"/>
      <c r="N33" s="115"/>
    </row>
    <row r="34" spans="1:14" s="14" customFormat="1" ht="18" x14ac:dyDescent="0.35">
      <c r="A34" s="106" t="s">
        <v>56</v>
      </c>
      <c r="B34" s="118">
        <f>B31/B32</f>
        <v>1</v>
      </c>
      <c r="C34" s="97" t="s">
        <v>57</v>
      </c>
      <c r="D34" s="97"/>
      <c r="E34" s="97"/>
      <c r="F34" s="97"/>
      <c r="G34" s="97"/>
      <c r="I34" s="109"/>
      <c r="J34" s="109"/>
      <c r="K34" s="109"/>
      <c r="L34" s="114"/>
      <c r="M34" s="114"/>
      <c r="N34" s="115"/>
    </row>
    <row r="35" spans="1:14" s="14" customFormat="1" ht="19.5" customHeight="1" x14ac:dyDescent="0.35">
      <c r="A35" s="106"/>
      <c r="B35" s="110"/>
      <c r="G35" s="97"/>
      <c r="I35" s="109"/>
      <c r="J35" s="109"/>
      <c r="K35" s="109"/>
      <c r="L35" s="114"/>
      <c r="M35" s="114"/>
      <c r="N35" s="115"/>
    </row>
    <row r="36" spans="1:14" s="14" customFormat="1" ht="27" customHeight="1" x14ac:dyDescent="0.45">
      <c r="A36" s="119" t="s">
        <v>58</v>
      </c>
      <c r="B36" s="120">
        <v>100</v>
      </c>
      <c r="C36" s="97"/>
      <c r="D36" s="726" t="s">
        <v>59</v>
      </c>
      <c r="E36" s="751"/>
      <c r="F36" s="726" t="s">
        <v>60</v>
      </c>
      <c r="G36" s="727"/>
      <c r="J36" s="109"/>
      <c r="K36" s="109"/>
      <c r="L36" s="114"/>
      <c r="M36" s="114"/>
      <c r="N36" s="115"/>
    </row>
    <row r="37" spans="1:14" s="14" customFormat="1" ht="27" customHeight="1" x14ac:dyDescent="0.45">
      <c r="A37" s="121" t="s">
        <v>61</v>
      </c>
      <c r="B37" s="122">
        <v>1</v>
      </c>
      <c r="C37" s="123" t="s">
        <v>62</v>
      </c>
      <c r="D37" s="124" t="s">
        <v>63</v>
      </c>
      <c r="E37" s="125" t="s">
        <v>64</v>
      </c>
      <c r="F37" s="124" t="s">
        <v>63</v>
      </c>
      <c r="G37" s="126" t="s">
        <v>64</v>
      </c>
      <c r="I37" s="127" t="s">
        <v>65</v>
      </c>
      <c r="J37" s="109"/>
      <c r="K37" s="109"/>
      <c r="L37" s="114"/>
      <c r="M37" s="114"/>
      <c r="N37" s="115"/>
    </row>
    <row r="38" spans="1:14" s="14" customFormat="1" ht="26.25" customHeight="1" x14ac:dyDescent="0.45">
      <c r="A38" s="121" t="s">
        <v>66</v>
      </c>
      <c r="B38" s="122">
        <v>1</v>
      </c>
      <c r="C38" s="128">
        <v>1</v>
      </c>
      <c r="D38" s="129">
        <v>37580780</v>
      </c>
      <c r="E38" s="130">
        <f>IF(ISBLANK(D38),"-",$D$48/$D$45*D38)</f>
        <v>38253791.708796762</v>
      </c>
      <c r="F38" s="129">
        <v>41601118</v>
      </c>
      <c r="G38" s="131">
        <f>IF(ISBLANK(F38),"-",$D$48/$F$45*F38)</f>
        <v>39117005.598470964</v>
      </c>
      <c r="I38" s="132"/>
      <c r="J38" s="109"/>
      <c r="K38" s="109"/>
      <c r="L38" s="114"/>
      <c r="M38" s="114"/>
      <c r="N38" s="115"/>
    </row>
    <row r="39" spans="1:14" s="14" customFormat="1" ht="26.25" customHeight="1" x14ac:dyDescent="0.45">
      <c r="A39" s="121" t="s">
        <v>67</v>
      </c>
      <c r="B39" s="122">
        <v>1</v>
      </c>
      <c r="C39" s="133">
        <v>2</v>
      </c>
      <c r="D39" s="134">
        <v>37696692</v>
      </c>
      <c r="E39" s="135">
        <f>IF(ISBLANK(D39),"-",$D$48/$D$45*D39)</f>
        <v>38371779.507468052</v>
      </c>
      <c r="F39" s="134">
        <v>41692364</v>
      </c>
      <c r="G39" s="136">
        <f>IF(ISBLANK(F39),"-",$D$48/$F$45*F39)</f>
        <v>39202803.059318967</v>
      </c>
      <c r="I39" s="728">
        <f>ABS((F43/D43*D42)-F42)/D42</f>
        <v>2.651521160970606E-2</v>
      </c>
      <c r="J39" s="109"/>
      <c r="K39" s="109"/>
      <c r="L39" s="114"/>
      <c r="M39" s="114"/>
      <c r="N39" s="115"/>
    </row>
    <row r="40" spans="1:14" ht="26.25" customHeight="1" x14ac:dyDescent="0.45">
      <c r="A40" s="121" t="s">
        <v>68</v>
      </c>
      <c r="B40" s="122">
        <v>1</v>
      </c>
      <c r="C40" s="133">
        <v>3</v>
      </c>
      <c r="D40" s="134">
        <v>37454929</v>
      </c>
      <c r="E40" s="135">
        <f>IF(ISBLANK(D40),"-",$D$48/$D$45*D40)</f>
        <v>38125686.918519825</v>
      </c>
      <c r="F40" s="134">
        <v>41734140</v>
      </c>
      <c r="G40" s="136">
        <f>IF(ISBLANK(F40),"-",$D$48/$F$45*F40)</f>
        <v>39242084.504252292</v>
      </c>
      <c r="I40" s="728"/>
      <c r="L40" s="114"/>
      <c r="M40" s="114"/>
      <c r="N40" s="137"/>
    </row>
    <row r="41" spans="1:14" ht="27" customHeight="1" x14ac:dyDescent="0.45">
      <c r="A41" s="121" t="s">
        <v>69</v>
      </c>
      <c r="B41" s="122">
        <v>1</v>
      </c>
      <c r="C41" s="138">
        <v>4</v>
      </c>
      <c r="D41" s="139"/>
      <c r="E41" s="140" t="str">
        <f>IF(ISBLANK(D41),"-",$D$48/$D$45*D41)</f>
        <v>-</v>
      </c>
      <c r="F41" s="139"/>
      <c r="G41" s="141" t="str">
        <f>IF(ISBLANK(F41),"-",$D$48/$F$45*F41)</f>
        <v>-</v>
      </c>
      <c r="I41" s="142"/>
      <c r="L41" s="114"/>
      <c r="M41" s="114"/>
      <c r="N41" s="137"/>
    </row>
    <row r="42" spans="1:14" ht="27" customHeight="1" x14ac:dyDescent="0.45">
      <c r="A42" s="121" t="s">
        <v>70</v>
      </c>
      <c r="B42" s="122">
        <v>1</v>
      </c>
      <c r="C42" s="143" t="s">
        <v>71</v>
      </c>
      <c r="D42" s="144">
        <f>AVERAGE(D38:D41)</f>
        <v>37577467</v>
      </c>
      <c r="E42" s="145">
        <f>AVERAGE(E38:E41)</f>
        <v>38250419.378261544</v>
      </c>
      <c r="F42" s="144">
        <f>AVERAGE(F38:F41)</f>
        <v>41675874</v>
      </c>
      <c r="G42" s="146">
        <f>AVERAGE(G38:G41)</f>
        <v>39187297.720680743</v>
      </c>
      <c r="H42" s="147"/>
    </row>
    <row r="43" spans="1:14" ht="26.25" customHeight="1" x14ac:dyDescent="0.45">
      <c r="A43" s="121" t="s">
        <v>72</v>
      </c>
      <c r="B43" s="122">
        <v>1</v>
      </c>
      <c r="C43" s="148" t="s">
        <v>73</v>
      </c>
      <c r="D43" s="753">
        <v>14.9</v>
      </c>
      <c r="E43" s="137"/>
      <c r="F43" s="149">
        <v>16.13</v>
      </c>
      <c r="H43" s="147"/>
    </row>
    <row r="44" spans="1:14" ht="26.25" customHeight="1" x14ac:dyDescent="0.45">
      <c r="A44" s="121" t="s">
        <v>74</v>
      </c>
      <c r="B44" s="122">
        <v>1</v>
      </c>
      <c r="C44" s="150" t="s">
        <v>75</v>
      </c>
      <c r="D44" s="151">
        <f>D43*$B$34</f>
        <v>14.9</v>
      </c>
      <c r="E44" s="152"/>
      <c r="F44" s="151">
        <f>F43*$B$34</f>
        <v>16.13</v>
      </c>
      <c r="H44" s="147"/>
    </row>
    <row r="45" spans="1:14" ht="19.5" customHeight="1" x14ac:dyDescent="0.35">
      <c r="A45" s="121" t="s">
        <v>76</v>
      </c>
      <c r="B45" s="153">
        <f>(B44/B43)*(B42/B41)*(B40/B39)*(B38/B37)*B36</f>
        <v>100</v>
      </c>
      <c r="C45" s="150" t="s">
        <v>77</v>
      </c>
      <c r="D45" s="154">
        <f>D44*$B$30/100</f>
        <v>14.7361</v>
      </c>
      <c r="E45" s="155"/>
      <c r="F45" s="154">
        <f>F44*$B$30/100</f>
        <v>15.952570000000001</v>
      </c>
      <c r="H45" s="147"/>
    </row>
    <row r="46" spans="1:14" ht="19.5" customHeight="1" x14ac:dyDescent="0.35">
      <c r="A46" s="714" t="s">
        <v>78</v>
      </c>
      <c r="B46" s="715"/>
      <c r="C46" s="150" t="s">
        <v>79</v>
      </c>
      <c r="D46" s="156">
        <f>D45/$B$45</f>
        <v>0.14736099999999999</v>
      </c>
      <c r="E46" s="157"/>
      <c r="F46" s="158">
        <f>F45/$B$45</f>
        <v>0.15952570000000002</v>
      </c>
      <c r="H46" s="147"/>
    </row>
    <row r="47" spans="1:14" ht="27" customHeight="1" x14ac:dyDescent="0.45">
      <c r="A47" s="716"/>
      <c r="B47" s="717"/>
      <c r="C47" s="159" t="s">
        <v>80</v>
      </c>
      <c r="D47" s="160">
        <v>0.15</v>
      </c>
      <c r="E47" s="161"/>
      <c r="F47" s="157"/>
      <c r="H47" s="147"/>
    </row>
    <row r="48" spans="1:14" ht="18" x14ac:dyDescent="0.35">
      <c r="C48" s="162" t="s">
        <v>81</v>
      </c>
      <c r="D48" s="154">
        <f>D47*$B$45</f>
        <v>15</v>
      </c>
      <c r="F48" s="163"/>
      <c r="H48" s="147"/>
    </row>
    <row r="49" spans="1:12" ht="19.5" customHeight="1" x14ac:dyDescent="0.35">
      <c r="C49" s="164" t="s">
        <v>82</v>
      </c>
      <c r="D49" s="165">
        <f>D48/B34</f>
        <v>15</v>
      </c>
      <c r="F49" s="163"/>
      <c r="H49" s="147"/>
    </row>
    <row r="50" spans="1:12" ht="18" x14ac:dyDescent="0.35">
      <c r="C50" s="119" t="s">
        <v>83</v>
      </c>
      <c r="D50" s="166">
        <f>AVERAGE(E38:E41,G38:G41)</f>
        <v>38718858.54947114</v>
      </c>
      <c r="F50" s="167"/>
      <c r="H50" s="147"/>
    </row>
    <row r="51" spans="1:12" ht="18" x14ac:dyDescent="0.35">
      <c r="C51" s="121" t="s">
        <v>84</v>
      </c>
      <c r="D51" s="168">
        <f>STDEV(E38:E41,G38:G41)/D50</f>
        <v>1.3445498314029868E-2</v>
      </c>
      <c r="F51" s="167"/>
      <c r="H51" s="147"/>
    </row>
    <row r="52" spans="1:12" ht="19.5" customHeight="1" x14ac:dyDescent="0.35">
      <c r="C52" s="169" t="s">
        <v>20</v>
      </c>
      <c r="D52" s="170">
        <f>COUNT(E38:E41,G38:G41)</f>
        <v>6</v>
      </c>
      <c r="F52" s="167"/>
    </row>
    <row r="54" spans="1:12" ht="18" x14ac:dyDescent="0.35">
      <c r="A54" s="171" t="s">
        <v>1</v>
      </c>
      <c r="B54" s="172" t="s">
        <v>85</v>
      </c>
    </row>
    <row r="55" spans="1:12" ht="18" x14ac:dyDescent="0.35">
      <c r="A55" s="97" t="s">
        <v>86</v>
      </c>
      <c r="B55" s="173" t="str">
        <f>B21</f>
        <v>Each film-coated tablet contains: Lamivudine USP 150 mg, Nevirapine USP 200 mg and Zidovudine USP 300 mg.</v>
      </c>
    </row>
    <row r="56" spans="1:12" ht="26.25" customHeight="1" x14ac:dyDescent="0.45">
      <c r="A56" s="174" t="s">
        <v>87</v>
      </c>
      <c r="B56" s="175">
        <v>150</v>
      </c>
      <c r="C56" s="97" t="str">
        <f>B20</f>
        <v>Lamivudine</v>
      </c>
      <c r="H56" s="176"/>
    </row>
    <row r="57" spans="1:12" ht="18" x14ac:dyDescent="0.35">
      <c r="A57" s="173" t="s">
        <v>88</v>
      </c>
      <c r="B57" s="243">
        <f>Uniformity!C46</f>
        <v>1133.3459999999998</v>
      </c>
      <c r="H57" s="176"/>
    </row>
    <row r="58" spans="1:12" ht="19.5" customHeight="1" x14ac:dyDescent="0.35">
      <c r="H58" s="176"/>
    </row>
    <row r="59" spans="1:12" s="14" customFormat="1" ht="27" customHeight="1" x14ac:dyDescent="0.45">
      <c r="A59" s="119" t="s">
        <v>89</v>
      </c>
      <c r="B59" s="120">
        <v>100</v>
      </c>
      <c r="C59" s="97"/>
      <c r="D59" s="177" t="s">
        <v>90</v>
      </c>
      <c r="E59" s="178" t="s">
        <v>62</v>
      </c>
      <c r="F59" s="178" t="s">
        <v>63</v>
      </c>
      <c r="G59" s="178" t="s">
        <v>91</v>
      </c>
      <c r="H59" s="123" t="s">
        <v>92</v>
      </c>
      <c r="L59" s="109"/>
    </row>
    <row r="60" spans="1:12" s="14" customFormat="1" ht="26.25" customHeight="1" x14ac:dyDescent="0.45">
      <c r="A60" s="121" t="s">
        <v>93</v>
      </c>
      <c r="B60" s="122">
        <v>10</v>
      </c>
      <c r="C60" s="731" t="s">
        <v>94</v>
      </c>
      <c r="D60" s="734">
        <v>1139.54</v>
      </c>
      <c r="E60" s="179">
        <v>1</v>
      </c>
      <c r="F60" s="180">
        <v>40811399</v>
      </c>
      <c r="G60" s="244">
        <f>IF(ISBLANK(F60),"-",(F60/$D$50*$D$47*$B$68)*($B$57/$D$60))</f>
        <v>157.24727849080762</v>
      </c>
      <c r="H60" s="262">
        <f t="shared" ref="H60:H71" si="0">IF(ISBLANK(F60),"-",(G60/$B$56)*100)</f>
        <v>104.83151899387175</v>
      </c>
      <c r="L60" s="109"/>
    </row>
    <row r="61" spans="1:12" s="14" customFormat="1" ht="26.25" customHeight="1" x14ac:dyDescent="0.45">
      <c r="A61" s="121" t="s">
        <v>95</v>
      </c>
      <c r="B61" s="122">
        <v>100</v>
      </c>
      <c r="C61" s="732"/>
      <c r="D61" s="735"/>
      <c r="E61" s="181">
        <v>2</v>
      </c>
      <c r="F61" s="134">
        <v>41184281</v>
      </c>
      <c r="G61" s="245">
        <f>IF(ISBLANK(F61),"-",(F61/$D$50*$D$47*$B$68)*($B$57/$D$60))</f>
        <v>158.68400159109169</v>
      </c>
      <c r="H61" s="263">
        <f t="shared" si="0"/>
        <v>105.78933439406113</v>
      </c>
      <c r="L61" s="109"/>
    </row>
    <row r="62" spans="1:12" s="14" customFormat="1" ht="26.25" customHeight="1" x14ac:dyDescent="0.45">
      <c r="A62" s="121" t="s">
        <v>96</v>
      </c>
      <c r="B62" s="122">
        <v>1</v>
      </c>
      <c r="C62" s="732"/>
      <c r="D62" s="735"/>
      <c r="E62" s="181">
        <v>3</v>
      </c>
      <c r="F62" s="182">
        <v>41454986</v>
      </c>
      <c r="G62" s="245">
        <f>IF(ISBLANK(F62),"-",(F62/$D$50*$D$47*$B$68)*($B$57/$D$60))</f>
        <v>159.72703431152974</v>
      </c>
      <c r="H62" s="263">
        <f t="shared" si="0"/>
        <v>106.48468954101982</v>
      </c>
      <c r="L62" s="109"/>
    </row>
    <row r="63" spans="1:12" ht="27" customHeight="1" x14ac:dyDescent="0.45">
      <c r="A63" s="121" t="s">
        <v>97</v>
      </c>
      <c r="B63" s="122">
        <v>1</v>
      </c>
      <c r="C63" s="741"/>
      <c r="D63" s="736"/>
      <c r="E63" s="183">
        <v>4</v>
      </c>
      <c r="F63" s="184"/>
      <c r="G63" s="245" t="str">
        <f>IF(ISBLANK(F63),"-",(F63/$D$50*$D$47*$B$68)*($B$57/$D$60))</f>
        <v>-</v>
      </c>
      <c r="H63" s="263" t="str">
        <f t="shared" si="0"/>
        <v>-</v>
      </c>
    </row>
    <row r="64" spans="1:12" ht="26.25" customHeight="1" x14ac:dyDescent="0.45">
      <c r="A64" s="121" t="s">
        <v>98</v>
      </c>
      <c r="B64" s="122">
        <v>1</v>
      </c>
      <c r="C64" s="731" t="s">
        <v>99</v>
      </c>
      <c r="D64" s="734">
        <v>1127.69</v>
      </c>
      <c r="E64" s="179">
        <v>1</v>
      </c>
      <c r="F64" s="180">
        <v>39536745</v>
      </c>
      <c r="G64" s="244">
        <f>IF(ISBLANK(F64),"-",(F64/$D$50*$D$47*$B$68)*($B$57/$D$64))</f>
        <v>153.93678500179868</v>
      </c>
      <c r="H64" s="262">
        <f t="shared" si="0"/>
        <v>102.62452333453244</v>
      </c>
    </row>
    <row r="65" spans="1:8" ht="26.25" customHeight="1" x14ac:dyDescent="0.45">
      <c r="A65" s="121" t="s">
        <v>100</v>
      </c>
      <c r="B65" s="122">
        <v>1</v>
      </c>
      <c r="C65" s="732"/>
      <c r="D65" s="735"/>
      <c r="E65" s="181">
        <v>2</v>
      </c>
      <c r="F65" s="134">
        <v>39131129</v>
      </c>
      <c r="G65" s="245">
        <f>IF(ISBLANK(F65),"-",(F65/$D$50*$D$47*$B$68)*($B$57/$D$64))</f>
        <v>152.35751430095345</v>
      </c>
      <c r="H65" s="263">
        <f t="shared" si="0"/>
        <v>101.57167620063564</v>
      </c>
    </row>
    <row r="66" spans="1:8" ht="26.25" customHeight="1" x14ac:dyDescent="0.45">
      <c r="A66" s="121" t="s">
        <v>101</v>
      </c>
      <c r="B66" s="122">
        <v>1</v>
      </c>
      <c r="C66" s="732"/>
      <c r="D66" s="735"/>
      <c r="E66" s="181">
        <v>3</v>
      </c>
      <c r="F66" s="134">
        <v>39163596</v>
      </c>
      <c r="G66" s="245">
        <f>IF(ISBLANK(F66),"-",(F66/$D$50*$D$47*$B$68)*($B$57/$D$64))</f>
        <v>152.48392495005095</v>
      </c>
      <c r="H66" s="263">
        <f t="shared" si="0"/>
        <v>101.65594996670065</v>
      </c>
    </row>
    <row r="67" spans="1:8" ht="27" customHeight="1" x14ac:dyDescent="0.45">
      <c r="A67" s="121" t="s">
        <v>102</v>
      </c>
      <c r="B67" s="122">
        <v>1</v>
      </c>
      <c r="C67" s="741"/>
      <c r="D67" s="736"/>
      <c r="E67" s="183">
        <v>4</v>
      </c>
      <c r="F67" s="184"/>
      <c r="G67" s="261" t="str">
        <f>IF(ISBLANK(F67),"-",(F67/$D$50*$D$47*$B$68)*($B$57/$D$64))</f>
        <v>-</v>
      </c>
      <c r="H67" s="264" t="str">
        <f t="shared" si="0"/>
        <v>-</v>
      </c>
    </row>
    <row r="68" spans="1:8" ht="26.25" customHeight="1" x14ac:dyDescent="0.5">
      <c r="A68" s="121" t="s">
        <v>103</v>
      </c>
      <c r="B68" s="185">
        <f>(B67/B66)*(B65/B64)*(B63/B62)*(B61/B60)*B59</f>
        <v>1000</v>
      </c>
      <c r="C68" s="731" t="s">
        <v>104</v>
      </c>
      <c r="D68" s="734">
        <v>1132.56</v>
      </c>
      <c r="E68" s="179">
        <v>1</v>
      </c>
      <c r="F68" s="180">
        <v>39620198</v>
      </c>
      <c r="G68" s="244">
        <f>IF(ISBLANK(F68),"-",(F68/$D$50*$D$47*$B$68)*($B$57/$D$68))</f>
        <v>153.59838598145856</v>
      </c>
      <c r="H68" s="263">
        <f t="shared" si="0"/>
        <v>102.39892398763904</v>
      </c>
    </row>
    <row r="69" spans="1:8" ht="27" customHeight="1" x14ac:dyDescent="0.5">
      <c r="A69" s="169" t="s">
        <v>105</v>
      </c>
      <c r="B69" s="186">
        <f>(D47*B68)/B56*B57</f>
        <v>1133.3459999999998</v>
      </c>
      <c r="C69" s="732"/>
      <c r="D69" s="735"/>
      <c r="E69" s="181">
        <v>2</v>
      </c>
      <c r="F69" s="134">
        <v>39221264</v>
      </c>
      <c r="G69" s="245">
        <f>IF(ISBLANK(F69),"-",(F69/$D$50*$D$47*$B$68)*($B$57/$D$68))</f>
        <v>152.05181070909046</v>
      </c>
      <c r="H69" s="263">
        <f t="shared" si="0"/>
        <v>101.36787380606032</v>
      </c>
    </row>
    <row r="70" spans="1:8" ht="26.25" customHeight="1" x14ac:dyDescent="0.45">
      <c r="A70" s="737" t="s">
        <v>78</v>
      </c>
      <c r="B70" s="738"/>
      <c r="C70" s="732"/>
      <c r="D70" s="735"/>
      <c r="E70" s="181">
        <v>3</v>
      </c>
      <c r="F70" s="134">
        <v>39616054</v>
      </c>
      <c r="G70" s="245">
        <f>IF(ISBLANK(F70),"-",(F70/$D$50*$D$47*$B$68)*($B$57/$D$68))</f>
        <v>153.5823206475219</v>
      </c>
      <c r="H70" s="263">
        <f t="shared" si="0"/>
        <v>102.3882137650146</v>
      </c>
    </row>
    <row r="71" spans="1:8" ht="27" customHeight="1" x14ac:dyDescent="0.45">
      <c r="A71" s="739"/>
      <c r="B71" s="740"/>
      <c r="C71" s="733"/>
      <c r="D71" s="736"/>
      <c r="E71" s="183">
        <v>4</v>
      </c>
      <c r="F71" s="184"/>
      <c r="G71" s="261" t="str">
        <f>IF(ISBLANK(F71),"-",(F71/$D$50*$D$47*$B$68)*($B$57/$D$68))</f>
        <v>-</v>
      </c>
      <c r="H71" s="264" t="str">
        <f t="shared" si="0"/>
        <v>-</v>
      </c>
    </row>
    <row r="72" spans="1:8" ht="26.25" customHeight="1" x14ac:dyDescent="0.45">
      <c r="A72" s="187"/>
      <c r="B72" s="187"/>
      <c r="C72" s="187"/>
      <c r="D72" s="187"/>
      <c r="E72" s="187"/>
      <c r="F72" s="189" t="s">
        <v>71</v>
      </c>
      <c r="G72" s="250">
        <f>AVERAGE(G60:G71)</f>
        <v>154.8521173315892</v>
      </c>
      <c r="H72" s="265">
        <f>AVERAGE(H60:H71)</f>
        <v>103.23474488772614</v>
      </c>
    </row>
    <row r="73" spans="1:8" ht="26.25" customHeight="1" x14ac:dyDescent="0.45">
      <c r="C73" s="187"/>
      <c r="D73" s="187"/>
      <c r="E73" s="187"/>
      <c r="F73" s="190" t="s">
        <v>84</v>
      </c>
      <c r="G73" s="249">
        <f>STDEV(G60:G71)/G72</f>
        <v>1.8810879972562963E-2</v>
      </c>
      <c r="H73" s="249">
        <f>STDEV(H60:H71)/H72</f>
        <v>1.8810879972562949E-2</v>
      </c>
    </row>
    <row r="74" spans="1:8" ht="27" customHeight="1" x14ac:dyDescent="0.45">
      <c r="A74" s="187"/>
      <c r="B74" s="187"/>
      <c r="C74" s="188"/>
      <c r="D74" s="188"/>
      <c r="E74" s="191"/>
      <c r="F74" s="192" t="s">
        <v>20</v>
      </c>
      <c r="G74" s="193">
        <f>COUNT(G60:G71)</f>
        <v>9</v>
      </c>
      <c r="H74" s="193">
        <f>COUNT(H60:H71)</f>
        <v>9</v>
      </c>
    </row>
    <row r="76" spans="1:8" ht="26.25" customHeight="1" x14ac:dyDescent="0.45">
      <c r="A76" s="105" t="s">
        <v>106</v>
      </c>
      <c r="B76" s="194" t="s">
        <v>107</v>
      </c>
      <c r="C76" s="718" t="str">
        <f>B26</f>
        <v>LAMIVUDINE</v>
      </c>
      <c r="D76" s="718"/>
      <c r="E76" s="195" t="s">
        <v>108</v>
      </c>
      <c r="F76" s="195"/>
      <c r="G76" s="281">
        <f>H72</f>
        <v>103.23474488772614</v>
      </c>
      <c r="H76" s="197"/>
    </row>
    <row r="77" spans="1:8" ht="18" x14ac:dyDescent="0.35">
      <c r="A77" s="104" t="s">
        <v>109</v>
      </c>
      <c r="B77" s="104" t="s">
        <v>110</v>
      </c>
    </row>
    <row r="78" spans="1:8" ht="18" x14ac:dyDescent="0.35">
      <c r="A78" s="104"/>
      <c r="B78" s="104"/>
    </row>
    <row r="79" spans="1:8" ht="26.25" customHeight="1" x14ac:dyDescent="0.45">
      <c r="A79" s="105" t="s">
        <v>4</v>
      </c>
      <c r="B79" s="752" t="str">
        <f>B26</f>
        <v>LAMIVUDINE</v>
      </c>
      <c r="C79" s="752"/>
    </row>
    <row r="80" spans="1:8" ht="26.25" customHeight="1" x14ac:dyDescent="0.45">
      <c r="A80" s="106" t="s">
        <v>48</v>
      </c>
      <c r="B80" s="752" t="str">
        <f>B27</f>
        <v>L3-12</v>
      </c>
      <c r="C80" s="752"/>
    </row>
    <row r="81" spans="1:12" ht="27" customHeight="1" x14ac:dyDescent="0.45">
      <c r="A81" s="106" t="s">
        <v>6</v>
      </c>
      <c r="B81" s="198">
        <f>B28</f>
        <v>98.9</v>
      </c>
    </row>
    <row r="82" spans="1:12" s="14" customFormat="1" ht="27" customHeight="1" x14ac:dyDescent="0.5">
      <c r="A82" s="106" t="s">
        <v>49</v>
      </c>
      <c r="B82" s="108">
        <v>0</v>
      </c>
      <c r="C82" s="720" t="s">
        <v>50</v>
      </c>
      <c r="D82" s="721"/>
      <c r="E82" s="721"/>
      <c r="F82" s="721"/>
      <c r="G82" s="722"/>
      <c r="I82" s="109"/>
      <c r="J82" s="109"/>
      <c r="K82" s="109"/>
      <c r="L82" s="109"/>
    </row>
    <row r="83" spans="1:12" s="14" customFormat="1" ht="19.5" customHeight="1" x14ac:dyDescent="0.35">
      <c r="A83" s="106" t="s">
        <v>51</v>
      </c>
      <c r="B83" s="110">
        <f>B81-B82</f>
        <v>98.9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4" customFormat="1" ht="27" customHeight="1" x14ac:dyDescent="0.45">
      <c r="A84" s="106" t="s">
        <v>52</v>
      </c>
      <c r="B84" s="113">
        <v>1</v>
      </c>
      <c r="C84" s="723" t="s">
        <v>111</v>
      </c>
      <c r="D84" s="724"/>
      <c r="E84" s="724"/>
      <c r="F84" s="724"/>
      <c r="G84" s="724"/>
      <c r="H84" s="725"/>
      <c r="I84" s="109"/>
      <c r="J84" s="109"/>
      <c r="K84" s="109"/>
      <c r="L84" s="109"/>
    </row>
    <row r="85" spans="1:12" s="14" customFormat="1" ht="27" customHeight="1" x14ac:dyDescent="0.45">
      <c r="A85" s="106" t="s">
        <v>54</v>
      </c>
      <c r="B85" s="113">
        <v>1</v>
      </c>
      <c r="C85" s="723" t="s">
        <v>112</v>
      </c>
      <c r="D85" s="724"/>
      <c r="E85" s="724"/>
      <c r="F85" s="724"/>
      <c r="G85" s="724"/>
      <c r="H85" s="725"/>
      <c r="I85" s="109"/>
      <c r="J85" s="109"/>
      <c r="K85" s="109"/>
      <c r="L85" s="109"/>
    </row>
    <row r="86" spans="1:12" s="14" customFormat="1" ht="18" x14ac:dyDescent="0.35">
      <c r="A86" s="106"/>
      <c r="B86" s="116"/>
      <c r="C86" s="117"/>
      <c r="D86" s="117"/>
      <c r="E86" s="117"/>
      <c r="F86" s="117"/>
      <c r="G86" s="117"/>
      <c r="H86" s="117"/>
      <c r="I86" s="109"/>
      <c r="J86" s="109"/>
      <c r="K86" s="109"/>
      <c r="L86" s="109"/>
    </row>
    <row r="87" spans="1:12" s="14" customFormat="1" ht="18" x14ac:dyDescent="0.35">
      <c r="A87" s="106" t="s">
        <v>56</v>
      </c>
      <c r="B87" s="118">
        <f>B84/B85</f>
        <v>1</v>
      </c>
      <c r="C87" s="97" t="s">
        <v>57</v>
      </c>
      <c r="D87" s="97"/>
      <c r="E87" s="97"/>
      <c r="F87" s="97"/>
      <c r="G87" s="97"/>
      <c r="I87" s="109"/>
      <c r="J87" s="109"/>
      <c r="K87" s="109"/>
      <c r="L87" s="109"/>
    </row>
    <row r="88" spans="1:12" ht="19.5" customHeight="1" x14ac:dyDescent="0.35">
      <c r="A88" s="104"/>
      <c r="B88" s="104"/>
    </row>
    <row r="89" spans="1:12" ht="27" customHeight="1" x14ac:dyDescent="0.45">
      <c r="A89" s="119" t="s">
        <v>58</v>
      </c>
      <c r="B89" s="120">
        <v>100</v>
      </c>
      <c r="D89" s="199" t="s">
        <v>59</v>
      </c>
      <c r="E89" s="200"/>
      <c r="F89" s="726" t="s">
        <v>60</v>
      </c>
      <c r="G89" s="727"/>
    </row>
    <row r="90" spans="1:12" ht="27" customHeight="1" x14ac:dyDescent="0.45">
      <c r="A90" s="121" t="s">
        <v>61</v>
      </c>
      <c r="B90" s="122">
        <v>1</v>
      </c>
      <c r="C90" s="201" t="s">
        <v>62</v>
      </c>
      <c r="D90" s="124" t="s">
        <v>63</v>
      </c>
      <c r="E90" s="125" t="s">
        <v>64</v>
      </c>
      <c r="F90" s="124" t="s">
        <v>63</v>
      </c>
      <c r="G90" s="202" t="s">
        <v>64</v>
      </c>
      <c r="I90" s="127" t="s">
        <v>65</v>
      </c>
    </row>
    <row r="91" spans="1:12" ht="26.25" customHeight="1" x14ac:dyDescent="0.45">
      <c r="A91" s="121" t="s">
        <v>66</v>
      </c>
      <c r="B91" s="122">
        <v>1</v>
      </c>
      <c r="C91" s="203">
        <v>1</v>
      </c>
      <c r="D91" s="129">
        <v>39893417</v>
      </c>
      <c r="E91" s="130">
        <f>IF(ISBLANK(D91),"-",$D$101/$D$98*D91)</f>
        <v>42175998.932633705</v>
      </c>
      <c r="F91" s="129">
        <v>43982458</v>
      </c>
      <c r="G91" s="131">
        <f>IF(ISBLANK(F91),"-",$D$101/$F$98*F91)</f>
        <v>42942879.593645193</v>
      </c>
      <c r="I91" s="132"/>
    </row>
    <row r="92" spans="1:12" ht="26.25" customHeight="1" x14ac:dyDescent="0.45">
      <c r="A92" s="121" t="s">
        <v>67</v>
      </c>
      <c r="B92" s="122">
        <v>1</v>
      </c>
      <c r="C92" s="188">
        <v>2</v>
      </c>
      <c r="D92" s="134">
        <v>39551197</v>
      </c>
      <c r="E92" s="135">
        <f>IF(ISBLANK(D92),"-",$D$101/$D$98*D92)</f>
        <v>41814198.128387585</v>
      </c>
      <c r="F92" s="134">
        <v>44321984</v>
      </c>
      <c r="G92" s="136">
        <f>IF(ISBLANK(F92),"-",$D$101/$F$98*F92)</f>
        <v>43274380.487408608</v>
      </c>
      <c r="I92" s="728">
        <f>ABS((F96/D96*D95)-F95)/D95</f>
        <v>2.9999415615105118E-2</v>
      </c>
    </row>
    <row r="93" spans="1:12" ht="26.25" customHeight="1" x14ac:dyDescent="0.45">
      <c r="A93" s="121" t="s">
        <v>68</v>
      </c>
      <c r="B93" s="122">
        <v>1</v>
      </c>
      <c r="C93" s="188">
        <v>3</v>
      </c>
      <c r="D93" s="134">
        <v>39875476</v>
      </c>
      <c r="E93" s="135">
        <f>IF(ISBLANK(D93),"-",$D$101/$D$98*D93)</f>
        <v>42157031.40230532</v>
      </c>
      <c r="F93" s="134">
        <v>44476142</v>
      </c>
      <c r="G93" s="136">
        <f>IF(ISBLANK(F93),"-",$D$101/$F$98*F93)</f>
        <v>43424894.777273834</v>
      </c>
      <c r="I93" s="728"/>
    </row>
    <row r="94" spans="1:12" ht="27" customHeight="1" x14ac:dyDescent="0.45">
      <c r="A94" s="121" t="s">
        <v>69</v>
      </c>
      <c r="B94" s="122">
        <v>1</v>
      </c>
      <c r="C94" s="204">
        <v>4</v>
      </c>
      <c r="D94" s="139"/>
      <c r="E94" s="140" t="str">
        <f>IF(ISBLANK(D94),"-",$D$101/$D$98*D94)</f>
        <v>-</v>
      </c>
      <c r="F94" s="205"/>
      <c r="G94" s="141" t="str">
        <f>IF(ISBLANK(F94),"-",$D$101/$F$98*F94)</f>
        <v>-</v>
      </c>
      <c r="I94" s="142"/>
    </row>
    <row r="95" spans="1:12" ht="27" customHeight="1" x14ac:dyDescent="0.45">
      <c r="A95" s="121" t="s">
        <v>70</v>
      </c>
      <c r="B95" s="122">
        <v>1</v>
      </c>
      <c r="C95" s="206" t="s">
        <v>71</v>
      </c>
      <c r="D95" s="207">
        <f>AVERAGE(D91:D94)</f>
        <v>39773363.333333336</v>
      </c>
      <c r="E95" s="145">
        <f>AVERAGE(E91:E94)</f>
        <v>42049076.154442206</v>
      </c>
      <c r="F95" s="208">
        <f>AVERAGE(F91:F94)</f>
        <v>44260194.666666664</v>
      </c>
      <c r="G95" s="209">
        <f>AVERAGE(G91:G94)</f>
        <v>43214051.619442545</v>
      </c>
    </row>
    <row r="96" spans="1:12" ht="26.25" customHeight="1" x14ac:dyDescent="0.45">
      <c r="A96" s="121" t="s">
        <v>72</v>
      </c>
      <c r="B96" s="107">
        <v>1</v>
      </c>
      <c r="C96" s="210" t="s">
        <v>113</v>
      </c>
      <c r="D96" s="211">
        <v>15.94</v>
      </c>
      <c r="E96" s="137"/>
      <c r="F96" s="149">
        <v>17.260000000000002</v>
      </c>
    </row>
    <row r="97" spans="1:10" ht="26.25" customHeight="1" x14ac:dyDescent="0.45">
      <c r="A97" s="121" t="s">
        <v>74</v>
      </c>
      <c r="B97" s="107">
        <v>1</v>
      </c>
      <c r="C97" s="212" t="s">
        <v>114</v>
      </c>
      <c r="D97" s="213">
        <f>D96*$B$87</f>
        <v>15.94</v>
      </c>
      <c r="E97" s="152"/>
      <c r="F97" s="151">
        <f>F96*$B$87</f>
        <v>17.260000000000002</v>
      </c>
    </row>
    <row r="98" spans="1:10" ht="19.5" customHeight="1" x14ac:dyDescent="0.35">
      <c r="A98" s="121" t="s">
        <v>76</v>
      </c>
      <c r="B98" s="214">
        <f>(B97/B96)*(B95/B94)*(B93/B92)*(B91/B90)*B89</f>
        <v>100</v>
      </c>
      <c r="C98" s="212" t="s">
        <v>115</v>
      </c>
      <c r="D98" s="215">
        <f>D97*$B$83/100</f>
        <v>15.764660000000001</v>
      </c>
      <c r="E98" s="155"/>
      <c r="F98" s="154">
        <f>F97*$B$83/100</f>
        <v>17.070140000000002</v>
      </c>
    </row>
    <row r="99" spans="1:10" ht="19.5" customHeight="1" x14ac:dyDescent="0.35">
      <c r="A99" s="714" t="s">
        <v>78</v>
      </c>
      <c r="B99" s="729"/>
      <c r="C99" s="212" t="s">
        <v>116</v>
      </c>
      <c r="D99" s="216">
        <f>D98/$B$98</f>
        <v>0.1576466</v>
      </c>
      <c r="E99" s="155"/>
      <c r="F99" s="158">
        <f>F98/$B$98</f>
        <v>0.17070140000000003</v>
      </c>
      <c r="G99" s="217"/>
      <c r="H99" s="147"/>
    </row>
    <row r="100" spans="1:10" ht="19.5" customHeight="1" x14ac:dyDescent="0.35">
      <c r="A100" s="716"/>
      <c r="B100" s="730"/>
      <c r="C100" s="212" t="s">
        <v>80</v>
      </c>
      <c r="D100" s="218">
        <f>$B$56/$B$116</f>
        <v>0.16666666666666666</v>
      </c>
      <c r="F100" s="163"/>
      <c r="G100" s="219"/>
      <c r="H100" s="147"/>
    </row>
    <row r="101" spans="1:10" ht="18" x14ac:dyDescent="0.35">
      <c r="C101" s="212" t="s">
        <v>81</v>
      </c>
      <c r="D101" s="213">
        <f>D100*$B$98</f>
        <v>16.666666666666664</v>
      </c>
      <c r="F101" s="163"/>
      <c r="G101" s="217"/>
      <c r="H101" s="147"/>
    </row>
    <row r="102" spans="1:10" ht="19.5" customHeight="1" x14ac:dyDescent="0.35">
      <c r="C102" s="220" t="s">
        <v>82</v>
      </c>
      <c r="D102" s="221">
        <f>D101/B34</f>
        <v>16.666666666666664</v>
      </c>
      <c r="F102" s="167"/>
      <c r="G102" s="217"/>
      <c r="H102" s="147"/>
      <c r="J102" s="222"/>
    </row>
    <row r="103" spans="1:10" ht="18" x14ac:dyDescent="0.35">
      <c r="C103" s="223" t="s">
        <v>117</v>
      </c>
      <c r="D103" s="224">
        <f>AVERAGE(E91:E94,G91:G94)</f>
        <v>42631563.886942379</v>
      </c>
      <c r="F103" s="167"/>
      <c r="G103" s="225"/>
      <c r="H103" s="147"/>
      <c r="J103" s="226"/>
    </row>
    <row r="104" spans="1:10" ht="18" x14ac:dyDescent="0.35">
      <c r="C104" s="190" t="s">
        <v>84</v>
      </c>
      <c r="D104" s="227">
        <f>STDEV(E91:E94,G91:G94)/D103</f>
        <v>1.5701385287184563E-2</v>
      </c>
      <c r="F104" s="167"/>
      <c r="G104" s="217"/>
      <c r="H104" s="147"/>
      <c r="J104" s="226"/>
    </row>
    <row r="105" spans="1:10" ht="19.5" customHeight="1" x14ac:dyDescent="0.35">
      <c r="C105" s="192" t="s">
        <v>20</v>
      </c>
      <c r="D105" s="228">
        <f>COUNT(E91:E94,G91:G94)</f>
        <v>6</v>
      </c>
      <c r="F105" s="167"/>
      <c r="G105" s="217"/>
      <c r="H105" s="147"/>
      <c r="J105" s="226"/>
    </row>
    <row r="106" spans="1:10" ht="19.5" customHeight="1" x14ac:dyDescent="0.35">
      <c r="A106" s="171"/>
      <c r="B106" s="171"/>
      <c r="C106" s="171"/>
      <c r="D106" s="171"/>
      <c r="E106" s="171"/>
    </row>
    <row r="107" spans="1:10" ht="27" customHeight="1" x14ac:dyDescent="0.45">
      <c r="A107" s="119" t="s">
        <v>118</v>
      </c>
      <c r="B107" s="120">
        <v>900</v>
      </c>
      <c r="C107" s="266" t="s">
        <v>119</v>
      </c>
      <c r="D107" s="266" t="s">
        <v>63</v>
      </c>
      <c r="E107" s="266" t="s">
        <v>120</v>
      </c>
      <c r="F107" s="229" t="s">
        <v>121</v>
      </c>
    </row>
    <row r="108" spans="1:10" ht="26.25" customHeight="1" x14ac:dyDescent="0.45">
      <c r="A108" s="121" t="s">
        <v>122</v>
      </c>
      <c r="B108" s="122">
        <v>1</v>
      </c>
      <c r="C108" s="271">
        <v>1</v>
      </c>
      <c r="D108" s="272">
        <v>42678515</v>
      </c>
      <c r="E108" s="246">
        <f t="shared" ref="E108:E113" si="1">IF(ISBLANK(D108),"-",D108/$D$103*$D$100*$B$116)</f>
        <v>150.16519841911781</v>
      </c>
      <c r="F108" s="273">
        <f t="shared" ref="F108:F113" si="2">IF(ISBLANK(D108), "-", (E108/$B$56)*100)</f>
        <v>100.11013227941189</v>
      </c>
    </row>
    <row r="109" spans="1:10" ht="26.25" customHeight="1" x14ac:dyDescent="0.45">
      <c r="A109" s="121" t="s">
        <v>95</v>
      </c>
      <c r="B109" s="122">
        <v>1</v>
      </c>
      <c r="C109" s="267">
        <v>2</v>
      </c>
      <c r="D109" s="269">
        <v>41431005</v>
      </c>
      <c r="E109" s="247">
        <f t="shared" si="1"/>
        <v>145.77580983144475</v>
      </c>
      <c r="F109" s="274">
        <f t="shared" si="2"/>
        <v>97.183873220963164</v>
      </c>
    </row>
    <row r="110" spans="1:10" ht="26.25" customHeight="1" x14ac:dyDescent="0.45">
      <c r="A110" s="121" t="s">
        <v>96</v>
      </c>
      <c r="B110" s="122">
        <v>1</v>
      </c>
      <c r="C110" s="267">
        <v>3</v>
      </c>
      <c r="D110" s="269">
        <v>42789654</v>
      </c>
      <c r="E110" s="247">
        <f t="shared" si="1"/>
        <v>150.55624318689155</v>
      </c>
      <c r="F110" s="274">
        <f t="shared" si="2"/>
        <v>100.37082879126102</v>
      </c>
    </row>
    <row r="111" spans="1:10" ht="26.25" customHeight="1" x14ac:dyDescent="0.45">
      <c r="A111" s="121" t="s">
        <v>97</v>
      </c>
      <c r="B111" s="122">
        <v>1</v>
      </c>
      <c r="C111" s="267">
        <v>4</v>
      </c>
      <c r="D111" s="269">
        <v>42023142</v>
      </c>
      <c r="E111" s="247">
        <f t="shared" si="1"/>
        <v>147.85925556746207</v>
      </c>
      <c r="F111" s="274">
        <f t="shared" si="2"/>
        <v>98.572837044974719</v>
      </c>
    </row>
    <row r="112" spans="1:10" ht="26.25" customHeight="1" x14ac:dyDescent="0.45">
      <c r="A112" s="121" t="s">
        <v>98</v>
      </c>
      <c r="B112" s="122">
        <v>1</v>
      </c>
      <c r="C112" s="267">
        <v>5</v>
      </c>
      <c r="D112" s="269">
        <v>41992757</v>
      </c>
      <c r="E112" s="247">
        <f t="shared" si="1"/>
        <v>147.75234534450877</v>
      </c>
      <c r="F112" s="274">
        <f t="shared" si="2"/>
        <v>98.501563563005845</v>
      </c>
    </row>
    <row r="113" spans="1:10" ht="27" customHeight="1" x14ac:dyDescent="0.45">
      <c r="A113" s="121" t="s">
        <v>100</v>
      </c>
      <c r="B113" s="122">
        <v>1</v>
      </c>
      <c r="C113" s="268">
        <v>6</v>
      </c>
      <c r="D113" s="270">
        <v>42493636</v>
      </c>
      <c r="E113" s="248">
        <f t="shared" si="1"/>
        <v>149.51469800413082</v>
      </c>
      <c r="F113" s="275">
        <f t="shared" si="2"/>
        <v>99.676465336087219</v>
      </c>
    </row>
    <row r="114" spans="1:10" ht="27" customHeight="1" x14ac:dyDescent="0.45">
      <c r="A114" s="121" t="s">
        <v>101</v>
      </c>
      <c r="B114" s="122">
        <v>1</v>
      </c>
      <c r="C114" s="230"/>
      <c r="D114" s="188"/>
      <c r="E114" s="96"/>
      <c r="F114" s="276"/>
    </row>
    <row r="115" spans="1:10" ht="26.25" customHeight="1" x14ac:dyDescent="0.45">
      <c r="A115" s="121" t="s">
        <v>102</v>
      </c>
      <c r="B115" s="122">
        <v>1</v>
      </c>
      <c r="C115" s="230"/>
      <c r="D115" s="253" t="s">
        <v>71</v>
      </c>
      <c r="E115" s="255">
        <f>AVERAGE(E108:E113)</f>
        <v>148.60392505892597</v>
      </c>
      <c r="F115" s="277">
        <f>AVERAGE(F108:F113)</f>
        <v>99.069283372617306</v>
      </c>
    </row>
    <row r="116" spans="1:10" ht="27" customHeight="1" x14ac:dyDescent="0.45">
      <c r="A116" s="121" t="s">
        <v>103</v>
      </c>
      <c r="B116" s="153">
        <f>(B115/B114)*(B113/B112)*(B111/B110)*(B109/B108)*B107</f>
        <v>900</v>
      </c>
      <c r="C116" s="231"/>
      <c r="D116" s="254" t="s">
        <v>84</v>
      </c>
      <c r="E116" s="252">
        <f>STDEV(E108:E113)/E115</f>
        <v>1.2171133496725875E-2</v>
      </c>
      <c r="F116" s="232">
        <f>STDEV(F108:F113)/F115</f>
        <v>1.2171133496725862E-2</v>
      </c>
      <c r="I116" s="96"/>
    </row>
    <row r="117" spans="1:10" ht="27" customHeight="1" x14ac:dyDescent="0.45">
      <c r="A117" s="714" t="s">
        <v>78</v>
      </c>
      <c r="B117" s="715"/>
      <c r="C117" s="233"/>
      <c r="D117" s="192" t="s">
        <v>20</v>
      </c>
      <c r="E117" s="257">
        <f>COUNT(E108:E113)</f>
        <v>6</v>
      </c>
      <c r="F117" s="258">
        <f>COUNT(F108:F113)</f>
        <v>6</v>
      </c>
      <c r="I117" s="96"/>
      <c r="J117" s="226"/>
    </row>
    <row r="118" spans="1:10" ht="26.25" customHeight="1" x14ac:dyDescent="0.35">
      <c r="A118" s="716"/>
      <c r="B118" s="717"/>
      <c r="C118" s="96"/>
      <c r="D118" s="256"/>
      <c r="E118" s="742" t="s">
        <v>123</v>
      </c>
      <c r="F118" s="743"/>
      <c r="G118" s="96"/>
      <c r="H118" s="96"/>
      <c r="I118" s="96"/>
    </row>
    <row r="119" spans="1:10" ht="25.5" customHeight="1" x14ac:dyDescent="0.45">
      <c r="A119" s="242"/>
      <c r="B119" s="117"/>
      <c r="C119" s="96"/>
      <c r="D119" s="254" t="s">
        <v>124</v>
      </c>
      <c r="E119" s="259">
        <f>MIN(E108:E113)</f>
        <v>145.77580983144475</v>
      </c>
      <c r="F119" s="278">
        <f>MIN(F108:F113)</f>
        <v>97.183873220963164</v>
      </c>
      <c r="G119" s="96"/>
      <c r="H119" s="96"/>
      <c r="I119" s="96"/>
    </row>
    <row r="120" spans="1:10" ht="24" customHeight="1" x14ac:dyDescent="0.45">
      <c r="A120" s="242"/>
      <c r="B120" s="117"/>
      <c r="C120" s="96"/>
      <c r="D120" s="164" t="s">
        <v>125</v>
      </c>
      <c r="E120" s="260">
        <f>MAX(E108:E113)</f>
        <v>150.55624318689155</v>
      </c>
      <c r="F120" s="279">
        <f>MAX(F108:F113)</f>
        <v>100.37082879126102</v>
      </c>
      <c r="G120" s="96"/>
      <c r="H120" s="96"/>
      <c r="I120" s="96"/>
    </row>
    <row r="121" spans="1:10" ht="27" customHeight="1" x14ac:dyDescent="0.35">
      <c r="A121" s="242"/>
      <c r="B121" s="117"/>
      <c r="C121" s="96"/>
      <c r="D121" s="96"/>
      <c r="E121" s="96"/>
      <c r="F121" s="188"/>
      <c r="G121" s="96"/>
      <c r="H121" s="96"/>
      <c r="I121" s="96"/>
    </row>
    <row r="122" spans="1:10" ht="25.5" customHeight="1" x14ac:dyDescent="0.35">
      <c r="A122" s="242"/>
      <c r="B122" s="117"/>
      <c r="C122" s="96"/>
      <c r="D122" s="96"/>
      <c r="E122" s="96"/>
      <c r="F122" s="188"/>
      <c r="G122" s="96"/>
      <c r="H122" s="96"/>
      <c r="I122" s="96"/>
    </row>
    <row r="123" spans="1:10" ht="18" x14ac:dyDescent="0.35">
      <c r="A123" s="242"/>
      <c r="B123" s="117"/>
      <c r="C123" s="96"/>
      <c r="D123" s="96"/>
      <c r="E123" s="96"/>
      <c r="F123" s="188"/>
      <c r="G123" s="96"/>
      <c r="H123" s="96"/>
      <c r="I123" s="96"/>
    </row>
    <row r="124" spans="1:10" ht="45.75" customHeight="1" x14ac:dyDescent="0.85">
      <c r="A124" s="105" t="s">
        <v>106</v>
      </c>
      <c r="B124" s="194" t="s">
        <v>126</v>
      </c>
      <c r="C124" s="718" t="str">
        <f>B26</f>
        <v>LAMIVUDINE</v>
      </c>
      <c r="D124" s="718"/>
      <c r="E124" s="195" t="s">
        <v>127</v>
      </c>
      <c r="F124" s="195"/>
      <c r="G124" s="280">
        <f>F115</f>
        <v>99.069283372617306</v>
      </c>
      <c r="H124" s="96"/>
      <c r="I124" s="96"/>
    </row>
    <row r="125" spans="1:10" ht="45.75" customHeight="1" x14ac:dyDescent="0.85">
      <c r="A125" s="105"/>
      <c r="B125" s="194" t="s">
        <v>128</v>
      </c>
      <c r="C125" s="106" t="s">
        <v>129</v>
      </c>
      <c r="D125" s="280">
        <f>MIN(F108:F113)</f>
        <v>97.183873220963164</v>
      </c>
      <c r="E125" s="206" t="s">
        <v>130</v>
      </c>
      <c r="F125" s="280">
        <f>MAX(F108:F113)</f>
        <v>100.37082879126102</v>
      </c>
      <c r="G125" s="196"/>
      <c r="H125" s="96"/>
      <c r="I125" s="96"/>
    </row>
    <row r="126" spans="1:10" ht="19.5" customHeight="1" x14ac:dyDescent="0.35">
      <c r="A126" s="234"/>
      <c r="B126" s="234"/>
      <c r="C126" s="235"/>
      <c r="D126" s="235"/>
      <c r="E126" s="235"/>
      <c r="F126" s="235"/>
      <c r="G126" s="235"/>
      <c r="H126" s="235"/>
    </row>
    <row r="127" spans="1:10" ht="18" x14ac:dyDescent="0.35">
      <c r="B127" s="719" t="s">
        <v>26</v>
      </c>
      <c r="C127" s="719"/>
      <c r="E127" s="201" t="s">
        <v>27</v>
      </c>
      <c r="F127" s="236"/>
      <c r="G127" s="719" t="s">
        <v>28</v>
      </c>
      <c r="H127" s="719"/>
    </row>
    <row r="128" spans="1:10" ht="69.900000000000006" customHeight="1" x14ac:dyDescent="0.35">
      <c r="A128" s="237" t="s">
        <v>29</v>
      </c>
      <c r="B128" s="238"/>
      <c r="C128" s="238"/>
      <c r="E128" s="238"/>
      <c r="F128" s="96"/>
      <c r="G128" s="239"/>
      <c r="H128" s="239"/>
    </row>
    <row r="129" spans="1:9" ht="69.900000000000006" customHeight="1" x14ac:dyDescent="0.35">
      <c r="A129" s="237" t="s">
        <v>30</v>
      </c>
      <c r="B129" s="240"/>
      <c r="C129" s="240"/>
      <c r="E129" s="240"/>
      <c r="F129" s="96"/>
      <c r="G129" s="241"/>
      <c r="H129" s="241"/>
    </row>
    <row r="130" spans="1:9" ht="18" x14ac:dyDescent="0.35">
      <c r="A130" s="187"/>
      <c r="B130" s="187"/>
      <c r="C130" s="188"/>
      <c r="D130" s="188"/>
      <c r="E130" s="188"/>
      <c r="F130" s="191"/>
      <c r="G130" s="188"/>
      <c r="H130" s="188"/>
      <c r="I130" s="96"/>
    </row>
    <row r="131" spans="1:9" ht="18" x14ac:dyDescent="0.35">
      <c r="A131" s="187"/>
      <c r="B131" s="187"/>
      <c r="C131" s="188"/>
      <c r="D131" s="188"/>
      <c r="E131" s="188"/>
      <c r="F131" s="191"/>
      <c r="G131" s="188"/>
      <c r="H131" s="188"/>
      <c r="I131" s="96"/>
    </row>
    <row r="132" spans="1:9" ht="18" x14ac:dyDescent="0.35">
      <c r="A132" s="187"/>
      <c r="B132" s="187"/>
      <c r="C132" s="188"/>
      <c r="D132" s="188"/>
      <c r="E132" s="188"/>
      <c r="F132" s="191"/>
      <c r="G132" s="188"/>
      <c r="H132" s="188"/>
      <c r="I132" s="96"/>
    </row>
    <row r="133" spans="1:9" ht="18" x14ac:dyDescent="0.35">
      <c r="A133" s="187"/>
      <c r="B133" s="187"/>
      <c r="C133" s="188"/>
      <c r="D133" s="188"/>
      <c r="E133" s="188"/>
      <c r="F133" s="191"/>
      <c r="G133" s="188"/>
      <c r="H133" s="188"/>
      <c r="I133" s="96"/>
    </row>
    <row r="134" spans="1:9" ht="18" x14ac:dyDescent="0.35">
      <c r="A134" s="187"/>
      <c r="B134" s="187"/>
      <c r="C134" s="188"/>
      <c r="D134" s="188"/>
      <c r="E134" s="188"/>
      <c r="F134" s="191"/>
      <c r="G134" s="188"/>
      <c r="H134" s="188"/>
      <c r="I134" s="96"/>
    </row>
    <row r="135" spans="1:9" ht="18" x14ac:dyDescent="0.35">
      <c r="A135" s="187"/>
      <c r="B135" s="187"/>
      <c r="C135" s="188"/>
      <c r="D135" s="188"/>
      <c r="E135" s="188"/>
      <c r="F135" s="191"/>
      <c r="G135" s="188"/>
      <c r="H135" s="188"/>
      <c r="I135" s="96"/>
    </row>
    <row r="136" spans="1:9" ht="18" x14ac:dyDescent="0.35">
      <c r="A136" s="187"/>
      <c r="B136" s="187"/>
      <c r="C136" s="188"/>
      <c r="D136" s="188"/>
      <c r="E136" s="188"/>
      <c r="F136" s="191"/>
      <c r="G136" s="188"/>
      <c r="H136" s="188"/>
      <c r="I136" s="96"/>
    </row>
    <row r="137" spans="1:9" ht="18" x14ac:dyDescent="0.35">
      <c r="A137" s="187"/>
      <c r="B137" s="187"/>
      <c r="C137" s="188"/>
      <c r="D137" s="188"/>
      <c r="E137" s="188"/>
      <c r="F137" s="191"/>
      <c r="G137" s="188"/>
      <c r="H137" s="188"/>
      <c r="I137" s="96"/>
    </row>
    <row r="138" spans="1:9" ht="18" x14ac:dyDescent="0.35">
      <c r="A138" s="187"/>
      <c r="B138" s="187"/>
      <c r="C138" s="188"/>
      <c r="D138" s="188"/>
      <c r="E138" s="188"/>
      <c r="F138" s="191"/>
      <c r="G138" s="188"/>
      <c r="H138" s="188"/>
      <c r="I138" s="96"/>
    </row>
    <row r="250" spans="1:1" x14ac:dyDescent="0.3">
      <c r="A250" s="2">
        <v>0</v>
      </c>
    </row>
  </sheetData>
  <sheetProtection password="F258" sheet="1" objects="1" scenarios="1" formatCells="0" formatColumns="0"/>
  <mergeCells count="38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D18:E18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99" zoomScale="60" zoomScaleNormal="80" zoomScalePageLayoutView="48" workbookViewId="0">
      <selection activeCell="G104" sqref="G104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712" t="s">
        <v>45</v>
      </c>
      <c r="B1" s="712"/>
      <c r="C1" s="712"/>
      <c r="D1" s="712"/>
      <c r="E1" s="712"/>
      <c r="F1" s="712"/>
      <c r="G1" s="712"/>
      <c r="H1" s="712"/>
      <c r="I1" s="712"/>
    </row>
    <row r="2" spans="1:9" ht="18.75" customHeight="1" x14ac:dyDescent="0.3">
      <c r="A2" s="712"/>
      <c r="B2" s="712"/>
      <c r="C2" s="712"/>
      <c r="D2" s="712"/>
      <c r="E2" s="712"/>
      <c r="F2" s="712"/>
      <c r="G2" s="712"/>
      <c r="H2" s="712"/>
      <c r="I2" s="712"/>
    </row>
    <row r="3" spans="1:9" ht="18.75" customHeight="1" x14ac:dyDescent="0.3">
      <c r="A3" s="712"/>
      <c r="B3" s="712"/>
      <c r="C3" s="712"/>
      <c r="D3" s="712"/>
      <c r="E3" s="712"/>
      <c r="F3" s="712"/>
      <c r="G3" s="712"/>
      <c r="H3" s="712"/>
      <c r="I3" s="712"/>
    </row>
    <row r="4" spans="1:9" ht="18.75" customHeight="1" x14ac:dyDescent="0.3">
      <c r="A4" s="712"/>
      <c r="B4" s="712"/>
      <c r="C4" s="712"/>
      <c r="D4" s="712"/>
      <c r="E4" s="712"/>
      <c r="F4" s="712"/>
      <c r="G4" s="712"/>
      <c r="H4" s="712"/>
      <c r="I4" s="712"/>
    </row>
    <row r="5" spans="1:9" ht="18.75" customHeight="1" x14ac:dyDescent="0.3">
      <c r="A5" s="712"/>
      <c r="B5" s="712"/>
      <c r="C5" s="712"/>
      <c r="D5" s="712"/>
      <c r="E5" s="712"/>
      <c r="F5" s="712"/>
      <c r="G5" s="712"/>
      <c r="H5" s="712"/>
      <c r="I5" s="712"/>
    </row>
    <row r="6" spans="1:9" ht="18.75" customHeight="1" x14ac:dyDescent="0.3">
      <c r="A6" s="712"/>
      <c r="B6" s="712"/>
      <c r="C6" s="712"/>
      <c r="D6" s="712"/>
      <c r="E6" s="712"/>
      <c r="F6" s="712"/>
      <c r="G6" s="712"/>
      <c r="H6" s="712"/>
      <c r="I6" s="712"/>
    </row>
    <row r="7" spans="1:9" ht="18.75" customHeight="1" x14ac:dyDescent="0.3">
      <c r="A7" s="712"/>
      <c r="B7" s="712"/>
      <c r="C7" s="712"/>
      <c r="D7" s="712"/>
      <c r="E7" s="712"/>
      <c r="F7" s="712"/>
      <c r="G7" s="712"/>
      <c r="H7" s="712"/>
      <c r="I7" s="712"/>
    </row>
    <row r="8" spans="1:9" x14ac:dyDescent="0.3">
      <c r="A8" s="713" t="s">
        <v>46</v>
      </c>
      <c r="B8" s="713"/>
      <c r="C8" s="713"/>
      <c r="D8" s="713"/>
      <c r="E8" s="713"/>
      <c r="F8" s="713"/>
      <c r="G8" s="713"/>
      <c r="H8" s="713"/>
      <c r="I8" s="713"/>
    </row>
    <row r="9" spans="1:9" x14ac:dyDescent="0.3">
      <c r="A9" s="713"/>
      <c r="B9" s="713"/>
      <c r="C9" s="713"/>
      <c r="D9" s="713"/>
      <c r="E9" s="713"/>
      <c r="F9" s="713"/>
      <c r="G9" s="713"/>
      <c r="H9" s="713"/>
      <c r="I9" s="713"/>
    </row>
    <row r="10" spans="1:9" x14ac:dyDescent="0.3">
      <c r="A10" s="713"/>
      <c r="B10" s="713"/>
      <c r="C10" s="713"/>
      <c r="D10" s="713"/>
      <c r="E10" s="713"/>
      <c r="F10" s="713"/>
      <c r="G10" s="713"/>
      <c r="H10" s="713"/>
      <c r="I10" s="713"/>
    </row>
    <row r="11" spans="1:9" x14ac:dyDescent="0.3">
      <c r="A11" s="713"/>
      <c r="B11" s="713"/>
      <c r="C11" s="713"/>
      <c r="D11" s="713"/>
      <c r="E11" s="713"/>
      <c r="F11" s="713"/>
      <c r="G11" s="713"/>
      <c r="H11" s="713"/>
      <c r="I11" s="713"/>
    </row>
    <row r="12" spans="1:9" x14ac:dyDescent="0.3">
      <c r="A12" s="713"/>
      <c r="B12" s="713"/>
      <c r="C12" s="713"/>
      <c r="D12" s="713"/>
      <c r="E12" s="713"/>
      <c r="F12" s="713"/>
      <c r="G12" s="713"/>
      <c r="H12" s="713"/>
      <c r="I12" s="713"/>
    </row>
    <row r="13" spans="1:9" x14ac:dyDescent="0.3">
      <c r="A13" s="713"/>
      <c r="B13" s="713"/>
      <c r="C13" s="713"/>
      <c r="D13" s="713"/>
      <c r="E13" s="713"/>
      <c r="F13" s="713"/>
      <c r="G13" s="713"/>
      <c r="H13" s="713"/>
      <c r="I13" s="713"/>
    </row>
    <row r="14" spans="1:9" x14ac:dyDescent="0.3">
      <c r="A14" s="713"/>
      <c r="B14" s="713"/>
      <c r="C14" s="713"/>
      <c r="D14" s="713"/>
      <c r="E14" s="713"/>
      <c r="F14" s="713"/>
      <c r="G14" s="713"/>
      <c r="H14" s="713"/>
      <c r="I14" s="713"/>
    </row>
    <row r="15" spans="1:9" ht="19.5" customHeight="1" x14ac:dyDescent="0.35">
      <c r="A15" s="282"/>
    </row>
    <row r="16" spans="1:9" ht="19.5" customHeight="1" x14ac:dyDescent="0.35">
      <c r="A16" s="745" t="s">
        <v>31</v>
      </c>
      <c r="B16" s="746"/>
      <c r="C16" s="746"/>
      <c r="D16" s="746"/>
      <c r="E16" s="746"/>
      <c r="F16" s="746"/>
      <c r="G16" s="746"/>
      <c r="H16" s="747"/>
    </row>
    <row r="17" spans="1:14" ht="20.25" customHeight="1" x14ac:dyDescent="0.3">
      <c r="A17" s="748" t="s">
        <v>47</v>
      </c>
      <c r="B17" s="748"/>
      <c r="C17" s="748"/>
      <c r="D17" s="748"/>
      <c r="E17" s="748"/>
      <c r="F17" s="748"/>
      <c r="G17" s="748"/>
      <c r="H17" s="748"/>
    </row>
    <row r="18" spans="1:14" ht="26.25" customHeight="1" x14ac:dyDescent="0.5">
      <c r="A18" s="284" t="s">
        <v>33</v>
      </c>
      <c r="B18" s="744" t="s">
        <v>5</v>
      </c>
      <c r="C18" s="744"/>
      <c r="D18" s="429"/>
      <c r="E18" s="285"/>
      <c r="F18" s="286"/>
      <c r="G18" s="286"/>
      <c r="H18" s="286"/>
    </row>
    <row r="19" spans="1:14" ht="26.25" customHeight="1" x14ac:dyDescent="0.5">
      <c r="A19" s="284" t="s">
        <v>34</v>
      </c>
      <c r="B19" s="287" t="s">
        <v>7</v>
      </c>
      <c r="C19" s="438">
        <v>1</v>
      </c>
      <c r="D19" s="286"/>
      <c r="E19" s="286"/>
      <c r="F19" s="286"/>
      <c r="G19" s="286"/>
      <c r="H19" s="286"/>
    </row>
    <row r="20" spans="1:14" ht="26.25" customHeight="1" x14ac:dyDescent="0.5">
      <c r="A20" s="284" t="s">
        <v>35</v>
      </c>
      <c r="B20" s="749" t="s">
        <v>136</v>
      </c>
      <c r="C20" s="749"/>
      <c r="D20" s="286"/>
      <c r="E20" s="286"/>
      <c r="F20" s="286"/>
      <c r="G20" s="286"/>
      <c r="H20" s="286"/>
    </row>
    <row r="21" spans="1:14" ht="26.25" customHeight="1" x14ac:dyDescent="0.5">
      <c r="A21" s="284" t="s">
        <v>36</v>
      </c>
      <c r="B21" s="749" t="s">
        <v>11</v>
      </c>
      <c r="C21" s="749"/>
      <c r="D21" s="749"/>
      <c r="E21" s="749"/>
      <c r="F21" s="749"/>
      <c r="G21" s="749"/>
      <c r="H21" s="749"/>
      <c r="I21" s="288"/>
    </row>
    <row r="22" spans="1:14" ht="26.25" customHeight="1" x14ac:dyDescent="0.5">
      <c r="A22" s="284" t="s">
        <v>37</v>
      </c>
      <c r="B22" s="289">
        <v>43287</v>
      </c>
      <c r="C22" s="286"/>
      <c r="D22" s="286"/>
      <c r="E22" s="286"/>
      <c r="F22" s="286"/>
      <c r="G22" s="286"/>
      <c r="H22" s="286"/>
    </row>
    <row r="23" spans="1:14" ht="26.25" customHeight="1" x14ac:dyDescent="0.5">
      <c r="A23" s="284" t="s">
        <v>38</v>
      </c>
      <c r="B23" s="289">
        <v>43293</v>
      </c>
      <c r="C23" s="286"/>
      <c r="D23" s="286"/>
      <c r="E23" s="286"/>
      <c r="F23" s="286"/>
      <c r="G23" s="286"/>
      <c r="H23" s="286"/>
    </row>
    <row r="24" spans="1:14" ht="18" x14ac:dyDescent="0.35">
      <c r="A24" s="284"/>
      <c r="B24" s="290"/>
    </row>
    <row r="25" spans="1:14" ht="18" x14ac:dyDescent="0.35">
      <c r="A25" s="291" t="s">
        <v>1</v>
      </c>
      <c r="B25" s="290"/>
    </row>
    <row r="26" spans="1:14" ht="26.25" customHeight="1" x14ac:dyDescent="0.45">
      <c r="A26" s="292" t="s">
        <v>4</v>
      </c>
      <c r="B26" s="744" t="s">
        <v>137</v>
      </c>
      <c r="C26" s="744"/>
    </row>
    <row r="27" spans="1:14" ht="26.25" customHeight="1" x14ac:dyDescent="0.5">
      <c r="A27" s="293" t="s">
        <v>48</v>
      </c>
      <c r="B27" s="750" t="s">
        <v>138</v>
      </c>
      <c r="C27" s="750"/>
    </row>
    <row r="28" spans="1:14" ht="27" customHeight="1" x14ac:dyDescent="0.45">
      <c r="A28" s="293" t="s">
        <v>6</v>
      </c>
      <c r="B28" s="487">
        <v>99</v>
      </c>
    </row>
    <row r="29" spans="1:14" s="14" customFormat="1" ht="27" customHeight="1" x14ac:dyDescent="0.5">
      <c r="A29" s="293" t="s">
        <v>49</v>
      </c>
      <c r="B29" s="295">
        <v>0</v>
      </c>
      <c r="C29" s="720" t="s">
        <v>50</v>
      </c>
      <c r="D29" s="721"/>
      <c r="E29" s="721"/>
      <c r="F29" s="721"/>
      <c r="G29" s="722"/>
      <c r="I29" s="296"/>
      <c r="J29" s="296"/>
      <c r="K29" s="296"/>
      <c r="L29" s="296"/>
    </row>
    <row r="30" spans="1:14" s="14" customFormat="1" ht="19.5" customHeight="1" x14ac:dyDescent="0.35">
      <c r="A30" s="293" t="s">
        <v>51</v>
      </c>
      <c r="B30" s="297">
        <f>B28-B29</f>
        <v>99</v>
      </c>
      <c r="C30" s="298"/>
      <c r="D30" s="298"/>
      <c r="E30" s="298"/>
      <c r="F30" s="298"/>
      <c r="G30" s="299"/>
      <c r="I30" s="296"/>
      <c r="J30" s="296"/>
      <c r="K30" s="296"/>
      <c r="L30" s="296"/>
    </row>
    <row r="31" spans="1:14" s="14" customFormat="1" ht="27" customHeight="1" x14ac:dyDescent="0.45">
      <c r="A31" s="293" t="s">
        <v>52</v>
      </c>
      <c r="B31" s="300">
        <v>1</v>
      </c>
      <c r="C31" s="723" t="s">
        <v>53</v>
      </c>
      <c r="D31" s="724"/>
      <c r="E31" s="724"/>
      <c r="F31" s="724"/>
      <c r="G31" s="724"/>
      <c r="H31" s="725"/>
      <c r="I31" s="296"/>
      <c r="J31" s="296"/>
      <c r="K31" s="296"/>
      <c r="L31" s="296"/>
    </row>
    <row r="32" spans="1:14" s="14" customFormat="1" ht="27" customHeight="1" x14ac:dyDescent="0.45">
      <c r="A32" s="293" t="s">
        <v>54</v>
      </c>
      <c r="B32" s="300">
        <v>1</v>
      </c>
      <c r="C32" s="723" t="s">
        <v>55</v>
      </c>
      <c r="D32" s="724"/>
      <c r="E32" s="724"/>
      <c r="F32" s="724"/>
      <c r="G32" s="724"/>
      <c r="H32" s="725"/>
      <c r="I32" s="296"/>
      <c r="J32" s="296"/>
      <c r="K32" s="296"/>
      <c r="L32" s="301"/>
      <c r="M32" s="301"/>
      <c r="N32" s="302"/>
    </row>
    <row r="33" spans="1:14" s="14" customFormat="1" ht="17.25" customHeight="1" x14ac:dyDescent="0.35">
      <c r="A33" s="293"/>
      <c r="B33" s="303"/>
      <c r="C33" s="304"/>
      <c r="D33" s="304"/>
      <c r="E33" s="304"/>
      <c r="F33" s="304"/>
      <c r="G33" s="304"/>
      <c r="H33" s="304"/>
      <c r="I33" s="296"/>
      <c r="J33" s="296"/>
      <c r="K33" s="296"/>
      <c r="L33" s="301"/>
      <c r="M33" s="301"/>
      <c r="N33" s="302"/>
    </row>
    <row r="34" spans="1:14" s="14" customFormat="1" ht="18" x14ac:dyDescent="0.35">
      <c r="A34" s="293" t="s">
        <v>56</v>
      </c>
      <c r="B34" s="305">
        <f>B31/B32</f>
        <v>1</v>
      </c>
      <c r="C34" s="283" t="s">
        <v>57</v>
      </c>
      <c r="D34" s="283"/>
      <c r="E34" s="283"/>
      <c r="F34" s="283"/>
      <c r="G34" s="283"/>
      <c r="I34" s="296"/>
      <c r="J34" s="296"/>
      <c r="K34" s="296"/>
      <c r="L34" s="301"/>
      <c r="M34" s="301"/>
      <c r="N34" s="302"/>
    </row>
    <row r="35" spans="1:14" s="14" customFormat="1" ht="19.5" customHeight="1" x14ac:dyDescent="0.35">
      <c r="A35" s="293"/>
      <c r="B35" s="297"/>
      <c r="G35" s="283"/>
      <c r="I35" s="296"/>
      <c r="J35" s="296"/>
      <c r="K35" s="296"/>
      <c r="L35" s="301"/>
      <c r="M35" s="301"/>
      <c r="N35" s="302"/>
    </row>
    <row r="36" spans="1:14" s="14" customFormat="1" ht="27" customHeight="1" x14ac:dyDescent="0.45">
      <c r="A36" s="306" t="s">
        <v>58</v>
      </c>
      <c r="B36" s="307">
        <v>100</v>
      </c>
      <c r="C36" s="283"/>
      <c r="D36" s="726" t="s">
        <v>59</v>
      </c>
      <c r="E36" s="751"/>
      <c r="F36" s="726" t="s">
        <v>60</v>
      </c>
      <c r="G36" s="727"/>
      <c r="J36" s="296"/>
      <c r="K36" s="296"/>
      <c r="L36" s="301"/>
      <c r="M36" s="301"/>
      <c r="N36" s="302"/>
    </row>
    <row r="37" spans="1:14" s="14" customFormat="1" ht="27" customHeight="1" x14ac:dyDescent="0.45">
      <c r="A37" s="308" t="s">
        <v>61</v>
      </c>
      <c r="B37" s="309">
        <v>1</v>
      </c>
      <c r="C37" s="310" t="s">
        <v>62</v>
      </c>
      <c r="D37" s="311" t="s">
        <v>63</v>
      </c>
      <c r="E37" s="312" t="s">
        <v>64</v>
      </c>
      <c r="F37" s="311" t="s">
        <v>63</v>
      </c>
      <c r="G37" s="313" t="s">
        <v>64</v>
      </c>
      <c r="I37" s="314" t="s">
        <v>65</v>
      </c>
      <c r="J37" s="296"/>
      <c r="K37" s="296"/>
      <c r="L37" s="301"/>
      <c r="M37" s="301"/>
      <c r="N37" s="302"/>
    </row>
    <row r="38" spans="1:14" s="14" customFormat="1" ht="26.25" customHeight="1" x14ac:dyDescent="0.45">
      <c r="A38" s="308" t="s">
        <v>66</v>
      </c>
      <c r="B38" s="309">
        <v>1</v>
      </c>
      <c r="C38" s="315">
        <v>1</v>
      </c>
      <c r="D38" s="316">
        <v>67222965</v>
      </c>
      <c r="E38" s="317">
        <f>IF(ISBLANK(D38),"-",$D$48/$D$45*D38)</f>
        <v>67609012.461153179</v>
      </c>
      <c r="F38" s="316">
        <v>69252456</v>
      </c>
      <c r="G38" s="318">
        <f>IF(ISBLANK(F38),"-",$D$48/$F$45*F38)</f>
        <v>67870610.372809589</v>
      </c>
      <c r="I38" s="319"/>
      <c r="J38" s="296"/>
      <c r="K38" s="296"/>
      <c r="L38" s="301"/>
      <c r="M38" s="301"/>
      <c r="N38" s="302"/>
    </row>
    <row r="39" spans="1:14" s="14" customFormat="1" ht="26.25" customHeight="1" x14ac:dyDescent="0.45">
      <c r="A39" s="308" t="s">
        <v>67</v>
      </c>
      <c r="B39" s="309">
        <v>1</v>
      </c>
      <c r="C39" s="320">
        <v>2</v>
      </c>
      <c r="D39" s="321">
        <v>67428992</v>
      </c>
      <c r="E39" s="322">
        <f>IF(ISBLANK(D39),"-",$D$48/$D$45*D39)</f>
        <v>67816222.63122429</v>
      </c>
      <c r="F39" s="321">
        <v>69419377</v>
      </c>
      <c r="G39" s="323">
        <f>IF(ISBLANK(F39),"-",$D$48/$F$45*F39)</f>
        <v>68034200.674271807</v>
      </c>
      <c r="I39" s="728">
        <f>ABS((F43/D43*D42)-F42)/D42</f>
        <v>6.0022085792305795E-3</v>
      </c>
      <c r="J39" s="296"/>
      <c r="K39" s="296"/>
      <c r="L39" s="301"/>
      <c r="M39" s="301"/>
      <c r="N39" s="302"/>
    </row>
    <row r="40" spans="1:14" ht="26.25" customHeight="1" x14ac:dyDescent="0.45">
      <c r="A40" s="308" t="s">
        <v>68</v>
      </c>
      <c r="B40" s="309">
        <v>1</v>
      </c>
      <c r="C40" s="320">
        <v>3</v>
      </c>
      <c r="D40" s="321">
        <v>66993487</v>
      </c>
      <c r="E40" s="322">
        <f>IF(ISBLANK(D40),"-",$D$48/$D$45*D40)</f>
        <v>67378216.616882399</v>
      </c>
      <c r="F40" s="321">
        <v>69471015</v>
      </c>
      <c r="G40" s="323">
        <f>IF(ISBLANK(F40),"-",$D$48/$F$45*F40)</f>
        <v>68084808.302951887</v>
      </c>
      <c r="I40" s="728"/>
      <c r="L40" s="301"/>
      <c r="M40" s="301"/>
      <c r="N40" s="324"/>
    </row>
    <row r="41" spans="1:14" ht="27" customHeight="1" x14ac:dyDescent="0.45">
      <c r="A41" s="308" t="s">
        <v>69</v>
      </c>
      <c r="B41" s="309">
        <v>1</v>
      </c>
      <c r="C41" s="325">
        <v>4</v>
      </c>
      <c r="D41" s="326"/>
      <c r="E41" s="327" t="str">
        <f>IF(ISBLANK(D41),"-",$D$48/$D$45*D41)</f>
        <v>-</v>
      </c>
      <c r="F41" s="326"/>
      <c r="G41" s="328" t="str">
        <f>IF(ISBLANK(F41),"-",$D$48/$F$45*F41)</f>
        <v>-</v>
      </c>
      <c r="I41" s="329"/>
      <c r="L41" s="301"/>
      <c r="M41" s="301"/>
      <c r="N41" s="324"/>
    </row>
    <row r="42" spans="1:14" ht="27" customHeight="1" x14ac:dyDescent="0.45">
      <c r="A42" s="308" t="s">
        <v>70</v>
      </c>
      <c r="B42" s="309">
        <v>1</v>
      </c>
      <c r="C42" s="330" t="s">
        <v>71</v>
      </c>
      <c r="D42" s="331">
        <f>AVERAGE(D38:D41)</f>
        <v>67215148</v>
      </c>
      <c r="E42" s="332">
        <f>AVERAGE(E38:E41)</f>
        <v>67601150.569753289</v>
      </c>
      <c r="F42" s="331">
        <f>AVERAGE(F38:F41)</f>
        <v>69380949.333333328</v>
      </c>
      <c r="G42" s="333">
        <f>AVERAGE(G38:G41)</f>
        <v>67996539.783344433</v>
      </c>
      <c r="H42" s="334"/>
    </row>
    <row r="43" spans="1:14" ht="26.25" customHeight="1" x14ac:dyDescent="0.45">
      <c r="A43" s="308" t="s">
        <v>72</v>
      </c>
      <c r="B43" s="309">
        <v>1</v>
      </c>
      <c r="C43" s="335" t="s">
        <v>73</v>
      </c>
      <c r="D43" s="336">
        <v>30.13</v>
      </c>
      <c r="E43" s="324"/>
      <c r="F43" s="336">
        <v>30.92</v>
      </c>
      <c r="H43" s="334"/>
    </row>
    <row r="44" spans="1:14" ht="26.25" customHeight="1" x14ac:dyDescent="0.45">
      <c r="A44" s="308" t="s">
        <v>74</v>
      </c>
      <c r="B44" s="309">
        <v>1</v>
      </c>
      <c r="C44" s="337" t="s">
        <v>75</v>
      </c>
      <c r="D44" s="338">
        <f>D43*$B$34</f>
        <v>30.13</v>
      </c>
      <c r="E44" s="339"/>
      <c r="F44" s="338">
        <f>F43*$B$34</f>
        <v>30.92</v>
      </c>
      <c r="H44" s="334"/>
    </row>
    <row r="45" spans="1:14" ht="19.5" customHeight="1" x14ac:dyDescent="0.35">
      <c r="A45" s="308" t="s">
        <v>76</v>
      </c>
      <c r="B45" s="340">
        <f>(B44/B43)*(B42/B41)*(B40/B39)*(B38/B37)*B36</f>
        <v>100</v>
      </c>
      <c r="C45" s="337" t="s">
        <v>77</v>
      </c>
      <c r="D45" s="341">
        <f>D44*$B$30/100</f>
        <v>29.828699999999998</v>
      </c>
      <c r="E45" s="342"/>
      <c r="F45" s="341">
        <f>F44*$B$30/100</f>
        <v>30.610800000000005</v>
      </c>
      <c r="H45" s="334"/>
    </row>
    <row r="46" spans="1:14" ht="19.5" customHeight="1" x14ac:dyDescent="0.35">
      <c r="A46" s="714" t="s">
        <v>78</v>
      </c>
      <c r="B46" s="715"/>
      <c r="C46" s="337" t="s">
        <v>79</v>
      </c>
      <c r="D46" s="343">
        <f>D45/$B$45</f>
        <v>0.29828699999999997</v>
      </c>
      <c r="E46" s="344"/>
      <c r="F46" s="345">
        <f>F45/$B$45</f>
        <v>0.30610800000000005</v>
      </c>
      <c r="H46" s="334"/>
    </row>
    <row r="47" spans="1:14" ht="27" customHeight="1" x14ac:dyDescent="0.45">
      <c r="A47" s="716"/>
      <c r="B47" s="717"/>
      <c r="C47" s="346" t="s">
        <v>80</v>
      </c>
      <c r="D47" s="347">
        <v>0.3</v>
      </c>
      <c r="E47" s="348"/>
      <c r="F47" s="344"/>
      <c r="H47" s="334"/>
    </row>
    <row r="48" spans="1:14" ht="18" x14ac:dyDescent="0.35">
      <c r="C48" s="349" t="s">
        <v>81</v>
      </c>
      <c r="D48" s="341">
        <f>D47*$B$45</f>
        <v>30</v>
      </c>
      <c r="F48" s="350"/>
      <c r="H48" s="334"/>
    </row>
    <row r="49" spans="1:12" ht="19.5" customHeight="1" x14ac:dyDescent="0.35">
      <c r="C49" s="351" t="s">
        <v>82</v>
      </c>
      <c r="D49" s="352">
        <f>D48/B34</f>
        <v>30</v>
      </c>
      <c r="F49" s="350"/>
      <c r="H49" s="334"/>
    </row>
    <row r="50" spans="1:12" ht="18" x14ac:dyDescent="0.35">
      <c r="C50" s="306" t="s">
        <v>83</v>
      </c>
      <c r="D50" s="353">
        <f>AVERAGE(E38:E41,G38:G41)</f>
        <v>67798845.176548854</v>
      </c>
      <c r="F50" s="354"/>
      <c r="H50" s="334"/>
    </row>
    <row r="51" spans="1:12" ht="18" x14ac:dyDescent="0.35">
      <c r="C51" s="308" t="s">
        <v>84</v>
      </c>
      <c r="D51" s="355">
        <f>STDEV(E38:E41,G38:G41)/D50</f>
        <v>3.9333620144912009E-3</v>
      </c>
      <c r="F51" s="354"/>
      <c r="H51" s="334"/>
    </row>
    <row r="52" spans="1:12" ht="19.5" customHeight="1" x14ac:dyDescent="0.35">
      <c r="C52" s="356" t="s">
        <v>20</v>
      </c>
      <c r="D52" s="357">
        <f>COUNT(E38:E41,G38:G41)</f>
        <v>6</v>
      </c>
      <c r="F52" s="354"/>
    </row>
    <row r="54" spans="1:12" ht="18" x14ac:dyDescent="0.35">
      <c r="A54" s="358" t="s">
        <v>1</v>
      </c>
      <c r="B54" s="359" t="s">
        <v>85</v>
      </c>
    </row>
    <row r="55" spans="1:12" ht="18" x14ac:dyDescent="0.35">
      <c r="A55" s="283" t="s">
        <v>86</v>
      </c>
      <c r="B55" s="360" t="str">
        <f>B21</f>
        <v>Each film-coated tablet contains: Lamivudine USP 150 mg, Nevirapine USP 200 mg and Zidovudine USP 300 mg.</v>
      </c>
    </row>
    <row r="56" spans="1:12" ht="26.25" customHeight="1" x14ac:dyDescent="0.45">
      <c r="A56" s="361" t="s">
        <v>87</v>
      </c>
      <c r="B56" s="362">
        <v>300</v>
      </c>
      <c r="C56" s="283" t="str">
        <f>B20</f>
        <v xml:space="preserve">Zidovudine </v>
      </c>
      <c r="H56" s="363"/>
    </row>
    <row r="57" spans="1:12" ht="18" x14ac:dyDescent="0.35">
      <c r="A57" s="360" t="s">
        <v>88</v>
      </c>
      <c r="B57" s="430">
        <f>Uniformity!C46</f>
        <v>1133.3459999999998</v>
      </c>
      <c r="H57" s="363"/>
    </row>
    <row r="58" spans="1:12" ht="19.5" customHeight="1" x14ac:dyDescent="0.35">
      <c r="H58" s="363"/>
    </row>
    <row r="59" spans="1:12" s="14" customFormat="1" ht="27" customHeight="1" x14ac:dyDescent="0.45">
      <c r="A59" s="306" t="s">
        <v>89</v>
      </c>
      <c r="B59" s="307">
        <v>100</v>
      </c>
      <c r="C59" s="283"/>
      <c r="D59" s="364" t="s">
        <v>90</v>
      </c>
      <c r="E59" s="365" t="s">
        <v>62</v>
      </c>
      <c r="F59" s="365" t="s">
        <v>63</v>
      </c>
      <c r="G59" s="365" t="s">
        <v>91</v>
      </c>
      <c r="H59" s="310" t="s">
        <v>92</v>
      </c>
      <c r="L59" s="296"/>
    </row>
    <row r="60" spans="1:12" s="14" customFormat="1" ht="26.25" customHeight="1" x14ac:dyDescent="0.45">
      <c r="A60" s="308" t="s">
        <v>93</v>
      </c>
      <c r="B60" s="309">
        <v>10</v>
      </c>
      <c r="C60" s="731" t="s">
        <v>94</v>
      </c>
      <c r="D60" s="734">
        <v>1139.54</v>
      </c>
      <c r="E60" s="366">
        <v>1</v>
      </c>
      <c r="F60" s="367">
        <v>71336195</v>
      </c>
      <c r="G60" s="431">
        <f>IF(ISBLANK(F60),"-",(F60/$D$50*$D$47*$B$68)*($B$57/$D$60))</f>
        <v>313.93652072675872</v>
      </c>
      <c r="H60" s="449">
        <f t="shared" ref="H60:H71" si="0">IF(ISBLANK(F60),"-",(G60/$B$56)*100)</f>
        <v>104.64550690891956</v>
      </c>
      <c r="L60" s="296"/>
    </row>
    <row r="61" spans="1:12" s="14" customFormat="1" ht="26.25" customHeight="1" x14ac:dyDescent="0.45">
      <c r="A61" s="308" t="s">
        <v>95</v>
      </c>
      <c r="B61" s="309">
        <v>100</v>
      </c>
      <c r="C61" s="732"/>
      <c r="D61" s="735"/>
      <c r="E61" s="368">
        <v>2</v>
      </c>
      <c r="F61" s="321">
        <v>71996127</v>
      </c>
      <c r="G61" s="432">
        <f>IF(ISBLANK(F61),"-",(F61/$D$50*$D$47*$B$68)*($B$57/$D$60))</f>
        <v>316.84075126493434</v>
      </c>
      <c r="H61" s="450">
        <f t="shared" si="0"/>
        <v>105.61358375497811</v>
      </c>
      <c r="L61" s="296"/>
    </row>
    <row r="62" spans="1:12" s="14" customFormat="1" ht="26.25" customHeight="1" x14ac:dyDescent="0.45">
      <c r="A62" s="308" t="s">
        <v>96</v>
      </c>
      <c r="B62" s="309">
        <v>1</v>
      </c>
      <c r="C62" s="732"/>
      <c r="D62" s="735"/>
      <c r="E62" s="368">
        <v>3</v>
      </c>
      <c r="F62" s="369">
        <v>72361850</v>
      </c>
      <c r="G62" s="432">
        <f>IF(ISBLANK(F62),"-",(F62/$D$50*$D$47*$B$68)*($B$57/$D$60))</f>
        <v>318.45022603674897</v>
      </c>
      <c r="H62" s="450">
        <f t="shared" si="0"/>
        <v>106.15007534558299</v>
      </c>
      <c r="L62" s="296"/>
    </row>
    <row r="63" spans="1:12" ht="27" customHeight="1" x14ac:dyDescent="0.45">
      <c r="A63" s="308" t="s">
        <v>97</v>
      </c>
      <c r="B63" s="309">
        <v>1</v>
      </c>
      <c r="C63" s="741"/>
      <c r="D63" s="736"/>
      <c r="E63" s="370">
        <v>4</v>
      </c>
      <c r="F63" s="371"/>
      <c r="G63" s="432" t="str">
        <f>IF(ISBLANK(F63),"-",(F63/$D$50*$D$47*$B$68)*($B$57/$D$60))</f>
        <v>-</v>
      </c>
      <c r="H63" s="450" t="str">
        <f t="shared" si="0"/>
        <v>-</v>
      </c>
    </row>
    <row r="64" spans="1:12" ht="26.25" customHeight="1" x14ac:dyDescent="0.45">
      <c r="A64" s="308" t="s">
        <v>98</v>
      </c>
      <c r="B64" s="309">
        <v>1</v>
      </c>
      <c r="C64" s="731" t="s">
        <v>99</v>
      </c>
      <c r="D64" s="734">
        <v>1127.69</v>
      </c>
      <c r="E64" s="366">
        <v>1</v>
      </c>
      <c r="F64" s="367">
        <v>69063961</v>
      </c>
      <c r="G64" s="431">
        <f>IF(ISBLANK(F64),"-",(F64/$D$50*$D$47*$B$68)*($B$57/$D$64))</f>
        <v>307.13069869559172</v>
      </c>
      <c r="H64" s="449">
        <f t="shared" si="0"/>
        <v>102.37689956519725</v>
      </c>
    </row>
    <row r="65" spans="1:8" ht="26.25" customHeight="1" x14ac:dyDescent="0.45">
      <c r="A65" s="308" t="s">
        <v>100</v>
      </c>
      <c r="B65" s="309">
        <v>1</v>
      </c>
      <c r="C65" s="732"/>
      <c r="D65" s="735"/>
      <c r="E65" s="368">
        <v>2</v>
      </c>
      <c r="F65" s="321">
        <v>68349011</v>
      </c>
      <c r="G65" s="432">
        <f>IF(ISBLANK(F65),"-",(F65/$D$50*$D$47*$B$68)*($B$57/$D$64))</f>
        <v>303.95128225533836</v>
      </c>
      <c r="H65" s="450">
        <f t="shared" si="0"/>
        <v>101.31709408511279</v>
      </c>
    </row>
    <row r="66" spans="1:8" ht="26.25" customHeight="1" x14ac:dyDescent="0.45">
      <c r="A66" s="308" t="s">
        <v>101</v>
      </c>
      <c r="B66" s="309">
        <v>1</v>
      </c>
      <c r="C66" s="732"/>
      <c r="D66" s="735"/>
      <c r="E66" s="368">
        <v>3</v>
      </c>
      <c r="F66" s="321">
        <v>68373788</v>
      </c>
      <c r="G66" s="432">
        <f>IF(ISBLANK(F66),"-",(F66/$D$50*$D$47*$B$68)*($B$57/$D$64))</f>
        <v>304.06146674535887</v>
      </c>
      <c r="H66" s="450">
        <f t="shared" si="0"/>
        <v>101.35382224845296</v>
      </c>
    </row>
    <row r="67" spans="1:8" ht="27" customHeight="1" x14ac:dyDescent="0.45">
      <c r="A67" s="308" t="s">
        <v>102</v>
      </c>
      <c r="B67" s="309">
        <v>1</v>
      </c>
      <c r="C67" s="741"/>
      <c r="D67" s="736"/>
      <c r="E67" s="370">
        <v>4</v>
      </c>
      <c r="F67" s="371"/>
      <c r="G67" s="448" t="str">
        <f>IF(ISBLANK(F67),"-",(F67/$D$50*$D$47*$B$68)*($B$57/$D$64))</f>
        <v>-</v>
      </c>
      <c r="H67" s="451" t="str">
        <f t="shared" si="0"/>
        <v>-</v>
      </c>
    </row>
    <row r="68" spans="1:8" ht="26.25" customHeight="1" x14ac:dyDescent="0.5">
      <c r="A68" s="308" t="s">
        <v>103</v>
      </c>
      <c r="B68" s="372">
        <f>(B67/B66)*(B65/B64)*(B63/B62)*(B61/B60)*B59</f>
        <v>1000</v>
      </c>
      <c r="C68" s="731" t="s">
        <v>104</v>
      </c>
      <c r="D68" s="734">
        <v>1132.56</v>
      </c>
      <c r="E68" s="366">
        <v>1</v>
      </c>
      <c r="F68" s="367">
        <v>69225584</v>
      </c>
      <c r="G68" s="431">
        <f>IF(ISBLANK(F68),"-",(F68/$D$50*$D$47*$B$68)*($B$57/$D$68))</f>
        <v>306.52569338141564</v>
      </c>
      <c r="H68" s="450">
        <f t="shared" si="0"/>
        <v>102.17523112713856</v>
      </c>
    </row>
    <row r="69" spans="1:8" ht="27" customHeight="1" x14ac:dyDescent="0.5">
      <c r="A69" s="356" t="s">
        <v>105</v>
      </c>
      <c r="B69" s="373">
        <f>(D47*B68)/B56*B57</f>
        <v>1133.3459999999998</v>
      </c>
      <c r="C69" s="732"/>
      <c r="D69" s="735"/>
      <c r="E69" s="368">
        <v>2</v>
      </c>
      <c r="F69" s="321">
        <v>68512797</v>
      </c>
      <c r="G69" s="432">
        <f>IF(ISBLANK(F69),"-",(F69/$D$50*$D$47*$B$68)*($B$57/$D$68))</f>
        <v>303.36952601115183</v>
      </c>
      <c r="H69" s="450">
        <f t="shared" si="0"/>
        <v>101.12317533705063</v>
      </c>
    </row>
    <row r="70" spans="1:8" ht="26.25" customHeight="1" x14ac:dyDescent="0.45">
      <c r="A70" s="737" t="s">
        <v>78</v>
      </c>
      <c r="B70" s="738"/>
      <c r="C70" s="732"/>
      <c r="D70" s="735"/>
      <c r="E70" s="368">
        <v>3</v>
      </c>
      <c r="F70" s="321">
        <v>69184558</v>
      </c>
      <c r="G70" s="432">
        <f>IF(ISBLANK(F70),"-",(F70/$D$50*$D$47*$B$68)*($B$57/$D$68))</f>
        <v>306.34403333075204</v>
      </c>
      <c r="H70" s="450">
        <f t="shared" si="0"/>
        <v>102.11467777691735</v>
      </c>
    </row>
    <row r="71" spans="1:8" ht="27" customHeight="1" x14ac:dyDescent="0.45">
      <c r="A71" s="739"/>
      <c r="B71" s="740"/>
      <c r="C71" s="733"/>
      <c r="D71" s="736"/>
      <c r="E71" s="370">
        <v>4</v>
      </c>
      <c r="F71" s="371"/>
      <c r="G71" s="448" t="str">
        <f>IF(ISBLANK(F71),"-",(F71/$D$50*$D$47*$B$68)*($B$57/$D$68))</f>
        <v>-</v>
      </c>
      <c r="H71" s="451" t="str">
        <f t="shared" si="0"/>
        <v>-</v>
      </c>
    </row>
    <row r="72" spans="1:8" ht="26.25" customHeight="1" x14ac:dyDescent="0.45">
      <c r="A72" s="374"/>
      <c r="B72" s="374"/>
      <c r="C72" s="374"/>
      <c r="D72" s="374"/>
      <c r="E72" s="374"/>
      <c r="F72" s="376" t="s">
        <v>71</v>
      </c>
      <c r="G72" s="437">
        <f>AVERAGE(G60:G71)</f>
        <v>308.95668871645006</v>
      </c>
      <c r="H72" s="452">
        <f>AVERAGE(H60:H71)</f>
        <v>102.98556290548335</v>
      </c>
    </row>
    <row r="73" spans="1:8" ht="26.25" customHeight="1" x14ac:dyDescent="0.45">
      <c r="C73" s="374"/>
      <c r="D73" s="374"/>
      <c r="E73" s="374"/>
      <c r="F73" s="377" t="s">
        <v>84</v>
      </c>
      <c r="G73" s="436">
        <f>STDEV(G60:G71)/G72</f>
        <v>1.8921134130560735E-2</v>
      </c>
      <c r="H73" s="436">
        <f>STDEV(H60:H71)/H72</f>
        <v>1.892113413056069E-2</v>
      </c>
    </row>
    <row r="74" spans="1:8" ht="27" customHeight="1" x14ac:dyDescent="0.45">
      <c r="A74" s="374"/>
      <c r="B74" s="374"/>
      <c r="C74" s="375"/>
      <c r="D74" s="375"/>
      <c r="E74" s="378"/>
      <c r="F74" s="379" t="s">
        <v>20</v>
      </c>
      <c r="G74" s="380">
        <f>COUNT(G60:G71)</f>
        <v>9</v>
      </c>
      <c r="H74" s="380">
        <f>COUNT(H60:H71)</f>
        <v>9</v>
      </c>
    </row>
    <row r="76" spans="1:8" ht="26.25" customHeight="1" x14ac:dyDescent="0.45">
      <c r="A76" s="292" t="s">
        <v>106</v>
      </c>
      <c r="B76" s="381" t="s">
        <v>107</v>
      </c>
      <c r="C76" s="718" t="str">
        <f>B26</f>
        <v>ZIDOVUDINE</v>
      </c>
      <c r="D76" s="718"/>
      <c r="E76" s="382" t="s">
        <v>108</v>
      </c>
      <c r="F76" s="382"/>
      <c r="G76" s="468">
        <f>H72</f>
        <v>102.98556290548335</v>
      </c>
      <c r="H76" s="384"/>
    </row>
    <row r="77" spans="1:8" ht="18" x14ac:dyDescent="0.35">
      <c r="A77" s="291" t="s">
        <v>109</v>
      </c>
      <c r="B77" s="291" t="s">
        <v>110</v>
      </c>
    </row>
    <row r="78" spans="1:8" ht="18" x14ac:dyDescent="0.35">
      <c r="A78" s="291"/>
      <c r="B78" s="291"/>
    </row>
    <row r="79" spans="1:8" ht="26.25" customHeight="1" x14ac:dyDescent="0.45">
      <c r="A79" s="292" t="s">
        <v>4</v>
      </c>
      <c r="B79" s="752" t="str">
        <f>B26</f>
        <v>ZIDOVUDINE</v>
      </c>
      <c r="C79" s="752"/>
    </row>
    <row r="80" spans="1:8" ht="26.25" customHeight="1" x14ac:dyDescent="0.45">
      <c r="A80" s="293" t="s">
        <v>48</v>
      </c>
      <c r="B80" s="752" t="str">
        <f>B27</f>
        <v>Z1-1</v>
      </c>
      <c r="C80" s="752"/>
    </row>
    <row r="81" spans="1:12" ht="27" customHeight="1" x14ac:dyDescent="0.45">
      <c r="A81" s="293" t="s">
        <v>6</v>
      </c>
      <c r="B81" s="487">
        <f>B28</f>
        <v>99</v>
      </c>
    </row>
    <row r="82" spans="1:12" s="14" customFormat="1" ht="27" customHeight="1" x14ac:dyDescent="0.5">
      <c r="A82" s="293" t="s">
        <v>49</v>
      </c>
      <c r="B82" s="295">
        <v>0</v>
      </c>
      <c r="C82" s="720" t="s">
        <v>50</v>
      </c>
      <c r="D82" s="721"/>
      <c r="E82" s="721"/>
      <c r="F82" s="721"/>
      <c r="G82" s="722"/>
      <c r="I82" s="296"/>
      <c r="J82" s="296"/>
      <c r="K82" s="296"/>
      <c r="L82" s="296"/>
    </row>
    <row r="83" spans="1:12" s="14" customFormat="1" ht="19.5" customHeight="1" x14ac:dyDescent="0.35">
      <c r="A83" s="293" t="s">
        <v>51</v>
      </c>
      <c r="B83" s="297">
        <f>B81-B82</f>
        <v>99</v>
      </c>
      <c r="C83" s="298"/>
      <c r="D83" s="298"/>
      <c r="E83" s="298"/>
      <c r="F83" s="298"/>
      <c r="G83" s="299"/>
      <c r="I83" s="296"/>
      <c r="J83" s="296"/>
      <c r="K83" s="296"/>
      <c r="L83" s="296"/>
    </row>
    <row r="84" spans="1:12" s="14" customFormat="1" ht="27" customHeight="1" x14ac:dyDescent="0.45">
      <c r="A84" s="293" t="s">
        <v>52</v>
      </c>
      <c r="B84" s="300">
        <v>1</v>
      </c>
      <c r="C84" s="723" t="s">
        <v>111</v>
      </c>
      <c r="D84" s="724"/>
      <c r="E84" s="724"/>
      <c r="F84" s="724"/>
      <c r="G84" s="724"/>
      <c r="H84" s="725"/>
      <c r="I84" s="296"/>
      <c r="J84" s="296"/>
      <c r="K84" s="296"/>
      <c r="L84" s="296"/>
    </row>
    <row r="85" spans="1:12" s="14" customFormat="1" ht="27" customHeight="1" x14ac:dyDescent="0.45">
      <c r="A85" s="293" t="s">
        <v>54</v>
      </c>
      <c r="B85" s="300">
        <v>1</v>
      </c>
      <c r="C85" s="723" t="s">
        <v>112</v>
      </c>
      <c r="D85" s="724"/>
      <c r="E85" s="724"/>
      <c r="F85" s="724"/>
      <c r="G85" s="724"/>
      <c r="H85" s="725"/>
      <c r="I85" s="296"/>
      <c r="J85" s="296"/>
      <c r="K85" s="296"/>
      <c r="L85" s="296"/>
    </row>
    <row r="86" spans="1:12" s="14" customFormat="1" ht="18" x14ac:dyDescent="0.35">
      <c r="A86" s="293"/>
      <c r="B86" s="303"/>
      <c r="C86" s="304"/>
      <c r="D86" s="304"/>
      <c r="E86" s="304"/>
      <c r="F86" s="304"/>
      <c r="G86" s="304"/>
      <c r="H86" s="304"/>
      <c r="I86" s="296"/>
      <c r="J86" s="296"/>
      <c r="K86" s="296"/>
      <c r="L86" s="296"/>
    </row>
    <row r="87" spans="1:12" s="14" customFormat="1" ht="18" x14ac:dyDescent="0.35">
      <c r="A87" s="293" t="s">
        <v>56</v>
      </c>
      <c r="B87" s="305">
        <f>B84/B85</f>
        <v>1</v>
      </c>
      <c r="C87" s="283" t="s">
        <v>57</v>
      </c>
      <c r="D87" s="283"/>
      <c r="E87" s="283"/>
      <c r="F87" s="283"/>
      <c r="G87" s="283"/>
      <c r="I87" s="296"/>
      <c r="J87" s="296"/>
      <c r="K87" s="296"/>
      <c r="L87" s="296"/>
    </row>
    <row r="88" spans="1:12" ht="19.5" customHeight="1" x14ac:dyDescent="0.35">
      <c r="A88" s="291"/>
      <c r="B88" s="291"/>
    </row>
    <row r="89" spans="1:12" ht="27" customHeight="1" x14ac:dyDescent="0.45">
      <c r="A89" s="306" t="s">
        <v>58</v>
      </c>
      <c r="B89" s="307">
        <v>100</v>
      </c>
      <c r="D89" s="385" t="s">
        <v>59</v>
      </c>
      <c r="E89" s="386"/>
      <c r="F89" s="726" t="s">
        <v>60</v>
      </c>
      <c r="G89" s="727"/>
    </row>
    <row r="90" spans="1:12" ht="27" customHeight="1" x14ac:dyDescent="0.45">
      <c r="A90" s="308" t="s">
        <v>61</v>
      </c>
      <c r="B90" s="309">
        <v>1</v>
      </c>
      <c r="C90" s="387" t="s">
        <v>62</v>
      </c>
      <c r="D90" s="311" t="s">
        <v>63</v>
      </c>
      <c r="E90" s="312" t="s">
        <v>64</v>
      </c>
      <c r="F90" s="311" t="s">
        <v>63</v>
      </c>
      <c r="G90" s="388" t="s">
        <v>64</v>
      </c>
      <c r="I90" s="314" t="s">
        <v>65</v>
      </c>
    </row>
    <row r="91" spans="1:12" ht="26.25" customHeight="1" x14ac:dyDescent="0.45">
      <c r="A91" s="308" t="s">
        <v>66</v>
      </c>
      <c r="B91" s="309">
        <v>1</v>
      </c>
      <c r="C91" s="389">
        <v>1</v>
      </c>
      <c r="D91" s="316">
        <v>65630887</v>
      </c>
      <c r="E91" s="317">
        <f>IF(ISBLANK(D91),"-",$D$101/$D$98*D91)</f>
        <v>74228894.023653835</v>
      </c>
      <c r="F91" s="316">
        <v>69297952</v>
      </c>
      <c r="G91" s="318">
        <f>IF(ISBLANK(F91),"-",$D$101/$F$98*F91)</f>
        <v>74473807.121110022</v>
      </c>
      <c r="I91" s="319"/>
    </row>
    <row r="92" spans="1:12" ht="26.25" customHeight="1" x14ac:dyDescent="0.45">
      <c r="A92" s="308" t="s">
        <v>67</v>
      </c>
      <c r="B92" s="309">
        <v>1</v>
      </c>
      <c r="C92" s="375">
        <v>2</v>
      </c>
      <c r="D92" s="321">
        <v>65039069</v>
      </c>
      <c r="E92" s="322">
        <f>IF(ISBLANK(D92),"-",$D$101/$D$98*D92)</f>
        <v>73559544.611946344</v>
      </c>
      <c r="F92" s="321">
        <v>69820217</v>
      </c>
      <c r="G92" s="323">
        <f>IF(ISBLANK(F92),"-",$D$101/$F$98*F92)</f>
        <v>75035080.026781261</v>
      </c>
      <c r="I92" s="728">
        <f>ABS((F96/D96*D95)-F95)/D95</f>
        <v>1.348668775074092E-2</v>
      </c>
    </row>
    <row r="93" spans="1:12" ht="26.25" customHeight="1" x14ac:dyDescent="0.45">
      <c r="A93" s="308" t="s">
        <v>68</v>
      </c>
      <c r="B93" s="309">
        <v>1</v>
      </c>
      <c r="C93" s="375">
        <v>3</v>
      </c>
      <c r="D93" s="321">
        <v>65589723</v>
      </c>
      <c r="E93" s="322">
        <f>IF(ISBLANK(D93),"-",$D$101/$D$98*D93)</f>
        <v>74182337.313341662</v>
      </c>
      <c r="F93" s="321">
        <v>70072753</v>
      </c>
      <c r="G93" s="323">
        <f>IF(ISBLANK(F93),"-",$D$101/$F$98*F93)</f>
        <v>75306477.908137649</v>
      </c>
      <c r="I93" s="728"/>
    </row>
    <row r="94" spans="1:12" ht="27" customHeight="1" x14ac:dyDescent="0.45">
      <c r="A94" s="308" t="s">
        <v>69</v>
      </c>
      <c r="B94" s="309">
        <v>1</v>
      </c>
      <c r="C94" s="390">
        <v>4</v>
      </c>
      <c r="D94" s="326"/>
      <c r="E94" s="327" t="str">
        <f>IF(ISBLANK(D94),"-",$D$101/$D$98*D94)</f>
        <v>-</v>
      </c>
      <c r="F94" s="391"/>
      <c r="G94" s="328" t="str">
        <f>IF(ISBLANK(F94),"-",$D$101/$F$98*F94)</f>
        <v>-</v>
      </c>
      <c r="I94" s="329"/>
    </row>
    <row r="95" spans="1:12" ht="27" customHeight="1" x14ac:dyDescent="0.45">
      <c r="A95" s="308" t="s">
        <v>70</v>
      </c>
      <c r="B95" s="309">
        <v>1</v>
      </c>
      <c r="C95" s="392" t="s">
        <v>71</v>
      </c>
      <c r="D95" s="393">
        <f>AVERAGE(D91:D94)</f>
        <v>65419893</v>
      </c>
      <c r="E95" s="332">
        <f>AVERAGE(E91:E94)</f>
        <v>73990258.649647281</v>
      </c>
      <c r="F95" s="394">
        <f>AVERAGE(F91:F94)</f>
        <v>69730307.333333328</v>
      </c>
      <c r="G95" s="395">
        <f>AVERAGE(G91:G94)</f>
        <v>74938455.018676311</v>
      </c>
    </row>
    <row r="96" spans="1:12" ht="26.25" customHeight="1" x14ac:dyDescent="0.45">
      <c r="A96" s="308" t="s">
        <v>72</v>
      </c>
      <c r="B96" s="294">
        <v>1</v>
      </c>
      <c r="C96" s="396" t="s">
        <v>113</v>
      </c>
      <c r="D96" s="397">
        <v>29.77</v>
      </c>
      <c r="E96" s="324"/>
      <c r="F96" s="336">
        <v>31.33</v>
      </c>
    </row>
    <row r="97" spans="1:10" ht="26.25" customHeight="1" x14ac:dyDescent="0.45">
      <c r="A97" s="308" t="s">
        <v>74</v>
      </c>
      <c r="B97" s="294">
        <v>1</v>
      </c>
      <c r="C97" s="398" t="s">
        <v>114</v>
      </c>
      <c r="D97" s="399">
        <f>D96*$B$87</f>
        <v>29.77</v>
      </c>
      <c r="E97" s="339"/>
      <c r="F97" s="338">
        <f>F96*$B$87</f>
        <v>31.33</v>
      </c>
    </row>
    <row r="98" spans="1:10" ht="19.5" customHeight="1" x14ac:dyDescent="0.35">
      <c r="A98" s="308" t="s">
        <v>76</v>
      </c>
      <c r="B98" s="400">
        <f>(B97/B96)*(B95/B94)*(B93/B92)*(B91/B90)*B89</f>
        <v>100</v>
      </c>
      <c r="C98" s="398" t="s">
        <v>115</v>
      </c>
      <c r="D98" s="401">
        <f>D97*$B$83/100</f>
        <v>29.472300000000001</v>
      </c>
      <c r="E98" s="342"/>
      <c r="F98" s="341">
        <f>F97*$B$83/100</f>
        <v>31.016699999999997</v>
      </c>
    </row>
    <row r="99" spans="1:10" ht="19.5" customHeight="1" x14ac:dyDescent="0.35">
      <c r="A99" s="714" t="s">
        <v>78</v>
      </c>
      <c r="B99" s="729"/>
      <c r="C99" s="398" t="s">
        <v>116</v>
      </c>
      <c r="D99" s="402">
        <f>D98/$B$98</f>
        <v>0.29472300000000001</v>
      </c>
      <c r="E99" s="342"/>
      <c r="F99" s="345">
        <f>F98/$B$98</f>
        <v>0.31016699999999997</v>
      </c>
      <c r="G99" s="403"/>
      <c r="H99" s="334"/>
    </row>
    <row r="100" spans="1:10" ht="19.5" customHeight="1" x14ac:dyDescent="0.35">
      <c r="A100" s="716"/>
      <c r="B100" s="730"/>
      <c r="C100" s="398" t="s">
        <v>80</v>
      </c>
      <c r="D100" s="404">
        <f>$B$56/$B$116</f>
        <v>0.33333333333333331</v>
      </c>
      <c r="F100" s="350"/>
      <c r="G100" s="405"/>
      <c r="H100" s="334"/>
    </row>
    <row r="101" spans="1:10" ht="18" x14ac:dyDescent="0.35">
      <c r="C101" s="398" t="s">
        <v>81</v>
      </c>
      <c r="D101" s="399">
        <f>D100*$B$98</f>
        <v>33.333333333333329</v>
      </c>
      <c r="F101" s="350"/>
      <c r="G101" s="403"/>
      <c r="H101" s="334"/>
    </row>
    <row r="102" spans="1:10" ht="19.5" customHeight="1" x14ac:dyDescent="0.35">
      <c r="C102" s="406" t="s">
        <v>82</v>
      </c>
      <c r="D102" s="407">
        <f>D101/B34</f>
        <v>33.333333333333329</v>
      </c>
      <c r="F102" s="354"/>
      <c r="G102" s="403"/>
      <c r="H102" s="334"/>
      <c r="J102" s="408"/>
    </row>
    <row r="103" spans="1:10" ht="18" x14ac:dyDescent="0.35">
      <c r="C103" s="409" t="s">
        <v>117</v>
      </c>
      <c r="D103" s="410">
        <f>AVERAGE(E91:E94,G91:G94)</f>
        <v>74464356.834161803</v>
      </c>
      <c r="F103" s="354"/>
      <c r="G103" s="411"/>
      <c r="H103" s="334"/>
      <c r="J103" s="412"/>
    </row>
    <row r="104" spans="1:10" ht="18" x14ac:dyDescent="0.35">
      <c r="C104" s="377" t="s">
        <v>84</v>
      </c>
      <c r="D104" s="413">
        <f>STDEV(E91:E94,G91:G94)/D103</f>
        <v>8.4692547179524829E-3</v>
      </c>
      <c r="F104" s="354"/>
      <c r="G104" s="403"/>
      <c r="H104" s="334"/>
      <c r="J104" s="412"/>
    </row>
    <row r="105" spans="1:10" ht="19.5" customHeight="1" x14ac:dyDescent="0.35">
      <c r="C105" s="379" t="s">
        <v>20</v>
      </c>
      <c r="D105" s="414">
        <f>COUNT(E91:E94,G91:G94)</f>
        <v>6</v>
      </c>
      <c r="F105" s="354"/>
      <c r="G105" s="403"/>
      <c r="H105" s="334"/>
      <c r="J105" s="412"/>
    </row>
    <row r="106" spans="1:10" ht="19.5" customHeight="1" x14ac:dyDescent="0.35">
      <c r="A106" s="358"/>
      <c r="B106" s="358"/>
      <c r="C106" s="358"/>
      <c r="D106" s="358"/>
      <c r="E106" s="358"/>
    </row>
    <row r="107" spans="1:10" ht="27" customHeight="1" x14ac:dyDescent="0.45">
      <c r="A107" s="306" t="s">
        <v>118</v>
      </c>
      <c r="B107" s="307">
        <v>900</v>
      </c>
      <c r="C107" s="453" t="s">
        <v>119</v>
      </c>
      <c r="D107" s="453" t="s">
        <v>63</v>
      </c>
      <c r="E107" s="453" t="s">
        <v>120</v>
      </c>
      <c r="F107" s="415" t="s">
        <v>121</v>
      </c>
    </row>
    <row r="108" spans="1:10" ht="26.25" customHeight="1" x14ac:dyDescent="0.45">
      <c r="A108" s="308" t="s">
        <v>122</v>
      </c>
      <c r="B108" s="309">
        <v>1</v>
      </c>
      <c r="C108" s="458">
        <v>1</v>
      </c>
      <c r="D108" s="459">
        <v>74144034</v>
      </c>
      <c r="E108" s="433">
        <f t="shared" ref="E108:E113" si="1">IF(ISBLANK(D108),"-",D108/$D$103*$D$100*$B$116)</f>
        <v>298.70949197261507</v>
      </c>
      <c r="F108" s="460">
        <f t="shared" ref="F108:F113" si="2">IF(ISBLANK(D108), "-", (E108/$B$56)*100)</f>
        <v>99.569830657538361</v>
      </c>
    </row>
    <row r="109" spans="1:10" ht="26.25" customHeight="1" x14ac:dyDescent="0.45">
      <c r="A109" s="308" t="s">
        <v>95</v>
      </c>
      <c r="B109" s="309">
        <v>1</v>
      </c>
      <c r="C109" s="454">
        <v>2</v>
      </c>
      <c r="D109" s="456">
        <v>71848343</v>
      </c>
      <c r="E109" s="434">
        <f t="shared" si="1"/>
        <v>289.46067375568197</v>
      </c>
      <c r="F109" s="461">
        <f t="shared" si="2"/>
        <v>96.486891251893994</v>
      </c>
    </row>
    <row r="110" spans="1:10" ht="26.25" customHeight="1" x14ac:dyDescent="0.45">
      <c r="A110" s="308" t="s">
        <v>96</v>
      </c>
      <c r="B110" s="309">
        <v>1</v>
      </c>
      <c r="C110" s="454">
        <v>3</v>
      </c>
      <c r="D110" s="456">
        <v>74192082</v>
      </c>
      <c r="E110" s="434">
        <f t="shared" si="1"/>
        <v>298.90306646399353</v>
      </c>
      <c r="F110" s="461">
        <f t="shared" si="2"/>
        <v>99.634355487997837</v>
      </c>
    </row>
    <row r="111" spans="1:10" ht="26.25" customHeight="1" x14ac:dyDescent="0.45">
      <c r="A111" s="308" t="s">
        <v>97</v>
      </c>
      <c r="B111" s="309">
        <v>1</v>
      </c>
      <c r="C111" s="454">
        <v>4</v>
      </c>
      <c r="D111" s="456">
        <v>73199833</v>
      </c>
      <c r="E111" s="434">
        <f t="shared" si="1"/>
        <v>294.90552035394057</v>
      </c>
      <c r="F111" s="461">
        <f t="shared" si="2"/>
        <v>98.301840117980191</v>
      </c>
    </row>
    <row r="112" spans="1:10" ht="26.25" customHeight="1" x14ac:dyDescent="0.45">
      <c r="A112" s="308" t="s">
        <v>98</v>
      </c>
      <c r="B112" s="309">
        <v>1</v>
      </c>
      <c r="C112" s="454">
        <v>5</v>
      </c>
      <c r="D112" s="456">
        <v>73002519</v>
      </c>
      <c r="E112" s="434">
        <f t="shared" si="1"/>
        <v>294.11058701245173</v>
      </c>
      <c r="F112" s="461">
        <f t="shared" si="2"/>
        <v>98.03686233748391</v>
      </c>
    </row>
    <row r="113" spans="1:10" ht="27" customHeight="1" x14ac:dyDescent="0.45">
      <c r="A113" s="308" t="s">
        <v>100</v>
      </c>
      <c r="B113" s="309">
        <v>1</v>
      </c>
      <c r="C113" s="455">
        <v>6</v>
      </c>
      <c r="D113" s="457">
        <v>73859400</v>
      </c>
      <c r="E113" s="435">
        <f t="shared" si="1"/>
        <v>297.56276616136319</v>
      </c>
      <c r="F113" s="462">
        <f t="shared" si="2"/>
        <v>99.1875887204544</v>
      </c>
    </row>
    <row r="114" spans="1:10" ht="27" customHeight="1" x14ac:dyDescent="0.45">
      <c r="A114" s="308" t="s">
        <v>101</v>
      </c>
      <c r="B114" s="309">
        <v>1</v>
      </c>
      <c r="C114" s="416"/>
      <c r="D114" s="375"/>
      <c r="E114" s="282"/>
      <c r="F114" s="463"/>
    </row>
    <row r="115" spans="1:10" ht="26.25" customHeight="1" x14ac:dyDescent="0.45">
      <c r="A115" s="308" t="s">
        <v>102</v>
      </c>
      <c r="B115" s="309">
        <v>1</v>
      </c>
      <c r="C115" s="416"/>
      <c r="D115" s="440" t="s">
        <v>71</v>
      </c>
      <c r="E115" s="442">
        <f>AVERAGE(E108:E113)</f>
        <v>295.60868428667436</v>
      </c>
      <c r="F115" s="464">
        <f>AVERAGE(F108:F113)</f>
        <v>98.536228095558116</v>
      </c>
    </row>
    <row r="116" spans="1:10" ht="27" customHeight="1" x14ac:dyDescent="0.45">
      <c r="A116" s="308" t="s">
        <v>103</v>
      </c>
      <c r="B116" s="340">
        <f>(B115/B114)*(B113/B112)*(B111/B110)*(B109/B108)*B107</f>
        <v>900</v>
      </c>
      <c r="C116" s="417"/>
      <c r="D116" s="441" t="s">
        <v>84</v>
      </c>
      <c r="E116" s="439">
        <f>STDEV(E108:E113)/E115</f>
        <v>1.2180438708798844E-2</v>
      </c>
      <c r="F116" s="418">
        <f>STDEV(F108:F113)/F115</f>
        <v>1.2180438708798834E-2</v>
      </c>
      <c r="I116" s="282"/>
    </row>
    <row r="117" spans="1:10" ht="27" customHeight="1" x14ac:dyDescent="0.45">
      <c r="A117" s="714" t="s">
        <v>78</v>
      </c>
      <c r="B117" s="715"/>
      <c r="C117" s="419"/>
      <c r="D117" s="379" t="s">
        <v>20</v>
      </c>
      <c r="E117" s="444">
        <f>COUNT(E108:E113)</f>
        <v>6</v>
      </c>
      <c r="F117" s="445">
        <f>COUNT(F108:F113)</f>
        <v>6</v>
      </c>
      <c r="I117" s="282"/>
      <c r="J117" s="412"/>
    </row>
    <row r="118" spans="1:10" ht="26.25" customHeight="1" x14ac:dyDescent="0.35">
      <c r="A118" s="716"/>
      <c r="B118" s="717"/>
      <c r="C118" s="282"/>
      <c r="D118" s="443"/>
      <c r="E118" s="742" t="s">
        <v>123</v>
      </c>
      <c r="F118" s="743"/>
      <c r="G118" s="282"/>
      <c r="H118" s="282"/>
      <c r="I118" s="282"/>
    </row>
    <row r="119" spans="1:10" ht="25.5" customHeight="1" x14ac:dyDescent="0.45">
      <c r="A119" s="428"/>
      <c r="B119" s="304"/>
      <c r="C119" s="282"/>
      <c r="D119" s="441" t="s">
        <v>124</v>
      </c>
      <c r="E119" s="446">
        <f>MIN(E108:E113)</f>
        <v>289.46067375568197</v>
      </c>
      <c r="F119" s="465">
        <f>MIN(F108:F113)</f>
        <v>96.486891251893994</v>
      </c>
      <c r="G119" s="282"/>
      <c r="H119" s="282"/>
      <c r="I119" s="282"/>
    </row>
    <row r="120" spans="1:10" ht="24" customHeight="1" x14ac:dyDescent="0.45">
      <c r="A120" s="428"/>
      <c r="B120" s="304"/>
      <c r="C120" s="282"/>
      <c r="D120" s="351" t="s">
        <v>125</v>
      </c>
      <c r="E120" s="447">
        <f>MAX(E108:E113)</f>
        <v>298.90306646399353</v>
      </c>
      <c r="F120" s="466">
        <f>MAX(F108:F113)</f>
        <v>99.634355487997837</v>
      </c>
      <c r="G120" s="282"/>
      <c r="H120" s="282"/>
      <c r="I120" s="282"/>
    </row>
    <row r="121" spans="1:10" ht="27" customHeight="1" x14ac:dyDescent="0.35">
      <c r="A121" s="428"/>
      <c r="B121" s="304"/>
      <c r="C121" s="282"/>
      <c r="D121" s="282"/>
      <c r="E121" s="282"/>
      <c r="F121" s="375"/>
      <c r="G121" s="282"/>
      <c r="H121" s="282"/>
      <c r="I121" s="282"/>
    </row>
    <row r="122" spans="1:10" ht="25.5" customHeight="1" x14ac:dyDescent="0.35">
      <c r="A122" s="428"/>
      <c r="B122" s="304"/>
      <c r="C122" s="282"/>
      <c r="D122" s="282"/>
      <c r="E122" s="282"/>
      <c r="F122" s="375"/>
      <c r="G122" s="282"/>
      <c r="H122" s="282"/>
      <c r="I122" s="282"/>
    </row>
    <row r="123" spans="1:10" ht="18" x14ac:dyDescent="0.35">
      <c r="A123" s="428"/>
      <c r="B123" s="304"/>
      <c r="C123" s="282"/>
      <c r="D123" s="282"/>
      <c r="E123" s="282"/>
      <c r="F123" s="375"/>
      <c r="G123" s="282"/>
      <c r="H123" s="282"/>
      <c r="I123" s="282"/>
    </row>
    <row r="124" spans="1:10" ht="45.75" customHeight="1" x14ac:dyDescent="0.85">
      <c r="A124" s="292" t="s">
        <v>106</v>
      </c>
      <c r="B124" s="381" t="s">
        <v>126</v>
      </c>
      <c r="C124" s="718" t="str">
        <f>B26</f>
        <v>ZIDOVUDINE</v>
      </c>
      <c r="D124" s="718"/>
      <c r="E124" s="382" t="s">
        <v>127</v>
      </c>
      <c r="F124" s="382"/>
      <c r="G124" s="467">
        <f>F115</f>
        <v>98.536228095558116</v>
      </c>
      <c r="H124" s="282"/>
      <c r="I124" s="282"/>
    </row>
    <row r="125" spans="1:10" ht="45.75" customHeight="1" x14ac:dyDescent="0.85">
      <c r="A125" s="292"/>
      <c r="B125" s="381" t="s">
        <v>128</v>
      </c>
      <c r="C125" s="293" t="s">
        <v>129</v>
      </c>
      <c r="D125" s="467">
        <f>MIN(F108:F113)</f>
        <v>96.486891251893994</v>
      </c>
      <c r="E125" s="392" t="s">
        <v>130</v>
      </c>
      <c r="F125" s="467">
        <f>MAX(F108:F113)</f>
        <v>99.634355487997837</v>
      </c>
      <c r="G125" s="383"/>
      <c r="H125" s="282"/>
      <c r="I125" s="282"/>
    </row>
    <row r="126" spans="1:10" ht="19.5" customHeight="1" x14ac:dyDescent="0.35">
      <c r="A126" s="420"/>
      <c r="B126" s="420"/>
      <c r="C126" s="421"/>
      <c r="D126" s="421"/>
      <c r="E126" s="421"/>
      <c r="F126" s="421"/>
      <c r="G126" s="421"/>
      <c r="H126" s="421"/>
    </row>
    <row r="127" spans="1:10" ht="18" x14ac:dyDescent="0.35">
      <c r="B127" s="719" t="s">
        <v>26</v>
      </c>
      <c r="C127" s="719"/>
      <c r="E127" s="387" t="s">
        <v>27</v>
      </c>
      <c r="F127" s="422"/>
      <c r="G127" s="719" t="s">
        <v>28</v>
      </c>
      <c r="H127" s="719"/>
    </row>
    <row r="128" spans="1:10" ht="69.900000000000006" customHeight="1" x14ac:dyDescent="0.35">
      <c r="A128" s="423" t="s">
        <v>29</v>
      </c>
      <c r="B128" s="424"/>
      <c r="C128" s="424"/>
      <c r="E128" s="424"/>
      <c r="F128" s="282"/>
      <c r="G128" s="425"/>
      <c r="H128" s="425"/>
    </row>
    <row r="129" spans="1:9" ht="69.900000000000006" customHeight="1" x14ac:dyDescent="0.35">
      <c r="A129" s="423" t="s">
        <v>30</v>
      </c>
      <c r="B129" s="426"/>
      <c r="C129" s="426"/>
      <c r="E129" s="426"/>
      <c r="F129" s="282"/>
      <c r="G129" s="427"/>
      <c r="H129" s="427"/>
    </row>
    <row r="130" spans="1:9" ht="18" x14ac:dyDescent="0.35">
      <c r="A130" s="374"/>
      <c r="B130" s="374"/>
      <c r="C130" s="375"/>
      <c r="D130" s="375"/>
      <c r="E130" s="375"/>
      <c r="F130" s="378"/>
      <c r="G130" s="375"/>
      <c r="H130" s="375"/>
      <c r="I130" s="282"/>
    </row>
    <row r="131" spans="1:9" ht="18" x14ac:dyDescent="0.35">
      <c r="A131" s="374"/>
      <c r="B131" s="374"/>
      <c r="C131" s="375"/>
      <c r="D131" s="375"/>
      <c r="E131" s="375"/>
      <c r="F131" s="378"/>
      <c r="G131" s="375"/>
      <c r="H131" s="375"/>
      <c r="I131" s="282"/>
    </row>
    <row r="132" spans="1:9" ht="18" x14ac:dyDescent="0.35">
      <c r="A132" s="374"/>
      <c r="B132" s="374"/>
      <c r="C132" s="375"/>
      <c r="D132" s="375"/>
      <c r="E132" s="375"/>
      <c r="F132" s="378"/>
      <c r="G132" s="375"/>
      <c r="H132" s="375"/>
      <c r="I132" s="282"/>
    </row>
    <row r="133" spans="1:9" ht="18" x14ac:dyDescent="0.35">
      <c r="A133" s="374"/>
      <c r="B133" s="374"/>
      <c r="C133" s="375"/>
      <c r="D133" s="375"/>
      <c r="E133" s="375"/>
      <c r="F133" s="378"/>
      <c r="G133" s="375"/>
      <c r="H133" s="375"/>
      <c r="I133" s="282"/>
    </row>
    <row r="134" spans="1:9" ht="18" x14ac:dyDescent="0.35">
      <c r="A134" s="374"/>
      <c r="B134" s="374"/>
      <c r="C134" s="375"/>
      <c r="D134" s="375"/>
      <c r="E134" s="375"/>
      <c r="F134" s="378"/>
      <c r="G134" s="375"/>
      <c r="H134" s="375"/>
      <c r="I134" s="282"/>
    </row>
    <row r="135" spans="1:9" ht="18" x14ac:dyDescent="0.35">
      <c r="A135" s="374"/>
      <c r="B135" s="374"/>
      <c r="C135" s="375"/>
      <c r="D135" s="375"/>
      <c r="E135" s="375"/>
      <c r="F135" s="378"/>
      <c r="G135" s="375"/>
      <c r="H135" s="375"/>
      <c r="I135" s="282"/>
    </row>
    <row r="136" spans="1:9" ht="18" x14ac:dyDescent="0.35">
      <c r="A136" s="374"/>
      <c r="B136" s="374"/>
      <c r="C136" s="375"/>
      <c r="D136" s="375"/>
      <c r="E136" s="375"/>
      <c r="F136" s="378"/>
      <c r="G136" s="375"/>
      <c r="H136" s="375"/>
      <c r="I136" s="282"/>
    </row>
    <row r="137" spans="1:9" ht="18" x14ac:dyDescent="0.35">
      <c r="A137" s="374"/>
      <c r="B137" s="374"/>
      <c r="C137" s="375"/>
      <c r="D137" s="375"/>
      <c r="E137" s="375"/>
      <c r="F137" s="378"/>
      <c r="G137" s="375"/>
      <c r="H137" s="375"/>
      <c r="I137" s="282"/>
    </row>
    <row r="138" spans="1:9" ht="18" x14ac:dyDescent="0.35">
      <c r="A138" s="374"/>
      <c r="B138" s="374"/>
      <c r="C138" s="375"/>
      <c r="D138" s="375"/>
      <c r="E138" s="375"/>
      <c r="F138" s="378"/>
      <c r="G138" s="375"/>
      <c r="H138" s="375"/>
      <c r="I138" s="282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rintOptions horizontalCentered="1"/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120" zoomScale="60" zoomScaleNormal="80" zoomScalePageLayoutView="48" workbookViewId="0">
      <selection activeCell="D113" sqref="D11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712" t="s">
        <v>45</v>
      </c>
      <c r="B1" s="712"/>
      <c r="C1" s="712"/>
      <c r="D1" s="712"/>
      <c r="E1" s="712"/>
      <c r="F1" s="712"/>
      <c r="G1" s="712"/>
      <c r="H1" s="712"/>
      <c r="I1" s="712"/>
    </row>
    <row r="2" spans="1:9" ht="18.75" customHeight="1" x14ac:dyDescent="0.3">
      <c r="A2" s="712"/>
      <c r="B2" s="712"/>
      <c r="C2" s="712"/>
      <c r="D2" s="712"/>
      <c r="E2" s="712"/>
      <c r="F2" s="712"/>
      <c r="G2" s="712"/>
      <c r="H2" s="712"/>
      <c r="I2" s="712"/>
    </row>
    <row r="3" spans="1:9" ht="18.75" customHeight="1" x14ac:dyDescent="0.3">
      <c r="A3" s="712"/>
      <c r="B3" s="712"/>
      <c r="C3" s="712"/>
      <c r="D3" s="712"/>
      <c r="E3" s="712"/>
      <c r="F3" s="712"/>
      <c r="G3" s="712"/>
      <c r="H3" s="712"/>
      <c r="I3" s="712"/>
    </row>
    <row r="4" spans="1:9" ht="18.75" customHeight="1" x14ac:dyDescent="0.3">
      <c r="A4" s="712"/>
      <c r="B4" s="712"/>
      <c r="C4" s="712"/>
      <c r="D4" s="712"/>
      <c r="E4" s="712"/>
      <c r="F4" s="712"/>
      <c r="G4" s="712"/>
      <c r="H4" s="712"/>
      <c r="I4" s="712"/>
    </row>
    <row r="5" spans="1:9" ht="18.75" customHeight="1" x14ac:dyDescent="0.3">
      <c r="A5" s="712"/>
      <c r="B5" s="712"/>
      <c r="C5" s="712"/>
      <c r="D5" s="712"/>
      <c r="E5" s="712"/>
      <c r="F5" s="712"/>
      <c r="G5" s="712"/>
      <c r="H5" s="712"/>
      <c r="I5" s="712"/>
    </row>
    <row r="6" spans="1:9" ht="18.75" customHeight="1" x14ac:dyDescent="0.3">
      <c r="A6" s="712"/>
      <c r="B6" s="712"/>
      <c r="C6" s="712"/>
      <c r="D6" s="712"/>
      <c r="E6" s="712"/>
      <c r="F6" s="712"/>
      <c r="G6" s="712"/>
      <c r="H6" s="712"/>
      <c r="I6" s="712"/>
    </row>
    <row r="7" spans="1:9" ht="18.75" customHeight="1" x14ac:dyDescent="0.3">
      <c r="A7" s="712"/>
      <c r="B7" s="712"/>
      <c r="C7" s="712"/>
      <c r="D7" s="712"/>
      <c r="E7" s="712"/>
      <c r="F7" s="712"/>
      <c r="G7" s="712"/>
      <c r="H7" s="712"/>
      <c r="I7" s="712"/>
    </row>
    <row r="8" spans="1:9" x14ac:dyDescent="0.3">
      <c r="A8" s="713" t="s">
        <v>46</v>
      </c>
      <c r="B8" s="713"/>
      <c r="C8" s="713"/>
      <c r="D8" s="713"/>
      <c r="E8" s="713"/>
      <c r="F8" s="713"/>
      <c r="G8" s="713"/>
      <c r="H8" s="713"/>
      <c r="I8" s="713"/>
    </row>
    <row r="9" spans="1:9" x14ac:dyDescent="0.3">
      <c r="A9" s="713"/>
      <c r="B9" s="713"/>
      <c r="C9" s="713"/>
      <c r="D9" s="713"/>
      <c r="E9" s="713"/>
      <c r="F9" s="713"/>
      <c r="G9" s="713"/>
      <c r="H9" s="713"/>
      <c r="I9" s="713"/>
    </row>
    <row r="10" spans="1:9" x14ac:dyDescent="0.3">
      <c r="A10" s="713"/>
      <c r="B10" s="713"/>
      <c r="C10" s="713"/>
      <c r="D10" s="713"/>
      <c r="E10" s="713"/>
      <c r="F10" s="713"/>
      <c r="G10" s="713"/>
      <c r="H10" s="713"/>
      <c r="I10" s="713"/>
    </row>
    <row r="11" spans="1:9" x14ac:dyDescent="0.3">
      <c r="A11" s="713"/>
      <c r="B11" s="713"/>
      <c r="C11" s="713"/>
      <c r="D11" s="713"/>
      <c r="E11" s="713"/>
      <c r="F11" s="713"/>
      <c r="G11" s="713"/>
      <c r="H11" s="713"/>
      <c r="I11" s="713"/>
    </row>
    <row r="12" spans="1:9" x14ac:dyDescent="0.3">
      <c r="A12" s="713"/>
      <c r="B12" s="713"/>
      <c r="C12" s="713"/>
      <c r="D12" s="713"/>
      <c r="E12" s="713"/>
      <c r="F12" s="713"/>
      <c r="G12" s="713"/>
      <c r="H12" s="713"/>
      <c r="I12" s="713"/>
    </row>
    <row r="13" spans="1:9" x14ac:dyDescent="0.3">
      <c r="A13" s="713"/>
      <c r="B13" s="713"/>
      <c r="C13" s="713"/>
      <c r="D13" s="713"/>
      <c r="E13" s="713"/>
      <c r="F13" s="713"/>
      <c r="G13" s="713"/>
      <c r="H13" s="713"/>
      <c r="I13" s="713"/>
    </row>
    <row r="14" spans="1:9" x14ac:dyDescent="0.3">
      <c r="A14" s="713"/>
      <c r="B14" s="713"/>
      <c r="C14" s="713"/>
      <c r="D14" s="713"/>
      <c r="E14" s="713"/>
      <c r="F14" s="713"/>
      <c r="G14" s="713"/>
      <c r="H14" s="713"/>
      <c r="I14" s="713"/>
    </row>
    <row r="15" spans="1:9" ht="19.5" customHeight="1" x14ac:dyDescent="0.35">
      <c r="A15" s="469"/>
    </row>
    <row r="16" spans="1:9" ht="19.5" customHeight="1" x14ac:dyDescent="0.35">
      <c r="A16" s="745" t="s">
        <v>31</v>
      </c>
      <c r="B16" s="746"/>
      <c r="C16" s="746"/>
      <c r="D16" s="746"/>
      <c r="E16" s="746"/>
      <c r="F16" s="746"/>
      <c r="G16" s="746"/>
      <c r="H16" s="747"/>
    </row>
    <row r="17" spans="1:14" ht="20.25" customHeight="1" x14ac:dyDescent="0.3">
      <c r="A17" s="748" t="s">
        <v>47</v>
      </c>
      <c r="B17" s="748"/>
      <c r="C17" s="748"/>
      <c r="D17" s="748"/>
      <c r="E17" s="748"/>
      <c r="F17" s="748"/>
      <c r="G17" s="748"/>
      <c r="H17" s="748"/>
    </row>
    <row r="18" spans="1:14" ht="26.25" customHeight="1" x14ac:dyDescent="0.5">
      <c r="A18" s="471" t="s">
        <v>33</v>
      </c>
      <c r="B18" s="744" t="s">
        <v>5</v>
      </c>
      <c r="C18" s="744"/>
      <c r="D18" s="616"/>
      <c r="E18" s="472"/>
      <c r="F18" s="473"/>
      <c r="G18" s="473"/>
      <c r="H18" s="473"/>
    </row>
    <row r="19" spans="1:14" ht="26.25" customHeight="1" x14ac:dyDescent="0.5">
      <c r="A19" s="471" t="s">
        <v>34</v>
      </c>
      <c r="B19" s="474" t="s">
        <v>7</v>
      </c>
      <c r="C19" s="625">
        <v>1</v>
      </c>
      <c r="D19" s="473"/>
      <c r="E19" s="473"/>
      <c r="F19" s="473"/>
      <c r="G19" s="473"/>
      <c r="H19" s="473"/>
    </row>
    <row r="20" spans="1:14" ht="26.25" customHeight="1" x14ac:dyDescent="0.5">
      <c r="A20" s="471" t="s">
        <v>35</v>
      </c>
      <c r="B20" s="749" t="s">
        <v>131</v>
      </c>
      <c r="C20" s="749"/>
      <c r="D20" s="473"/>
      <c r="E20" s="473"/>
      <c r="F20" s="473"/>
      <c r="G20" s="473"/>
      <c r="H20" s="473"/>
    </row>
    <row r="21" spans="1:14" ht="26.25" customHeight="1" x14ac:dyDescent="0.5">
      <c r="A21" s="471" t="s">
        <v>36</v>
      </c>
      <c r="B21" s="749" t="s">
        <v>11</v>
      </c>
      <c r="C21" s="749"/>
      <c r="D21" s="749"/>
      <c r="E21" s="749"/>
      <c r="F21" s="749"/>
      <c r="G21" s="749"/>
      <c r="H21" s="749"/>
      <c r="I21" s="475"/>
    </row>
    <row r="22" spans="1:14" ht="26.25" customHeight="1" x14ac:dyDescent="0.5">
      <c r="A22" s="471" t="s">
        <v>37</v>
      </c>
      <c r="B22" s="476">
        <v>43287</v>
      </c>
      <c r="C22" s="473"/>
      <c r="D22" s="473"/>
      <c r="E22" s="473"/>
      <c r="F22" s="473"/>
      <c r="G22" s="473"/>
      <c r="H22" s="473"/>
    </row>
    <row r="23" spans="1:14" ht="26.25" customHeight="1" x14ac:dyDescent="0.5">
      <c r="A23" s="471" t="s">
        <v>38</v>
      </c>
      <c r="B23" s="476">
        <v>43293</v>
      </c>
      <c r="C23" s="473"/>
      <c r="D23" s="473"/>
      <c r="E23" s="473"/>
      <c r="F23" s="473"/>
      <c r="G23" s="473"/>
      <c r="H23" s="473"/>
    </row>
    <row r="24" spans="1:14" ht="18" x14ac:dyDescent="0.35">
      <c r="A24" s="471"/>
      <c r="B24" s="477"/>
    </row>
    <row r="25" spans="1:14" ht="18" x14ac:dyDescent="0.35">
      <c r="A25" s="478" t="s">
        <v>1</v>
      </c>
      <c r="B25" s="477"/>
    </row>
    <row r="26" spans="1:14" ht="26.25" customHeight="1" x14ac:dyDescent="0.45">
      <c r="A26" s="479" t="s">
        <v>4</v>
      </c>
      <c r="B26" s="744" t="s">
        <v>131</v>
      </c>
      <c r="C26" s="744"/>
    </row>
    <row r="27" spans="1:14" ht="26.25" customHeight="1" x14ac:dyDescent="0.5">
      <c r="A27" s="480" t="s">
        <v>48</v>
      </c>
      <c r="B27" s="750" t="s">
        <v>132</v>
      </c>
      <c r="C27" s="750"/>
    </row>
    <row r="28" spans="1:14" ht="27" customHeight="1" x14ac:dyDescent="0.45">
      <c r="A28" s="480" t="s">
        <v>6</v>
      </c>
      <c r="B28" s="481">
        <v>99.7</v>
      </c>
    </row>
    <row r="29" spans="1:14" s="14" customFormat="1" ht="27" customHeight="1" x14ac:dyDescent="0.5">
      <c r="A29" s="480" t="s">
        <v>49</v>
      </c>
      <c r="B29" s="482"/>
      <c r="C29" s="720" t="s">
        <v>50</v>
      </c>
      <c r="D29" s="721"/>
      <c r="E29" s="721"/>
      <c r="F29" s="721"/>
      <c r="G29" s="722"/>
      <c r="I29" s="483"/>
      <c r="J29" s="483"/>
      <c r="K29" s="483"/>
      <c r="L29" s="483"/>
    </row>
    <row r="30" spans="1:14" s="14" customFormat="1" ht="19.5" customHeight="1" x14ac:dyDescent="0.35">
      <c r="A30" s="480" t="s">
        <v>51</v>
      </c>
      <c r="B30" s="484">
        <f>B28-B29</f>
        <v>99.7</v>
      </c>
      <c r="C30" s="485"/>
      <c r="D30" s="485"/>
      <c r="E30" s="485"/>
      <c r="F30" s="485"/>
      <c r="G30" s="486"/>
      <c r="I30" s="483"/>
      <c r="J30" s="483"/>
      <c r="K30" s="483"/>
      <c r="L30" s="483"/>
    </row>
    <row r="31" spans="1:14" s="14" customFormat="1" ht="27" customHeight="1" x14ac:dyDescent="0.45">
      <c r="A31" s="480" t="s">
        <v>52</v>
      </c>
      <c r="B31" s="487">
        <v>1</v>
      </c>
      <c r="C31" s="723" t="s">
        <v>53</v>
      </c>
      <c r="D31" s="724"/>
      <c r="E31" s="724"/>
      <c r="F31" s="724"/>
      <c r="G31" s="724"/>
      <c r="H31" s="725"/>
      <c r="I31" s="483"/>
      <c r="J31" s="483"/>
      <c r="K31" s="483"/>
      <c r="L31" s="483"/>
    </row>
    <row r="32" spans="1:14" s="14" customFormat="1" ht="27" customHeight="1" x14ac:dyDescent="0.45">
      <c r="A32" s="480" t="s">
        <v>54</v>
      </c>
      <c r="B32" s="487">
        <v>1</v>
      </c>
      <c r="C32" s="723" t="s">
        <v>55</v>
      </c>
      <c r="D32" s="724"/>
      <c r="E32" s="724"/>
      <c r="F32" s="724"/>
      <c r="G32" s="724"/>
      <c r="H32" s="725"/>
      <c r="I32" s="483"/>
      <c r="J32" s="483"/>
      <c r="K32" s="483"/>
      <c r="L32" s="488"/>
      <c r="M32" s="488"/>
      <c r="N32" s="489"/>
    </row>
    <row r="33" spans="1:14" s="14" customFormat="1" ht="17.25" customHeight="1" x14ac:dyDescent="0.35">
      <c r="A33" s="480"/>
      <c r="B33" s="490"/>
      <c r="C33" s="491"/>
      <c r="D33" s="491"/>
      <c r="E33" s="491"/>
      <c r="F33" s="491"/>
      <c r="G33" s="491"/>
      <c r="H33" s="491"/>
      <c r="I33" s="483"/>
      <c r="J33" s="483"/>
      <c r="K33" s="483"/>
      <c r="L33" s="488"/>
      <c r="M33" s="488"/>
      <c r="N33" s="489"/>
    </row>
    <row r="34" spans="1:14" s="14" customFormat="1" ht="18" x14ac:dyDescent="0.35">
      <c r="A34" s="480" t="s">
        <v>56</v>
      </c>
      <c r="B34" s="492">
        <f>B31/B32</f>
        <v>1</v>
      </c>
      <c r="C34" s="470" t="s">
        <v>57</v>
      </c>
      <c r="D34" s="470"/>
      <c r="E34" s="470"/>
      <c r="F34" s="470"/>
      <c r="G34" s="470"/>
      <c r="I34" s="483"/>
      <c r="J34" s="483"/>
      <c r="K34" s="483"/>
      <c r="L34" s="488"/>
      <c r="M34" s="488"/>
      <c r="N34" s="489"/>
    </row>
    <row r="35" spans="1:14" s="14" customFormat="1" ht="19.5" customHeight="1" x14ac:dyDescent="0.35">
      <c r="A35" s="480"/>
      <c r="B35" s="484"/>
      <c r="G35" s="470"/>
      <c r="I35" s="483"/>
      <c r="J35" s="483"/>
      <c r="K35" s="483"/>
      <c r="L35" s="488"/>
      <c r="M35" s="488"/>
      <c r="N35" s="489"/>
    </row>
    <row r="36" spans="1:14" s="14" customFormat="1" ht="27" customHeight="1" x14ac:dyDescent="0.45">
      <c r="A36" s="493" t="s">
        <v>58</v>
      </c>
      <c r="B36" s="494">
        <v>100</v>
      </c>
      <c r="C36" s="470"/>
      <c r="D36" s="726" t="s">
        <v>59</v>
      </c>
      <c r="E36" s="751"/>
      <c r="F36" s="726" t="s">
        <v>60</v>
      </c>
      <c r="G36" s="727"/>
      <c r="J36" s="483"/>
      <c r="K36" s="483"/>
      <c r="L36" s="488"/>
      <c r="M36" s="488"/>
      <c r="N36" s="489"/>
    </row>
    <row r="37" spans="1:14" s="14" customFormat="1" ht="27" customHeight="1" x14ac:dyDescent="0.45">
      <c r="A37" s="495" t="s">
        <v>61</v>
      </c>
      <c r="B37" s="496">
        <v>1</v>
      </c>
      <c r="C37" s="497" t="s">
        <v>62</v>
      </c>
      <c r="D37" s="498" t="s">
        <v>63</v>
      </c>
      <c r="E37" s="499" t="s">
        <v>64</v>
      </c>
      <c r="F37" s="498" t="s">
        <v>63</v>
      </c>
      <c r="G37" s="500" t="s">
        <v>64</v>
      </c>
      <c r="I37" s="501" t="s">
        <v>65</v>
      </c>
      <c r="J37" s="483"/>
      <c r="K37" s="483"/>
      <c r="L37" s="488"/>
      <c r="M37" s="488"/>
      <c r="N37" s="489"/>
    </row>
    <row r="38" spans="1:14" s="14" customFormat="1" ht="26.25" customHeight="1" x14ac:dyDescent="0.45">
      <c r="A38" s="495" t="s">
        <v>66</v>
      </c>
      <c r="B38" s="496">
        <v>1</v>
      </c>
      <c r="C38" s="502">
        <v>1</v>
      </c>
      <c r="D38" s="503">
        <v>32523984</v>
      </c>
      <c r="E38" s="504">
        <f>IF(ISBLANK(D38),"-",$D$48/$D$45*D38)</f>
        <v>33596137.537225477</v>
      </c>
      <c r="F38" s="503">
        <v>32576147</v>
      </c>
      <c r="G38" s="505">
        <f>IF(ISBLANK(F38),"-",$D$48/$F$45*F38)</f>
        <v>32479293.746049277</v>
      </c>
      <c r="I38" s="506"/>
      <c r="J38" s="483"/>
      <c r="K38" s="483"/>
      <c r="L38" s="488"/>
      <c r="M38" s="488"/>
      <c r="N38" s="489"/>
    </row>
    <row r="39" spans="1:14" s="14" customFormat="1" ht="26.25" customHeight="1" x14ac:dyDescent="0.45">
      <c r="A39" s="495" t="s">
        <v>67</v>
      </c>
      <c r="B39" s="496">
        <v>1</v>
      </c>
      <c r="C39" s="507">
        <v>2</v>
      </c>
      <c r="D39" s="508">
        <v>32632338</v>
      </c>
      <c r="E39" s="509">
        <f>IF(ISBLANK(D39),"-",$D$48/$D$45*D39)</f>
        <v>33708063.428183623</v>
      </c>
      <c r="F39" s="508">
        <v>32650662</v>
      </c>
      <c r="G39" s="510">
        <f>IF(ISBLANK(F39),"-",$D$48/$F$45*F39)</f>
        <v>32553587.202960767</v>
      </c>
      <c r="I39" s="728">
        <f>ABS((F43/D43*D42)-F42)/D42</f>
        <v>3.269662318490877E-2</v>
      </c>
      <c r="J39" s="483"/>
      <c r="K39" s="483"/>
      <c r="L39" s="488"/>
      <c r="M39" s="488"/>
      <c r="N39" s="489"/>
    </row>
    <row r="40" spans="1:14" ht="26.25" customHeight="1" x14ac:dyDescent="0.45">
      <c r="A40" s="495" t="s">
        <v>68</v>
      </c>
      <c r="B40" s="496">
        <v>1</v>
      </c>
      <c r="C40" s="507">
        <v>3</v>
      </c>
      <c r="D40" s="508">
        <v>32420614</v>
      </c>
      <c r="E40" s="509">
        <f>IF(ISBLANK(D40),"-",$D$48/$D$45*D40)</f>
        <v>33489359.943889339</v>
      </c>
      <c r="F40" s="508">
        <v>32676882</v>
      </c>
      <c r="G40" s="510">
        <f>IF(ISBLANK(F40),"-",$D$48/$F$45*F40)</f>
        <v>32579729.247384295</v>
      </c>
      <c r="I40" s="728"/>
      <c r="L40" s="488"/>
      <c r="M40" s="488"/>
      <c r="N40" s="511"/>
    </row>
    <row r="41" spans="1:14" ht="27" customHeight="1" x14ac:dyDescent="0.45">
      <c r="A41" s="495" t="s">
        <v>69</v>
      </c>
      <c r="B41" s="496">
        <v>1</v>
      </c>
      <c r="C41" s="512">
        <v>4</v>
      </c>
      <c r="D41" s="513"/>
      <c r="E41" s="514" t="str">
        <f>IF(ISBLANK(D41),"-",$D$48/$D$45*D41)</f>
        <v>-</v>
      </c>
      <c r="F41" s="513"/>
      <c r="G41" s="515" t="str">
        <f>IF(ISBLANK(F41),"-",$D$48/$F$45*F41)</f>
        <v>-</v>
      </c>
      <c r="I41" s="516"/>
      <c r="L41" s="488"/>
      <c r="M41" s="488"/>
      <c r="N41" s="511"/>
    </row>
    <row r="42" spans="1:14" ht="27" customHeight="1" x14ac:dyDescent="0.45">
      <c r="A42" s="495" t="s">
        <v>70</v>
      </c>
      <c r="B42" s="496">
        <v>1</v>
      </c>
      <c r="C42" s="517" t="s">
        <v>71</v>
      </c>
      <c r="D42" s="518">
        <f>AVERAGE(D38:D41)</f>
        <v>32525645.333333332</v>
      </c>
      <c r="E42" s="519">
        <f>AVERAGE(E38:E41)</f>
        <v>33597853.636432812</v>
      </c>
      <c r="F42" s="518">
        <f>AVERAGE(F38:F41)</f>
        <v>32634563.666666668</v>
      </c>
      <c r="G42" s="520">
        <f>AVERAGE(G38:G41)</f>
        <v>32537536.732131448</v>
      </c>
      <c r="H42" s="521"/>
    </row>
    <row r="43" spans="1:14" ht="26.25" customHeight="1" x14ac:dyDescent="0.45">
      <c r="A43" s="495" t="s">
        <v>72</v>
      </c>
      <c r="B43" s="496">
        <v>1</v>
      </c>
      <c r="C43" s="522" t="s">
        <v>73</v>
      </c>
      <c r="D43" s="523">
        <v>19.420000000000002</v>
      </c>
      <c r="E43" s="511"/>
      <c r="F43" s="523">
        <v>20.12</v>
      </c>
      <c r="H43" s="521"/>
    </row>
    <row r="44" spans="1:14" ht="26.25" customHeight="1" x14ac:dyDescent="0.45">
      <c r="A44" s="495" t="s">
        <v>74</v>
      </c>
      <c r="B44" s="496">
        <v>1</v>
      </c>
      <c r="C44" s="524" t="s">
        <v>75</v>
      </c>
      <c r="D44" s="525">
        <f>D43*$B$34</f>
        <v>19.420000000000002</v>
      </c>
      <c r="E44" s="526"/>
      <c r="F44" s="525">
        <f>F43*$B$34</f>
        <v>20.12</v>
      </c>
      <c r="H44" s="521"/>
    </row>
    <row r="45" spans="1:14" ht="19.5" customHeight="1" x14ac:dyDescent="0.35">
      <c r="A45" s="495" t="s">
        <v>76</v>
      </c>
      <c r="B45" s="527">
        <f>(B44/B43)*(B42/B41)*(B40/B39)*(B38/B37)*B36</f>
        <v>100</v>
      </c>
      <c r="C45" s="524" t="s">
        <v>77</v>
      </c>
      <c r="D45" s="528">
        <f>D44*$B$30/100</f>
        <v>19.361740000000001</v>
      </c>
      <c r="E45" s="529"/>
      <c r="F45" s="528">
        <f>F44*$B$30/100</f>
        <v>20.059640000000002</v>
      </c>
      <c r="H45" s="521"/>
    </row>
    <row r="46" spans="1:14" ht="19.5" customHeight="1" x14ac:dyDescent="0.35">
      <c r="A46" s="714" t="s">
        <v>78</v>
      </c>
      <c r="B46" s="715"/>
      <c r="C46" s="524" t="s">
        <v>79</v>
      </c>
      <c r="D46" s="530">
        <f>D45/$B$45</f>
        <v>0.19361740000000002</v>
      </c>
      <c r="E46" s="531"/>
      <c r="F46" s="532">
        <f>F45/$B$45</f>
        <v>0.20059640000000001</v>
      </c>
      <c r="H46" s="521"/>
    </row>
    <row r="47" spans="1:14" ht="27" customHeight="1" x14ac:dyDescent="0.45">
      <c r="A47" s="716"/>
      <c r="B47" s="717"/>
      <c r="C47" s="533" t="s">
        <v>80</v>
      </c>
      <c r="D47" s="534">
        <v>0.2</v>
      </c>
      <c r="E47" s="535"/>
      <c r="F47" s="531"/>
      <c r="H47" s="521"/>
    </row>
    <row r="48" spans="1:14" ht="18" x14ac:dyDescent="0.35">
      <c r="C48" s="536" t="s">
        <v>81</v>
      </c>
      <c r="D48" s="528">
        <f>D47*$B$45</f>
        <v>20</v>
      </c>
      <c r="F48" s="537"/>
      <c r="H48" s="521"/>
    </row>
    <row r="49" spans="1:12" ht="19.5" customHeight="1" x14ac:dyDescent="0.35">
      <c r="C49" s="538" t="s">
        <v>82</v>
      </c>
      <c r="D49" s="539">
        <f>D48/B34</f>
        <v>20</v>
      </c>
      <c r="F49" s="537"/>
      <c r="H49" s="521"/>
    </row>
    <row r="50" spans="1:12" ht="18" x14ac:dyDescent="0.35">
      <c r="C50" s="493" t="s">
        <v>83</v>
      </c>
      <c r="D50" s="540">
        <f>AVERAGE(E38:E41,G38:G41)</f>
        <v>33067695.184282124</v>
      </c>
      <c r="F50" s="541"/>
      <c r="H50" s="521"/>
    </row>
    <row r="51" spans="1:12" ht="18" x14ac:dyDescent="0.35">
      <c r="C51" s="495" t="s">
        <v>84</v>
      </c>
      <c r="D51" s="542">
        <f>STDEV(E38:E41,G38:G41)/D50</f>
        <v>1.7714915647262949E-2</v>
      </c>
      <c r="F51" s="541"/>
      <c r="H51" s="521"/>
    </row>
    <row r="52" spans="1:12" ht="19.5" customHeight="1" x14ac:dyDescent="0.35">
      <c r="C52" s="543" t="s">
        <v>20</v>
      </c>
      <c r="D52" s="544">
        <f>COUNT(E38:E41,G38:G41)</f>
        <v>6</v>
      </c>
      <c r="F52" s="541"/>
    </row>
    <row r="54" spans="1:12" ht="18" x14ac:dyDescent="0.35">
      <c r="A54" s="545" t="s">
        <v>1</v>
      </c>
      <c r="B54" s="546" t="s">
        <v>85</v>
      </c>
    </row>
    <row r="55" spans="1:12" ht="18" x14ac:dyDescent="0.35">
      <c r="A55" s="470" t="s">
        <v>86</v>
      </c>
      <c r="B55" s="547" t="str">
        <f>B21</f>
        <v>Each film-coated tablet contains: Lamivudine USP 150 mg, Nevirapine USP 200 mg and Zidovudine USP 300 mg.</v>
      </c>
    </row>
    <row r="56" spans="1:12" ht="26.25" customHeight="1" x14ac:dyDescent="0.45">
      <c r="A56" s="548" t="s">
        <v>87</v>
      </c>
      <c r="B56" s="549">
        <v>200</v>
      </c>
      <c r="C56" s="470" t="str">
        <f>B20</f>
        <v>Nevirapine</v>
      </c>
      <c r="H56" s="550"/>
    </row>
    <row r="57" spans="1:12" ht="18" x14ac:dyDescent="0.35">
      <c r="A57" s="547" t="s">
        <v>88</v>
      </c>
      <c r="B57" s="617">
        <f>Uniformity!C46</f>
        <v>1133.3459999999998</v>
      </c>
      <c r="H57" s="550"/>
    </row>
    <row r="58" spans="1:12" ht="19.5" customHeight="1" x14ac:dyDescent="0.35">
      <c r="H58" s="550"/>
    </row>
    <row r="59" spans="1:12" s="14" customFormat="1" ht="27" customHeight="1" x14ac:dyDescent="0.45">
      <c r="A59" s="493" t="s">
        <v>89</v>
      </c>
      <c r="B59" s="494">
        <v>100</v>
      </c>
      <c r="C59" s="470"/>
      <c r="D59" s="551" t="s">
        <v>90</v>
      </c>
      <c r="E59" s="552" t="s">
        <v>62</v>
      </c>
      <c r="F59" s="552" t="s">
        <v>63</v>
      </c>
      <c r="G59" s="552" t="s">
        <v>91</v>
      </c>
      <c r="H59" s="497" t="s">
        <v>92</v>
      </c>
      <c r="L59" s="483"/>
    </row>
    <row r="60" spans="1:12" s="14" customFormat="1" ht="26.25" customHeight="1" x14ac:dyDescent="0.45">
      <c r="A60" s="495" t="s">
        <v>93</v>
      </c>
      <c r="B60" s="496">
        <v>10</v>
      </c>
      <c r="C60" s="731" t="s">
        <v>94</v>
      </c>
      <c r="D60" s="734">
        <v>1139.54</v>
      </c>
      <c r="E60" s="553">
        <v>1</v>
      </c>
      <c r="F60" s="554">
        <v>35098309</v>
      </c>
      <c r="G60" s="618">
        <f>IF(ISBLANK(F60),"-",(F60/$D$50*$D$47*$B$68)*($B$57/$D$60))</f>
        <v>211.12769434167399</v>
      </c>
      <c r="H60" s="636">
        <f t="shared" ref="H60:H71" si="0">IF(ISBLANK(F60),"-",(G60/$B$56)*100)</f>
        <v>105.56384717083699</v>
      </c>
      <c r="L60" s="483"/>
    </row>
    <row r="61" spans="1:12" s="14" customFormat="1" ht="26.25" customHeight="1" x14ac:dyDescent="0.45">
      <c r="A61" s="495" t="s">
        <v>95</v>
      </c>
      <c r="B61" s="496">
        <v>100</v>
      </c>
      <c r="C61" s="732"/>
      <c r="D61" s="735"/>
      <c r="E61" s="555">
        <v>2</v>
      </c>
      <c r="F61" s="508">
        <v>35412544</v>
      </c>
      <c r="G61" s="619">
        <f>IF(ISBLANK(F61),"-",(F61/$D$50*$D$47*$B$68)*($B$57/$D$60))</f>
        <v>213.0179196237938</v>
      </c>
      <c r="H61" s="637">
        <f t="shared" si="0"/>
        <v>106.5089598118969</v>
      </c>
      <c r="L61" s="483"/>
    </row>
    <row r="62" spans="1:12" s="14" customFormat="1" ht="26.25" customHeight="1" x14ac:dyDescent="0.45">
      <c r="A62" s="495" t="s">
        <v>96</v>
      </c>
      <c r="B62" s="496">
        <v>1</v>
      </c>
      <c r="C62" s="732"/>
      <c r="D62" s="735"/>
      <c r="E62" s="555">
        <v>3</v>
      </c>
      <c r="F62" s="556">
        <v>35482206</v>
      </c>
      <c r="G62" s="619">
        <f>IF(ISBLANK(F62),"-",(F62/$D$50*$D$47*$B$68)*($B$57/$D$60))</f>
        <v>213.43695911208457</v>
      </c>
      <c r="H62" s="637">
        <f t="shared" si="0"/>
        <v>106.71847955604228</v>
      </c>
      <c r="L62" s="483"/>
    </row>
    <row r="63" spans="1:12" ht="27" customHeight="1" x14ac:dyDescent="0.45">
      <c r="A63" s="495" t="s">
        <v>97</v>
      </c>
      <c r="B63" s="496">
        <v>1</v>
      </c>
      <c r="C63" s="741"/>
      <c r="D63" s="736"/>
      <c r="E63" s="557">
        <v>4</v>
      </c>
      <c r="F63" s="558"/>
      <c r="G63" s="619" t="str">
        <f>IF(ISBLANK(F63),"-",(F63/$D$50*$D$47*$B$68)*($B$57/$D$60))</f>
        <v>-</v>
      </c>
      <c r="H63" s="637" t="str">
        <f t="shared" si="0"/>
        <v>-</v>
      </c>
    </row>
    <row r="64" spans="1:12" ht="26.25" customHeight="1" x14ac:dyDescent="0.45">
      <c r="A64" s="495" t="s">
        <v>98</v>
      </c>
      <c r="B64" s="496">
        <v>1</v>
      </c>
      <c r="C64" s="731" t="s">
        <v>99</v>
      </c>
      <c r="D64" s="734">
        <v>1127.69</v>
      </c>
      <c r="E64" s="553">
        <v>1</v>
      </c>
      <c r="F64" s="554">
        <v>34089285</v>
      </c>
      <c r="G64" s="618">
        <f>IF(ISBLANK(F64),"-",(F64/$D$50*$D$47*$B$68)*($B$57/$D$64))</f>
        <v>207.21288108152257</v>
      </c>
      <c r="H64" s="636">
        <f t="shared" si="0"/>
        <v>103.6064405407613</v>
      </c>
    </row>
    <row r="65" spans="1:8" ht="26.25" customHeight="1" x14ac:dyDescent="0.45">
      <c r="A65" s="495" t="s">
        <v>100</v>
      </c>
      <c r="B65" s="496">
        <v>1</v>
      </c>
      <c r="C65" s="732"/>
      <c r="D65" s="735"/>
      <c r="E65" s="555">
        <v>2</v>
      </c>
      <c r="F65" s="508">
        <v>33739965</v>
      </c>
      <c r="G65" s="619">
        <f>IF(ISBLANK(F65),"-",(F65/$D$50*$D$47*$B$68)*($B$57/$D$64))</f>
        <v>205.08952755212476</v>
      </c>
      <c r="H65" s="637">
        <f t="shared" si="0"/>
        <v>102.54476377606238</v>
      </c>
    </row>
    <row r="66" spans="1:8" ht="26.25" customHeight="1" x14ac:dyDescent="0.45">
      <c r="A66" s="495" t="s">
        <v>101</v>
      </c>
      <c r="B66" s="496">
        <v>1</v>
      </c>
      <c r="C66" s="732"/>
      <c r="D66" s="735"/>
      <c r="E66" s="555">
        <v>3</v>
      </c>
      <c r="F66" s="508">
        <v>33749120</v>
      </c>
      <c r="G66" s="619">
        <f>IF(ISBLANK(F66),"-",(F66/$D$50*$D$47*$B$68)*($B$57/$D$64))</f>
        <v>205.14517653174701</v>
      </c>
      <c r="H66" s="637">
        <f t="shared" si="0"/>
        <v>102.57258826587349</v>
      </c>
    </row>
    <row r="67" spans="1:8" ht="27" customHeight="1" x14ac:dyDescent="0.45">
      <c r="A67" s="495" t="s">
        <v>102</v>
      </c>
      <c r="B67" s="496">
        <v>1</v>
      </c>
      <c r="C67" s="741"/>
      <c r="D67" s="736"/>
      <c r="E67" s="557">
        <v>4</v>
      </c>
      <c r="F67" s="558"/>
      <c r="G67" s="635" t="str">
        <f>IF(ISBLANK(F67),"-",(F67/$D$50*$D$47*$B$68)*($B$57/$D$64))</f>
        <v>-</v>
      </c>
      <c r="H67" s="638" t="str">
        <f t="shared" si="0"/>
        <v>-</v>
      </c>
    </row>
    <row r="68" spans="1:8" ht="26.25" customHeight="1" x14ac:dyDescent="0.5">
      <c r="A68" s="495" t="s">
        <v>103</v>
      </c>
      <c r="B68" s="559">
        <f>(B67/B66)*(B65/B64)*(B63/B62)*(B61/B60)*B59</f>
        <v>1000</v>
      </c>
      <c r="C68" s="731" t="s">
        <v>104</v>
      </c>
      <c r="D68" s="734">
        <v>1132.56</v>
      </c>
      <c r="E68" s="553">
        <v>1</v>
      </c>
      <c r="F68" s="554">
        <v>34170462</v>
      </c>
      <c r="G68" s="618">
        <f>IF(ISBLANK(F68),"-",(F68/$D$50*$D$47*$B$68)*($B$57/$D$68))</f>
        <v>206.81318254231317</v>
      </c>
      <c r="H68" s="637">
        <f t="shared" si="0"/>
        <v>103.40659127115659</v>
      </c>
    </row>
    <row r="69" spans="1:8" ht="27" customHeight="1" x14ac:dyDescent="0.5">
      <c r="A69" s="543" t="s">
        <v>105</v>
      </c>
      <c r="B69" s="560">
        <f>(D47*B68)/B56*B57</f>
        <v>1133.3459999999998</v>
      </c>
      <c r="C69" s="732"/>
      <c r="D69" s="735"/>
      <c r="E69" s="555">
        <v>2</v>
      </c>
      <c r="F69" s="508">
        <v>33814278</v>
      </c>
      <c r="G69" s="619">
        <f>IF(ISBLANK(F69),"-",(F69/$D$50*$D$47*$B$68)*($B$57/$D$68))</f>
        <v>204.65741576893291</v>
      </c>
      <c r="H69" s="637">
        <f t="shared" si="0"/>
        <v>102.32870788446647</v>
      </c>
    </row>
    <row r="70" spans="1:8" ht="26.25" customHeight="1" x14ac:dyDescent="0.45">
      <c r="A70" s="737" t="s">
        <v>78</v>
      </c>
      <c r="B70" s="738"/>
      <c r="C70" s="732"/>
      <c r="D70" s="735"/>
      <c r="E70" s="555">
        <v>3</v>
      </c>
      <c r="F70" s="508">
        <v>34135068</v>
      </c>
      <c r="G70" s="619">
        <f>IF(ISBLANK(F70),"-",(F70/$D$50*$D$47*$B$68)*($B$57/$D$68))</f>
        <v>206.59896402273614</v>
      </c>
      <c r="H70" s="637">
        <f t="shared" si="0"/>
        <v>103.29948201136807</v>
      </c>
    </row>
    <row r="71" spans="1:8" ht="27" customHeight="1" x14ac:dyDescent="0.45">
      <c r="A71" s="739"/>
      <c r="B71" s="740"/>
      <c r="C71" s="733"/>
      <c r="D71" s="736"/>
      <c r="E71" s="557">
        <v>4</v>
      </c>
      <c r="F71" s="558"/>
      <c r="G71" s="635" t="str">
        <f>IF(ISBLANK(F71),"-",(F71/$D$50*$D$47*$B$68)*($B$57/$D$68))</f>
        <v>-</v>
      </c>
      <c r="H71" s="638" t="str">
        <f t="shared" si="0"/>
        <v>-</v>
      </c>
    </row>
    <row r="72" spans="1:8" ht="26.25" customHeight="1" x14ac:dyDescent="0.45">
      <c r="A72" s="561"/>
      <c r="B72" s="561"/>
      <c r="C72" s="561"/>
      <c r="D72" s="561"/>
      <c r="E72" s="561"/>
      <c r="F72" s="563" t="s">
        <v>71</v>
      </c>
      <c r="G72" s="624">
        <f>AVERAGE(G60:G71)</f>
        <v>208.12219117521428</v>
      </c>
      <c r="H72" s="639">
        <f>AVERAGE(H60:H71)</f>
        <v>104.06109558760714</v>
      </c>
    </row>
    <row r="73" spans="1:8" ht="26.25" customHeight="1" x14ac:dyDescent="0.45">
      <c r="C73" s="561"/>
      <c r="D73" s="561"/>
      <c r="E73" s="561"/>
      <c r="F73" s="564" t="s">
        <v>84</v>
      </c>
      <c r="G73" s="623">
        <f>STDEV(G60:G71)/G72</f>
        <v>1.6659535921731857E-2</v>
      </c>
      <c r="H73" s="623">
        <f>STDEV(H60:H71)/H72</f>
        <v>1.6659535921731847E-2</v>
      </c>
    </row>
    <row r="74" spans="1:8" ht="27" customHeight="1" x14ac:dyDescent="0.45">
      <c r="A74" s="561"/>
      <c r="B74" s="561"/>
      <c r="C74" s="562"/>
      <c r="D74" s="562"/>
      <c r="E74" s="565"/>
      <c r="F74" s="566" t="s">
        <v>20</v>
      </c>
      <c r="G74" s="567">
        <f>COUNT(G60:G71)</f>
        <v>9</v>
      </c>
      <c r="H74" s="567">
        <f>COUNT(H60:H71)</f>
        <v>9</v>
      </c>
    </row>
    <row r="76" spans="1:8" ht="26.25" customHeight="1" x14ac:dyDescent="0.45">
      <c r="A76" s="479" t="s">
        <v>106</v>
      </c>
      <c r="B76" s="568" t="s">
        <v>107</v>
      </c>
      <c r="C76" s="718" t="str">
        <f>B26</f>
        <v>Nevirapine</v>
      </c>
      <c r="D76" s="718"/>
      <c r="E76" s="569" t="s">
        <v>108</v>
      </c>
      <c r="F76" s="569"/>
      <c r="G76" s="655">
        <f>H72</f>
        <v>104.06109558760714</v>
      </c>
      <c r="H76" s="571"/>
    </row>
    <row r="77" spans="1:8" ht="18" x14ac:dyDescent="0.35">
      <c r="A77" s="478" t="s">
        <v>109</v>
      </c>
      <c r="B77" s="478" t="s">
        <v>110</v>
      </c>
    </row>
    <row r="78" spans="1:8" ht="18" x14ac:dyDescent="0.35">
      <c r="A78" s="478"/>
      <c r="B78" s="478"/>
    </row>
    <row r="79" spans="1:8" ht="26.25" customHeight="1" x14ac:dyDescent="0.45">
      <c r="A79" s="479" t="s">
        <v>4</v>
      </c>
      <c r="B79" s="752" t="str">
        <f>B26</f>
        <v>Nevirapine</v>
      </c>
      <c r="C79" s="752"/>
    </row>
    <row r="80" spans="1:8" ht="26.25" customHeight="1" x14ac:dyDescent="0.45">
      <c r="A80" s="480" t="s">
        <v>48</v>
      </c>
      <c r="B80" s="752" t="str">
        <f>B27</f>
        <v>N1-6</v>
      </c>
      <c r="C80" s="752"/>
    </row>
    <row r="81" spans="1:12" ht="27" customHeight="1" x14ac:dyDescent="0.45">
      <c r="A81" s="480" t="s">
        <v>6</v>
      </c>
      <c r="B81" s="572">
        <f>B28</f>
        <v>99.7</v>
      </c>
    </row>
    <row r="82" spans="1:12" s="14" customFormat="1" ht="27" customHeight="1" x14ac:dyDescent="0.5">
      <c r="A82" s="480" t="s">
        <v>49</v>
      </c>
      <c r="B82" s="482">
        <v>0.08</v>
      </c>
      <c r="C82" s="720" t="s">
        <v>50</v>
      </c>
      <c r="D82" s="721"/>
      <c r="E82" s="721"/>
      <c r="F82" s="721"/>
      <c r="G82" s="722"/>
      <c r="I82" s="483"/>
      <c r="J82" s="483"/>
      <c r="K82" s="483"/>
      <c r="L82" s="483"/>
    </row>
    <row r="83" spans="1:12" s="14" customFormat="1" ht="19.5" customHeight="1" x14ac:dyDescent="0.35">
      <c r="A83" s="480" t="s">
        <v>51</v>
      </c>
      <c r="B83" s="484">
        <f>B81-B82</f>
        <v>99.62</v>
      </c>
      <c r="C83" s="485"/>
      <c r="D83" s="485"/>
      <c r="E83" s="485"/>
      <c r="F83" s="485"/>
      <c r="G83" s="486"/>
      <c r="I83" s="483"/>
      <c r="J83" s="483"/>
      <c r="K83" s="483"/>
      <c r="L83" s="483"/>
    </row>
    <row r="84" spans="1:12" s="14" customFormat="1" ht="27" customHeight="1" x14ac:dyDescent="0.45">
      <c r="A84" s="480" t="s">
        <v>52</v>
      </c>
      <c r="B84" s="487">
        <v>1</v>
      </c>
      <c r="C84" s="723" t="s">
        <v>111</v>
      </c>
      <c r="D84" s="724"/>
      <c r="E84" s="724"/>
      <c r="F84" s="724"/>
      <c r="G84" s="724"/>
      <c r="H84" s="725"/>
      <c r="I84" s="483"/>
      <c r="J84" s="483"/>
      <c r="K84" s="483"/>
      <c r="L84" s="483"/>
    </row>
    <row r="85" spans="1:12" s="14" customFormat="1" ht="27" customHeight="1" x14ac:dyDescent="0.45">
      <c r="A85" s="480" t="s">
        <v>54</v>
      </c>
      <c r="B85" s="487">
        <v>1</v>
      </c>
      <c r="C85" s="723" t="s">
        <v>112</v>
      </c>
      <c r="D85" s="724"/>
      <c r="E85" s="724"/>
      <c r="F85" s="724"/>
      <c r="G85" s="724"/>
      <c r="H85" s="725"/>
      <c r="I85" s="483"/>
      <c r="J85" s="483"/>
      <c r="K85" s="483"/>
      <c r="L85" s="483"/>
    </row>
    <row r="86" spans="1:12" s="14" customFormat="1" ht="18" x14ac:dyDescent="0.35">
      <c r="A86" s="480"/>
      <c r="B86" s="490"/>
      <c r="C86" s="491"/>
      <c r="D86" s="491"/>
      <c r="E86" s="491"/>
      <c r="F86" s="491"/>
      <c r="G86" s="491"/>
      <c r="H86" s="491"/>
      <c r="I86" s="483"/>
      <c r="J86" s="483"/>
      <c r="K86" s="483"/>
      <c r="L86" s="483"/>
    </row>
    <row r="87" spans="1:12" s="14" customFormat="1" ht="18" x14ac:dyDescent="0.35">
      <c r="A87" s="480" t="s">
        <v>56</v>
      </c>
      <c r="B87" s="492">
        <f>B84/B85</f>
        <v>1</v>
      </c>
      <c r="C87" s="470" t="s">
        <v>57</v>
      </c>
      <c r="D87" s="470"/>
      <c r="E87" s="470"/>
      <c r="F87" s="470"/>
      <c r="G87" s="470"/>
      <c r="I87" s="483"/>
      <c r="J87" s="483"/>
      <c r="K87" s="483"/>
      <c r="L87" s="483"/>
    </row>
    <row r="88" spans="1:12" ht="19.5" customHeight="1" x14ac:dyDescent="0.35">
      <c r="A88" s="478"/>
      <c r="B88" s="478"/>
    </row>
    <row r="89" spans="1:12" ht="27" customHeight="1" x14ac:dyDescent="0.45">
      <c r="A89" s="493" t="s">
        <v>58</v>
      </c>
      <c r="B89" s="494">
        <v>100</v>
      </c>
      <c r="D89" s="573" t="s">
        <v>59</v>
      </c>
      <c r="E89" s="574"/>
      <c r="F89" s="726" t="s">
        <v>60</v>
      </c>
      <c r="G89" s="727"/>
    </row>
    <row r="90" spans="1:12" ht="27" customHeight="1" x14ac:dyDescent="0.45">
      <c r="A90" s="495" t="s">
        <v>61</v>
      </c>
      <c r="B90" s="496">
        <v>1</v>
      </c>
      <c r="C90" s="575" t="s">
        <v>62</v>
      </c>
      <c r="D90" s="498" t="s">
        <v>63</v>
      </c>
      <c r="E90" s="499" t="s">
        <v>64</v>
      </c>
      <c r="F90" s="498" t="s">
        <v>63</v>
      </c>
      <c r="G90" s="576" t="s">
        <v>64</v>
      </c>
      <c r="I90" s="501" t="s">
        <v>65</v>
      </c>
    </row>
    <row r="91" spans="1:12" ht="26.25" customHeight="1" x14ac:dyDescent="0.45">
      <c r="A91" s="495" t="s">
        <v>66</v>
      </c>
      <c r="B91" s="496">
        <v>1</v>
      </c>
      <c r="C91" s="577">
        <v>1</v>
      </c>
      <c r="D91" s="503">
        <v>38492084</v>
      </c>
      <c r="E91" s="504">
        <f>IF(ISBLANK(D91),"-",$D$101/$D$98*D91)</f>
        <v>38332253.834412038</v>
      </c>
      <c r="F91" s="503">
        <v>36760285</v>
      </c>
      <c r="G91" s="505">
        <f>IF(ISBLANK(F91),"-",$D$101/$F$98*F91)</f>
        <v>36954090.357338153</v>
      </c>
      <c r="I91" s="506"/>
    </row>
    <row r="92" spans="1:12" ht="26.25" customHeight="1" x14ac:dyDescent="0.45">
      <c r="A92" s="495" t="s">
        <v>67</v>
      </c>
      <c r="B92" s="496">
        <v>1</v>
      </c>
      <c r="C92" s="562">
        <v>2</v>
      </c>
      <c r="D92" s="508">
        <v>38130027</v>
      </c>
      <c r="E92" s="509">
        <f>IF(ISBLANK(D92),"-",$D$101/$D$98*D92)</f>
        <v>37971700.19885087</v>
      </c>
      <c r="F92" s="508">
        <v>37025464</v>
      </c>
      <c r="G92" s="510">
        <f>IF(ISBLANK(F92),"-",$D$101/$F$98*F92)</f>
        <v>37220667.418067373</v>
      </c>
      <c r="I92" s="728">
        <f>ABS((F96/D96*D95)-F95)/D95</f>
        <v>2.6704135665277417E-2</v>
      </c>
    </row>
    <row r="93" spans="1:12" ht="26.25" customHeight="1" x14ac:dyDescent="0.45">
      <c r="A93" s="495" t="s">
        <v>68</v>
      </c>
      <c r="B93" s="496">
        <v>1</v>
      </c>
      <c r="C93" s="562">
        <v>3</v>
      </c>
      <c r="D93" s="508">
        <v>38479316</v>
      </c>
      <c r="E93" s="509">
        <f>IF(ISBLANK(D93),"-",$D$101/$D$98*D93)</f>
        <v>38319538.850807674</v>
      </c>
      <c r="F93" s="508">
        <v>37162918</v>
      </c>
      <c r="G93" s="510">
        <f>IF(ISBLANK(F93),"-",$D$101/$F$98*F93)</f>
        <v>37358846.094755478</v>
      </c>
      <c r="I93" s="728"/>
    </row>
    <row r="94" spans="1:12" ht="27" customHeight="1" x14ac:dyDescent="0.45">
      <c r="A94" s="495" t="s">
        <v>69</v>
      </c>
      <c r="B94" s="496">
        <v>1</v>
      </c>
      <c r="C94" s="578">
        <v>4</v>
      </c>
      <c r="D94" s="513"/>
      <c r="E94" s="514" t="str">
        <f>IF(ISBLANK(D94),"-",$D$101/$D$98*D94)</f>
        <v>-</v>
      </c>
      <c r="F94" s="579"/>
      <c r="G94" s="515" t="str">
        <f>IF(ISBLANK(F94),"-",$D$101/$F$98*F94)</f>
        <v>-</v>
      </c>
      <c r="I94" s="516"/>
    </row>
    <row r="95" spans="1:12" ht="27" customHeight="1" x14ac:dyDescent="0.45">
      <c r="A95" s="495" t="s">
        <v>70</v>
      </c>
      <c r="B95" s="496">
        <v>1</v>
      </c>
      <c r="C95" s="580" t="s">
        <v>71</v>
      </c>
      <c r="D95" s="581">
        <f>AVERAGE(D91:D94)</f>
        <v>38367142.333333336</v>
      </c>
      <c r="E95" s="519">
        <f>AVERAGE(E91:E94)</f>
        <v>38207830.961356856</v>
      </c>
      <c r="F95" s="582">
        <f>AVERAGE(F91:F94)</f>
        <v>36982889</v>
      </c>
      <c r="G95" s="583">
        <f>AVERAGE(G91:G94)</f>
        <v>37177867.95672033</v>
      </c>
    </row>
    <row r="96" spans="1:12" ht="26.25" customHeight="1" x14ac:dyDescent="0.45">
      <c r="A96" s="495" t="s">
        <v>72</v>
      </c>
      <c r="B96" s="481">
        <v>1</v>
      </c>
      <c r="C96" s="584" t="s">
        <v>113</v>
      </c>
      <c r="D96" s="758">
        <v>22.4</v>
      </c>
      <c r="E96" s="511"/>
      <c r="F96" s="523">
        <v>22.19</v>
      </c>
    </row>
    <row r="97" spans="1:10" ht="26.25" customHeight="1" x14ac:dyDescent="0.45">
      <c r="A97" s="495" t="s">
        <v>74</v>
      </c>
      <c r="B97" s="481">
        <v>1</v>
      </c>
      <c r="C97" s="585" t="s">
        <v>114</v>
      </c>
      <c r="D97" s="586">
        <f>D96*$B$87</f>
        <v>22.4</v>
      </c>
      <c r="E97" s="526"/>
      <c r="F97" s="525">
        <f>F96*$B$87</f>
        <v>22.19</v>
      </c>
    </row>
    <row r="98" spans="1:10" ht="19.5" customHeight="1" x14ac:dyDescent="0.35">
      <c r="A98" s="495" t="s">
        <v>76</v>
      </c>
      <c r="B98" s="587">
        <f>(B97/B96)*(B95/B94)*(B93/B92)*(B91/B90)*B89</f>
        <v>100</v>
      </c>
      <c r="C98" s="585" t="s">
        <v>115</v>
      </c>
      <c r="D98" s="588">
        <f>D97*$B$83/100</f>
        <v>22.314879999999999</v>
      </c>
      <c r="E98" s="529"/>
      <c r="F98" s="528">
        <f>F97*$B$83/100</f>
        <v>22.105678000000001</v>
      </c>
    </row>
    <row r="99" spans="1:10" ht="19.5" customHeight="1" x14ac:dyDescent="0.35">
      <c r="A99" s="714" t="s">
        <v>78</v>
      </c>
      <c r="B99" s="729"/>
      <c r="C99" s="585" t="s">
        <v>116</v>
      </c>
      <c r="D99" s="589">
        <f>D98/$B$98</f>
        <v>0.22314879999999998</v>
      </c>
      <c r="E99" s="529"/>
      <c r="F99" s="532">
        <f>F98/$B$98</f>
        <v>0.22105678000000001</v>
      </c>
      <c r="G99" s="590"/>
      <c r="H99" s="521"/>
    </row>
    <row r="100" spans="1:10" ht="19.5" customHeight="1" x14ac:dyDescent="0.35">
      <c r="A100" s="716"/>
      <c r="B100" s="730"/>
      <c r="C100" s="585" t="s">
        <v>80</v>
      </c>
      <c r="D100" s="591">
        <f>$B$56/$B$116</f>
        <v>0.22222222222222221</v>
      </c>
      <c r="F100" s="537"/>
      <c r="G100" s="592"/>
      <c r="H100" s="521"/>
    </row>
    <row r="101" spans="1:10" ht="18" x14ac:dyDescent="0.35">
      <c r="C101" s="585" t="s">
        <v>81</v>
      </c>
      <c r="D101" s="586">
        <f>D100*$B$98</f>
        <v>22.222222222222221</v>
      </c>
      <c r="F101" s="537"/>
      <c r="G101" s="590"/>
      <c r="H101" s="521"/>
    </row>
    <row r="102" spans="1:10" ht="19.5" customHeight="1" x14ac:dyDescent="0.35">
      <c r="C102" s="593" t="s">
        <v>82</v>
      </c>
      <c r="D102" s="594">
        <f>D101/B34</f>
        <v>22.222222222222221</v>
      </c>
      <c r="F102" s="541"/>
      <c r="G102" s="590"/>
      <c r="H102" s="521"/>
      <c r="J102" s="595"/>
    </row>
    <row r="103" spans="1:10" ht="18" x14ac:dyDescent="0.35">
      <c r="C103" s="596" t="s">
        <v>117</v>
      </c>
      <c r="D103" s="597">
        <f>AVERAGE(E91:E94,G91:G94)</f>
        <v>37692849.459038593</v>
      </c>
      <c r="F103" s="541"/>
      <c r="G103" s="598"/>
      <c r="H103" s="521"/>
      <c r="J103" s="599"/>
    </row>
    <row r="104" spans="1:10" ht="18" x14ac:dyDescent="0.35">
      <c r="C104" s="564" t="s">
        <v>84</v>
      </c>
      <c r="D104" s="600">
        <f>STDEV(E91:E94,G91:G94)/D103</f>
        <v>1.5738552396472524E-2</v>
      </c>
      <c r="F104" s="541"/>
      <c r="G104" s="590"/>
      <c r="H104" s="521"/>
      <c r="J104" s="599"/>
    </row>
    <row r="105" spans="1:10" ht="19.5" customHeight="1" x14ac:dyDescent="0.35">
      <c r="C105" s="566" t="s">
        <v>20</v>
      </c>
      <c r="D105" s="601">
        <f>COUNT(E91:E94,G91:G94)</f>
        <v>6</v>
      </c>
      <c r="F105" s="541"/>
      <c r="G105" s="590"/>
      <c r="H105" s="521"/>
      <c r="J105" s="599"/>
    </row>
    <row r="106" spans="1:10" ht="19.5" customHeight="1" x14ac:dyDescent="0.35">
      <c r="A106" s="545"/>
      <c r="B106" s="545"/>
      <c r="C106" s="545"/>
      <c r="D106" s="545"/>
      <c r="E106" s="545"/>
    </row>
    <row r="107" spans="1:10" ht="27" customHeight="1" x14ac:dyDescent="0.45">
      <c r="A107" s="493" t="s">
        <v>118</v>
      </c>
      <c r="B107" s="494">
        <v>900</v>
      </c>
      <c r="C107" s="640" t="s">
        <v>119</v>
      </c>
      <c r="D107" s="640" t="s">
        <v>63</v>
      </c>
      <c r="E107" s="640" t="s">
        <v>120</v>
      </c>
      <c r="F107" s="602" t="s">
        <v>121</v>
      </c>
    </row>
    <row r="108" spans="1:10" ht="26.25" customHeight="1" x14ac:dyDescent="0.45">
      <c r="A108" s="495" t="s">
        <v>122</v>
      </c>
      <c r="B108" s="496">
        <v>1</v>
      </c>
      <c r="C108" s="645">
        <v>1</v>
      </c>
      <c r="D108" s="646">
        <v>36796817</v>
      </c>
      <c r="E108" s="620">
        <f t="shared" ref="E108:E113" si="1">IF(ISBLANK(D108),"-",D108/$D$103*$D$100*$B$116)</f>
        <v>195.24561039083912</v>
      </c>
      <c r="F108" s="647">
        <f t="shared" ref="F108:F113" si="2">IF(ISBLANK(D108), "-", (E108/$B$56)*100)</f>
        <v>97.622805195419559</v>
      </c>
    </row>
    <row r="109" spans="1:10" ht="26.25" customHeight="1" x14ac:dyDescent="0.45">
      <c r="A109" s="495" t="s">
        <v>95</v>
      </c>
      <c r="B109" s="496">
        <v>1</v>
      </c>
      <c r="C109" s="641">
        <v>2</v>
      </c>
      <c r="D109" s="643">
        <v>35823324</v>
      </c>
      <c r="E109" s="621">
        <f t="shared" si="1"/>
        <v>190.0802115739738</v>
      </c>
      <c r="F109" s="648">
        <f t="shared" si="2"/>
        <v>95.040105786986899</v>
      </c>
    </row>
    <row r="110" spans="1:10" ht="26.25" customHeight="1" x14ac:dyDescent="0.45">
      <c r="A110" s="495" t="s">
        <v>96</v>
      </c>
      <c r="B110" s="496">
        <v>1</v>
      </c>
      <c r="C110" s="641">
        <v>3</v>
      </c>
      <c r="D110" s="643">
        <v>36869785</v>
      </c>
      <c r="E110" s="621">
        <f t="shared" si="1"/>
        <v>195.63278196872309</v>
      </c>
      <c r="F110" s="648">
        <f t="shared" si="2"/>
        <v>97.816390984361547</v>
      </c>
    </row>
    <row r="111" spans="1:10" ht="26.25" customHeight="1" x14ac:dyDescent="0.45">
      <c r="A111" s="495" t="s">
        <v>97</v>
      </c>
      <c r="B111" s="496">
        <v>1</v>
      </c>
      <c r="C111" s="641">
        <v>4</v>
      </c>
      <c r="D111" s="643">
        <v>36180576</v>
      </c>
      <c r="E111" s="621">
        <f t="shared" si="1"/>
        <v>191.97580718495689</v>
      </c>
      <c r="F111" s="648">
        <f t="shared" si="2"/>
        <v>95.987903592478446</v>
      </c>
    </row>
    <row r="112" spans="1:10" ht="26.25" customHeight="1" x14ac:dyDescent="0.45">
      <c r="A112" s="495" t="s">
        <v>98</v>
      </c>
      <c r="B112" s="496">
        <v>1</v>
      </c>
      <c r="C112" s="641">
        <v>5</v>
      </c>
      <c r="D112" s="643">
        <v>36189967</v>
      </c>
      <c r="E112" s="621">
        <f t="shared" si="1"/>
        <v>192.02563626466181</v>
      </c>
      <c r="F112" s="648">
        <f t="shared" si="2"/>
        <v>96.012818132330906</v>
      </c>
    </row>
    <row r="113" spans="1:10" ht="27" customHeight="1" x14ac:dyDescent="0.45">
      <c r="A113" s="495" t="s">
        <v>100</v>
      </c>
      <c r="B113" s="496">
        <v>1</v>
      </c>
      <c r="C113" s="642">
        <v>6</v>
      </c>
      <c r="D113" s="644">
        <v>36511012</v>
      </c>
      <c r="E113" s="622">
        <f t="shared" si="1"/>
        <v>193.72911586149559</v>
      </c>
      <c r="F113" s="649">
        <f t="shared" si="2"/>
        <v>96.864557930747793</v>
      </c>
    </row>
    <row r="114" spans="1:10" ht="27" customHeight="1" x14ac:dyDescent="0.45">
      <c r="A114" s="495" t="s">
        <v>101</v>
      </c>
      <c r="B114" s="496">
        <v>1</v>
      </c>
      <c r="C114" s="603"/>
      <c r="D114" s="562"/>
      <c r="E114" s="469"/>
      <c r="F114" s="650"/>
    </row>
    <row r="115" spans="1:10" ht="26.25" customHeight="1" x14ac:dyDescent="0.45">
      <c r="A115" s="495" t="s">
        <v>102</v>
      </c>
      <c r="B115" s="496">
        <v>1</v>
      </c>
      <c r="C115" s="603"/>
      <c r="D115" s="627" t="s">
        <v>71</v>
      </c>
      <c r="E115" s="629">
        <f>AVERAGE(E108:E113)</f>
        <v>193.11486054077503</v>
      </c>
      <c r="F115" s="651">
        <f>AVERAGE(F108:F113)</f>
        <v>96.557430270387513</v>
      </c>
    </row>
    <row r="116" spans="1:10" ht="27" customHeight="1" x14ac:dyDescent="0.45">
      <c r="A116" s="495" t="s">
        <v>103</v>
      </c>
      <c r="B116" s="527">
        <f>(B115/B114)*(B113/B112)*(B111/B110)*(B109/B108)*B107</f>
        <v>900</v>
      </c>
      <c r="C116" s="604"/>
      <c r="D116" s="628" t="s">
        <v>84</v>
      </c>
      <c r="E116" s="626">
        <f>STDEV(E108:E113)/E115</f>
        <v>1.1094131012960945E-2</v>
      </c>
      <c r="F116" s="605">
        <f>STDEV(F108:F113)/F115</f>
        <v>1.1094131012960945E-2</v>
      </c>
      <c r="I116" s="469"/>
    </row>
    <row r="117" spans="1:10" ht="27" customHeight="1" x14ac:dyDescent="0.45">
      <c r="A117" s="714" t="s">
        <v>78</v>
      </c>
      <c r="B117" s="715"/>
      <c r="C117" s="606"/>
      <c r="D117" s="566" t="s">
        <v>20</v>
      </c>
      <c r="E117" s="631">
        <f>COUNT(E108:E113)</f>
        <v>6</v>
      </c>
      <c r="F117" s="632">
        <f>COUNT(F108:F113)</f>
        <v>6</v>
      </c>
      <c r="I117" s="469"/>
      <c r="J117" s="599"/>
    </row>
    <row r="118" spans="1:10" ht="26.25" customHeight="1" x14ac:dyDescent="0.35">
      <c r="A118" s="716"/>
      <c r="B118" s="717"/>
      <c r="C118" s="469"/>
      <c r="D118" s="630"/>
      <c r="E118" s="742" t="s">
        <v>123</v>
      </c>
      <c r="F118" s="743"/>
      <c r="G118" s="469"/>
      <c r="H118" s="469"/>
      <c r="I118" s="469"/>
    </row>
    <row r="119" spans="1:10" ht="25.5" customHeight="1" x14ac:dyDescent="0.45">
      <c r="A119" s="615"/>
      <c r="B119" s="491"/>
      <c r="C119" s="469"/>
      <c r="D119" s="628" t="s">
        <v>124</v>
      </c>
      <c r="E119" s="633">
        <f>MIN(E108:E113)</f>
        <v>190.0802115739738</v>
      </c>
      <c r="F119" s="652">
        <f>MIN(F108:F113)</f>
        <v>95.040105786986899</v>
      </c>
      <c r="G119" s="469"/>
      <c r="H119" s="469"/>
      <c r="I119" s="469"/>
    </row>
    <row r="120" spans="1:10" ht="24" customHeight="1" x14ac:dyDescent="0.45">
      <c r="A120" s="615"/>
      <c r="B120" s="491"/>
      <c r="C120" s="469"/>
      <c r="D120" s="538" t="s">
        <v>125</v>
      </c>
      <c r="E120" s="634">
        <f>MAX(E108:E113)</f>
        <v>195.63278196872309</v>
      </c>
      <c r="F120" s="653">
        <f>MAX(F108:F113)</f>
        <v>97.816390984361547</v>
      </c>
      <c r="G120" s="469"/>
      <c r="H120" s="469"/>
      <c r="I120" s="469"/>
    </row>
    <row r="121" spans="1:10" ht="27" customHeight="1" x14ac:dyDescent="0.35">
      <c r="A121" s="615"/>
      <c r="B121" s="491"/>
      <c r="C121" s="469"/>
      <c r="D121" s="469"/>
      <c r="E121" s="469"/>
      <c r="F121" s="562"/>
      <c r="G121" s="469"/>
      <c r="H121" s="469"/>
      <c r="I121" s="469"/>
    </row>
    <row r="122" spans="1:10" ht="25.5" customHeight="1" x14ac:dyDescent="0.35">
      <c r="A122" s="615"/>
      <c r="B122" s="491"/>
      <c r="C122" s="469"/>
      <c r="D122" s="469"/>
      <c r="E122" s="469"/>
      <c r="F122" s="562"/>
      <c r="G122" s="469"/>
      <c r="H122" s="469"/>
      <c r="I122" s="469"/>
    </row>
    <row r="123" spans="1:10" ht="18" x14ac:dyDescent="0.35">
      <c r="A123" s="615"/>
      <c r="B123" s="491"/>
      <c r="C123" s="469"/>
      <c r="D123" s="469"/>
      <c r="E123" s="469"/>
      <c r="F123" s="562"/>
      <c r="G123" s="469"/>
      <c r="H123" s="469"/>
      <c r="I123" s="469"/>
    </row>
    <row r="124" spans="1:10" ht="45.75" customHeight="1" x14ac:dyDescent="0.85">
      <c r="A124" s="479" t="s">
        <v>106</v>
      </c>
      <c r="B124" s="568" t="s">
        <v>126</v>
      </c>
      <c r="C124" s="718" t="str">
        <f>B26</f>
        <v>Nevirapine</v>
      </c>
      <c r="D124" s="718"/>
      <c r="E124" s="569" t="s">
        <v>127</v>
      </c>
      <c r="F124" s="569"/>
      <c r="G124" s="654">
        <f>F115</f>
        <v>96.557430270387513</v>
      </c>
      <c r="H124" s="469"/>
      <c r="I124" s="469"/>
    </row>
    <row r="125" spans="1:10" ht="45.75" customHeight="1" x14ac:dyDescent="0.85">
      <c r="A125" s="479"/>
      <c r="B125" s="568" t="s">
        <v>128</v>
      </c>
      <c r="C125" s="480" t="s">
        <v>129</v>
      </c>
      <c r="D125" s="654">
        <f>MIN(F108:F113)</f>
        <v>95.040105786986899</v>
      </c>
      <c r="E125" s="580" t="s">
        <v>130</v>
      </c>
      <c r="F125" s="654">
        <f>MAX(F108:F113)</f>
        <v>97.816390984361547</v>
      </c>
      <c r="G125" s="570"/>
      <c r="H125" s="469"/>
      <c r="I125" s="469"/>
    </row>
    <row r="126" spans="1:10" ht="19.5" customHeight="1" x14ac:dyDescent="0.35">
      <c r="A126" s="607"/>
      <c r="B126" s="607"/>
      <c r="C126" s="608"/>
      <c r="D126" s="608"/>
      <c r="E126" s="608"/>
      <c r="F126" s="608"/>
      <c r="G126" s="608"/>
      <c r="H126" s="608"/>
    </row>
    <row r="127" spans="1:10" ht="18" x14ac:dyDescent="0.35">
      <c r="B127" s="719" t="s">
        <v>26</v>
      </c>
      <c r="C127" s="719"/>
      <c r="E127" s="575" t="s">
        <v>27</v>
      </c>
      <c r="F127" s="609"/>
      <c r="G127" s="719" t="s">
        <v>28</v>
      </c>
      <c r="H127" s="719"/>
    </row>
    <row r="128" spans="1:10" ht="69.900000000000006" customHeight="1" x14ac:dyDescent="0.35">
      <c r="A128" s="610" t="s">
        <v>29</v>
      </c>
      <c r="B128" s="611"/>
      <c r="C128" s="611"/>
      <c r="E128" s="611"/>
      <c r="F128" s="469"/>
      <c r="G128" s="612"/>
      <c r="H128" s="612"/>
    </row>
    <row r="129" spans="1:9" ht="69.900000000000006" customHeight="1" x14ac:dyDescent="0.35">
      <c r="A129" s="610" t="s">
        <v>30</v>
      </c>
      <c r="B129" s="613"/>
      <c r="C129" s="613"/>
      <c r="E129" s="613"/>
      <c r="F129" s="469"/>
      <c r="G129" s="614"/>
      <c r="H129" s="614"/>
    </row>
    <row r="130" spans="1:9" ht="18" x14ac:dyDescent="0.35">
      <c r="A130" s="561"/>
      <c r="B130" s="561"/>
      <c r="C130" s="562"/>
      <c r="D130" s="562"/>
      <c r="E130" s="562"/>
      <c r="F130" s="565"/>
      <c r="G130" s="562"/>
      <c r="H130" s="562"/>
      <c r="I130" s="469"/>
    </row>
    <row r="131" spans="1:9" ht="18" x14ac:dyDescent="0.35">
      <c r="A131" s="561"/>
      <c r="B131" s="561"/>
      <c r="C131" s="562"/>
      <c r="D131" s="562"/>
      <c r="E131" s="562"/>
      <c r="F131" s="565"/>
      <c r="G131" s="562"/>
      <c r="H131" s="562"/>
      <c r="I131" s="469"/>
    </row>
    <row r="132" spans="1:9" ht="18" x14ac:dyDescent="0.35">
      <c r="A132" s="561"/>
      <c r="B132" s="561"/>
      <c r="C132" s="562"/>
      <c r="D132" s="562"/>
      <c r="E132" s="562"/>
      <c r="F132" s="565"/>
      <c r="G132" s="562"/>
      <c r="H132" s="562"/>
      <c r="I132" s="469"/>
    </row>
    <row r="133" spans="1:9" ht="18" x14ac:dyDescent="0.35">
      <c r="A133" s="561"/>
      <c r="B133" s="561"/>
      <c r="C133" s="562"/>
      <c r="D133" s="562"/>
      <c r="E133" s="562"/>
      <c r="F133" s="565"/>
      <c r="G133" s="562"/>
      <c r="H133" s="562"/>
      <c r="I133" s="469"/>
    </row>
    <row r="134" spans="1:9" ht="18" x14ac:dyDescent="0.35">
      <c r="A134" s="561"/>
      <c r="B134" s="561"/>
      <c r="C134" s="562"/>
      <c r="D134" s="562"/>
      <c r="E134" s="562"/>
      <c r="F134" s="565"/>
      <c r="G134" s="562"/>
      <c r="H134" s="562"/>
      <c r="I134" s="469"/>
    </row>
    <row r="135" spans="1:9" ht="18" x14ac:dyDescent="0.35">
      <c r="A135" s="561"/>
      <c r="B135" s="561"/>
      <c r="C135" s="562"/>
      <c r="D135" s="562"/>
      <c r="E135" s="562"/>
      <c r="F135" s="565"/>
      <c r="G135" s="562"/>
      <c r="H135" s="562"/>
      <c r="I135" s="469"/>
    </row>
    <row r="136" spans="1:9" ht="18" x14ac:dyDescent="0.35">
      <c r="A136" s="561"/>
      <c r="B136" s="561"/>
      <c r="C136" s="562"/>
      <c r="D136" s="562"/>
      <c r="E136" s="562"/>
      <c r="F136" s="565"/>
      <c r="G136" s="562"/>
      <c r="H136" s="562"/>
      <c r="I136" s="469"/>
    </row>
    <row r="137" spans="1:9" ht="18" x14ac:dyDescent="0.35">
      <c r="A137" s="561"/>
      <c r="B137" s="561"/>
      <c r="C137" s="562"/>
      <c r="D137" s="562"/>
      <c r="E137" s="562"/>
      <c r="F137" s="565"/>
      <c r="G137" s="562"/>
      <c r="H137" s="562"/>
      <c r="I137" s="469"/>
    </row>
    <row r="138" spans="1:9" ht="18" x14ac:dyDescent="0.35">
      <c r="A138" s="561"/>
      <c r="B138" s="561"/>
      <c r="C138" s="562"/>
      <c r="D138" s="562"/>
      <c r="E138" s="562"/>
      <c r="F138" s="565"/>
      <c r="G138" s="562"/>
      <c r="H138" s="562"/>
      <c r="I138" s="469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/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SST Nevirapine</vt:lpstr>
      <vt:lpstr>SST Lamivudine</vt:lpstr>
      <vt:lpstr>SST Zidovudine</vt:lpstr>
      <vt:lpstr>Uniformity</vt:lpstr>
      <vt:lpstr>Lamivudine</vt:lpstr>
      <vt:lpstr>Zidovudine</vt:lpstr>
      <vt:lpstr>Nevirapine</vt:lpstr>
      <vt:lpstr>Nevirapine!Print_Area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2018-07-26T13:55:39Z</cp:lastPrinted>
  <dcterms:created xsi:type="dcterms:W3CDTF">2005-07-05T10:19:27Z</dcterms:created>
  <dcterms:modified xsi:type="dcterms:W3CDTF">2018-07-26T13:59:50Z</dcterms:modified>
</cp:coreProperties>
</file>