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52" windowWidth="19812" windowHeight="9408" activeTab="5"/>
  </bookViews>
  <sheets>
    <sheet name="SST Nevirapine" sheetId="6" r:id="rId1"/>
    <sheet name="SST Lamivudine" sheetId="7" r:id="rId2"/>
    <sheet name="SST Zidovudine" sheetId="8" r:id="rId3"/>
    <sheet name="Uniformity" sheetId="2" r:id="rId4"/>
    <sheet name="Lamivudine" sheetId="3" r:id="rId5"/>
    <sheet name="Zidovudine" sheetId="4" r:id="rId6"/>
    <sheet name="Nevirapine" sheetId="5" r:id="rId7"/>
  </sheets>
  <definedNames>
    <definedName name="_xlnm.Print_Area" localSheetId="6">Nevirapine!$A$1:$H$130</definedName>
    <definedName name="_xlnm.Print_Area" localSheetId="3">Uniformity!$A$1:$F$54</definedName>
    <definedName name="_xlnm.Print_Area" localSheetId="5">Zidovudine!$A$1:$H$131</definedName>
  </definedNames>
  <calcPr calcId="145621"/>
</workbook>
</file>

<file path=xl/calcChain.xml><?xml version="1.0" encoding="utf-8"?>
<calcChain xmlns="http://schemas.openxmlformats.org/spreadsheetml/2006/main">
  <c r="B53" i="8" l="1"/>
  <c r="F51" i="8"/>
  <c r="E51" i="8"/>
  <c r="D51" i="8"/>
  <c r="C51" i="8"/>
  <c r="B51" i="8"/>
  <c r="B52" i="8" s="1"/>
  <c r="B42" i="8"/>
  <c r="B32" i="8"/>
  <c r="F30" i="8"/>
  <c r="E30" i="8"/>
  <c r="D30" i="8"/>
  <c r="C30" i="8"/>
  <c r="B30" i="8"/>
  <c r="B31" i="8" s="1"/>
  <c r="B21" i="8"/>
  <c r="B53" i="7"/>
  <c r="E51" i="7"/>
  <c r="D51" i="7"/>
  <c r="C51" i="7"/>
  <c r="B51" i="7"/>
  <c r="B52" i="7" s="1"/>
  <c r="B42" i="7"/>
  <c r="B32" i="7"/>
  <c r="E30" i="7"/>
  <c r="D30" i="7"/>
  <c r="C30" i="7"/>
  <c r="B30" i="7"/>
  <c r="B31" i="7" s="1"/>
  <c r="B21" i="7"/>
  <c r="B53" i="6"/>
  <c r="F51" i="6"/>
  <c r="E51" i="6"/>
  <c r="D51" i="6"/>
  <c r="C51" i="6"/>
  <c r="B51" i="6"/>
  <c r="B52" i="6" s="1"/>
  <c r="B42" i="6"/>
  <c r="B32" i="6"/>
  <c r="F30" i="6"/>
  <c r="E30" i="6"/>
  <c r="D30" i="6"/>
  <c r="C30" i="6"/>
  <c r="B30" i="6"/>
  <c r="B31" i="6" s="1"/>
  <c r="B21" i="6"/>
  <c r="C124" i="5" l="1"/>
  <c r="B116" i="5"/>
  <c r="D100" i="5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I39" i="5" s="1"/>
  <c r="D42" i="5"/>
  <c r="B34" i="5"/>
  <c r="F44" i="5" s="1"/>
  <c r="B30" i="5"/>
  <c r="C124" i="4"/>
  <c r="B116" i="4"/>
  <c r="D100" i="4"/>
  <c r="B98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D48" i="4"/>
  <c r="B45" i="4"/>
  <c r="F42" i="4"/>
  <c r="D42" i="4"/>
  <c r="I39" i="4" s="1"/>
  <c r="B34" i="4"/>
  <c r="B30" i="4"/>
  <c r="C124" i="3"/>
  <c r="B116" i="3"/>
  <c r="D100" i="3"/>
  <c r="B98" i="3"/>
  <c r="F95" i="3"/>
  <c r="D95" i="3"/>
  <c r="I92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 s="1"/>
  <c r="B34" i="3"/>
  <c r="B30" i="3"/>
  <c r="C50" i="2"/>
  <c r="D49" i="2"/>
  <c r="C46" i="2"/>
  <c r="C49" i="2" s="1"/>
  <c r="C45" i="2"/>
  <c r="D43" i="2"/>
  <c r="D40" i="2"/>
  <c r="D39" i="2"/>
  <c r="D37" i="2"/>
  <c r="D35" i="2"/>
  <c r="D34" i="2"/>
  <c r="D33" i="2"/>
  <c r="D31" i="2"/>
  <c r="D30" i="2"/>
  <c r="D29" i="2"/>
  <c r="D27" i="2"/>
  <c r="D26" i="2"/>
  <c r="D25" i="2"/>
  <c r="C19" i="2"/>
  <c r="F45" i="5" l="1"/>
  <c r="G38" i="5" s="1"/>
  <c r="I92" i="5"/>
  <c r="D101" i="5"/>
  <c r="D102" i="5" s="1"/>
  <c r="F98" i="5"/>
  <c r="G94" i="5" s="1"/>
  <c r="D101" i="4"/>
  <c r="D102" i="4" s="1"/>
  <c r="D49" i="4"/>
  <c r="F44" i="4"/>
  <c r="F45" i="4" s="1"/>
  <c r="D44" i="4"/>
  <c r="D45" i="4" s="1"/>
  <c r="E38" i="4" s="1"/>
  <c r="D101" i="3"/>
  <c r="D97" i="3"/>
  <c r="D98" i="3" s="1"/>
  <c r="D99" i="3" s="1"/>
  <c r="F98" i="3"/>
  <c r="F99" i="3" s="1"/>
  <c r="D24" i="2"/>
  <c r="D28" i="2"/>
  <c r="D32" i="2"/>
  <c r="D36" i="2"/>
  <c r="D41" i="2"/>
  <c r="F44" i="3"/>
  <c r="F45" i="3" s="1"/>
  <c r="G40" i="3" s="1"/>
  <c r="D44" i="3"/>
  <c r="D45" i="3" s="1"/>
  <c r="E40" i="3" s="1"/>
  <c r="D102" i="3"/>
  <c r="D49" i="3"/>
  <c r="B57" i="5"/>
  <c r="B57" i="3"/>
  <c r="B69" i="3" s="1"/>
  <c r="B57" i="4"/>
  <c r="B69" i="4" s="1"/>
  <c r="D50" i="2"/>
  <c r="B49" i="2"/>
  <c r="D42" i="2"/>
  <c r="D38" i="2"/>
  <c r="F98" i="4"/>
  <c r="F99" i="4" s="1"/>
  <c r="G40" i="5"/>
  <c r="G41" i="5"/>
  <c r="B69" i="5"/>
  <c r="D97" i="5"/>
  <c r="D98" i="5" s="1"/>
  <c r="D44" i="5"/>
  <c r="D45" i="5" s="1"/>
  <c r="D49" i="5"/>
  <c r="D97" i="4"/>
  <c r="D98" i="4" s="1"/>
  <c r="D99" i="4" s="1"/>
  <c r="G39" i="5" l="1"/>
  <c r="G42" i="5" s="1"/>
  <c r="F46" i="5"/>
  <c r="G91" i="5"/>
  <c r="G92" i="5"/>
  <c r="G93" i="5"/>
  <c r="G95" i="5" s="1"/>
  <c r="F99" i="5"/>
  <c r="F46" i="4"/>
  <c r="G39" i="4"/>
  <c r="G41" i="4"/>
  <c r="D46" i="4"/>
  <c r="E40" i="4"/>
  <c r="G38" i="4"/>
  <c r="E41" i="4"/>
  <c r="E39" i="4"/>
  <c r="G40" i="4"/>
  <c r="E93" i="3"/>
  <c r="G92" i="3"/>
  <c r="E39" i="3"/>
  <c r="E92" i="3"/>
  <c r="E94" i="3"/>
  <c r="G38" i="3"/>
  <c r="G93" i="3"/>
  <c r="E91" i="3"/>
  <c r="G91" i="3"/>
  <c r="G94" i="3"/>
  <c r="E91" i="4"/>
  <c r="E92" i="4"/>
  <c r="D46" i="3"/>
  <c r="E38" i="3"/>
  <c r="D46" i="5"/>
  <c r="E39" i="5"/>
  <c r="E38" i="5"/>
  <c r="E91" i="5"/>
  <c r="E94" i="5"/>
  <c r="D99" i="5"/>
  <c r="E93" i="5"/>
  <c r="G94" i="4"/>
  <c r="G93" i="4"/>
  <c r="F46" i="3"/>
  <c r="G39" i="3"/>
  <c r="G41" i="3"/>
  <c r="E40" i="5"/>
  <c r="G92" i="4"/>
  <c r="G91" i="4"/>
  <c r="E41" i="5"/>
  <c r="E92" i="5"/>
  <c r="E94" i="4"/>
  <c r="E93" i="4"/>
  <c r="E41" i="3"/>
  <c r="D50" i="4" l="1"/>
  <c r="G71" i="4" s="1"/>
  <c r="H71" i="4" s="1"/>
  <c r="G42" i="4"/>
  <c r="E42" i="4"/>
  <c r="D52" i="4"/>
  <c r="G95" i="4"/>
  <c r="G95" i="3"/>
  <c r="D103" i="3"/>
  <c r="E113" i="3" s="1"/>
  <c r="F113" i="3" s="1"/>
  <c r="D105" i="3"/>
  <c r="E95" i="3"/>
  <c r="G42" i="3"/>
  <c r="D103" i="5"/>
  <c r="E95" i="5"/>
  <c r="D105" i="5"/>
  <c r="D50" i="3"/>
  <c r="E42" i="3"/>
  <c r="D52" i="3"/>
  <c r="D50" i="5"/>
  <c r="E42" i="5"/>
  <c r="D52" i="5"/>
  <c r="G68" i="4"/>
  <c r="H68" i="4" s="1"/>
  <c r="G60" i="4"/>
  <c r="G70" i="4"/>
  <c r="H70" i="4" s="1"/>
  <c r="G63" i="4"/>
  <c r="H63" i="4" s="1"/>
  <c r="E95" i="4"/>
  <c r="D105" i="4"/>
  <c r="D103" i="4"/>
  <c r="G61" i="4" l="1"/>
  <c r="H61" i="4" s="1"/>
  <c r="G64" i="4"/>
  <c r="H64" i="4" s="1"/>
  <c r="G65" i="4"/>
  <c r="H65" i="4" s="1"/>
  <c r="G66" i="4"/>
  <c r="H66" i="4" s="1"/>
  <c r="D51" i="4"/>
  <c r="G69" i="4"/>
  <c r="H69" i="4" s="1"/>
  <c r="G67" i="4"/>
  <c r="H67" i="4" s="1"/>
  <c r="G62" i="4"/>
  <c r="H62" i="4" s="1"/>
  <c r="E110" i="3"/>
  <c r="F110" i="3" s="1"/>
  <c r="D104" i="3"/>
  <c r="E109" i="3"/>
  <c r="F109" i="3" s="1"/>
  <c r="E108" i="3"/>
  <c r="F108" i="3" s="1"/>
  <c r="E111" i="3"/>
  <c r="F111" i="3" s="1"/>
  <c r="E112" i="3"/>
  <c r="F112" i="3" s="1"/>
  <c r="H60" i="4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5"/>
  <c r="G70" i="5"/>
  <c r="H70" i="5" s="1"/>
  <c r="G67" i="5"/>
  <c r="H67" i="5" s="1"/>
  <c r="G65" i="5"/>
  <c r="H65" i="5" s="1"/>
  <c r="G63" i="5"/>
  <c r="H63" i="5" s="1"/>
  <c r="G61" i="5"/>
  <c r="H61" i="5" s="1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G74" i="4" l="1"/>
  <c r="G72" i="4"/>
  <c r="G73" i="4" s="1"/>
  <c r="E117" i="3"/>
  <c r="E115" i="3"/>
  <c r="E116" i="3" s="1"/>
  <c r="E119" i="3"/>
  <c r="E120" i="3"/>
  <c r="G74" i="5"/>
  <c r="G72" i="5"/>
  <c r="G73" i="5" s="1"/>
  <c r="H60" i="5"/>
  <c r="G74" i="3"/>
  <c r="G72" i="3"/>
  <c r="G73" i="3" s="1"/>
  <c r="H60" i="3"/>
  <c r="E115" i="4"/>
  <c r="E116" i="4" s="1"/>
  <c r="E119" i="4"/>
  <c r="E120" i="4"/>
  <c r="E117" i="4"/>
  <c r="F108" i="4"/>
  <c r="F125" i="3"/>
  <c r="F120" i="3"/>
  <c r="F117" i="3"/>
  <c r="D125" i="3"/>
  <c r="F115" i="3"/>
  <c r="F119" i="3"/>
  <c r="E120" i="5"/>
  <c r="E117" i="5"/>
  <c r="F108" i="5"/>
  <c r="E115" i="5"/>
  <c r="E116" i="5" s="1"/>
  <c r="E119" i="5"/>
  <c r="H74" i="4"/>
  <c r="H72" i="4"/>
  <c r="F119" i="4" l="1"/>
  <c r="F125" i="4"/>
  <c r="F120" i="4"/>
  <c r="F117" i="4"/>
  <c r="D125" i="4"/>
  <c r="F115" i="4"/>
  <c r="H74" i="5"/>
  <c r="H72" i="5"/>
  <c r="H74" i="3"/>
  <c r="H72" i="3"/>
  <c r="G76" i="4"/>
  <c r="H73" i="4"/>
  <c r="F125" i="5"/>
  <c r="F120" i="5"/>
  <c r="F117" i="5"/>
  <c r="D125" i="5"/>
  <c r="F115" i="5"/>
  <c r="F119" i="5"/>
  <c r="G124" i="3"/>
  <c r="F116" i="3"/>
  <c r="G76" i="5" l="1"/>
  <c r="H73" i="5"/>
  <c r="G76" i="3"/>
  <c r="H73" i="3"/>
  <c r="G124" i="4"/>
  <c r="F116" i="4"/>
  <c r="G124" i="5"/>
  <c r="F116" i="5"/>
</calcChain>
</file>

<file path=xl/sharedStrings.xml><?xml version="1.0" encoding="utf-8"?>
<sst xmlns="http://schemas.openxmlformats.org/spreadsheetml/2006/main" count="670" uniqueCount="147">
  <si>
    <t>HPLC System Suitability Report</t>
  </si>
  <si>
    <t>Analysis Data</t>
  </si>
  <si>
    <t>Assay</t>
  </si>
  <si>
    <t>Sample(s)</t>
  </si>
  <si>
    <t>Reference Substance:</t>
  </si>
  <si>
    <t xml:space="preserve">LAMIVUDINE, NEVIRAPINE &amp; ZIDOVUDINE 
TABLETS 150 mg/200 mg/300 mg
</t>
  </si>
  <si>
    <t>% age Purity:</t>
  </si>
  <si>
    <t>NDQB201807014</t>
  </si>
  <si>
    <t>Weight (mg):</t>
  </si>
  <si>
    <t>Lamivudine/Nevirapine/Zidovudine tablets 150mg/200mg/300mg</t>
  </si>
  <si>
    <t>Standard Conc (mg/mL):</t>
  </si>
  <si>
    <t>Each film-coated tablet contains: Lamivudine USP 150 mg, Nevirapine USP 200 mg and Zidovudine USP 300 mg.</t>
  </si>
  <si>
    <t>2018-07-04 10:34:25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</si>
  <si>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</si>
  <si>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</si>
  <si>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</si>
  <si>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</si>
  <si>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</si>
  <si>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</si>
  <si>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</si>
  <si>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</si>
  <si>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</si>
  <si>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</si>
  <si>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</si>
  <si>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</si>
  <si>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</si>
  <si>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</si>
  <si>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</si>
  <si>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</si>
  <si>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</si>
  <si>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</si>
  <si>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</si>
  <si>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</si>
  <si>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</si>
  <si>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</si>
  <si>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</si>
  <si>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</si>
  <si>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</si>
  <si>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</si>
  <si>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</si>
  <si>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</si>
  <si>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</si>
  <si>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</si>
  <si>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</si>
  <si>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</si>
  <si>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</si>
  <si>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</si>
  <si>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</si>
  <si>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</si>
  <si>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</si>
  <si>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</si>
  <si>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</si>
  <si>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</si>
  <si>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</si>
  <si>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</si>
  <si>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</si>
  <si>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</si>
  <si>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</si>
  <si>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</si>
  <si>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</si>
  <si>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</si>
  <si>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</si>
  <si>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</si>
  <si>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</si>
  <si>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</si>
  <si>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</si>
  <si>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</si>
  <si>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</si>
  <si>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</si>
  <si>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</si>
  <si>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</si>
  <si>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</si>
  <si>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</si>
  <si>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</si>
  <si>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</si>
  <si>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</si>
  <si>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</si>
  <si>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</si>
  <si>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</si>
  <si>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</si>
  <si>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</si>
  <si>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</si>
  <si>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</si>
  <si>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</si>
  <si>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</si>
  <si>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</si>
  <si>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</si>
  <si>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</si>
  <si>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</si>
  <si>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</si>
  <si>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</si>
  <si>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</si>
  <si>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</si>
  <si>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</si>
  <si>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</si>
  <si>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</si>
  <si>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</si>
  <si>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</si>
  <si>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</si>
  <si>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</si>
  <si>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</si>
  <si>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</si>
  <si>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</si>
  <si>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</si>
  <si>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</si>
  <si>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</si>
  <si>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</si>
  <si>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</si>
  <si>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</si>
  <si>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</si>
  <si>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</si>
  <si>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</si>
  <si>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</si>
  <si>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</si>
  <si>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</si>
  <si>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</si>
  <si>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</si>
  <si>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</si>
  <si>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</si>
  <si>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</si>
  <si>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</si>
  <si>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</si>
  <si>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</si>
  <si>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</si>
  <si>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</si>
  <si>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</si>
  <si>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</si>
  <si>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</si>
  <si>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</si>
  <si>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</si>
  <si>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</si>
  <si>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NEVIRAPINE</t>
  </si>
  <si>
    <t>Resolution (USP)</t>
  </si>
  <si>
    <t>The Resolution between Zidovudine and Nevirapine is greater than 5</t>
  </si>
  <si>
    <t>The Resolution between Lamivudine and Nevirapine is greater than 2</t>
  </si>
  <si>
    <t xml:space="preserve">LAMIVUDINE and ZIDOVUDINE TABLETS USP 
150 mg/300 mg 
</t>
  </si>
  <si>
    <t>LAMIVUDINE</t>
  </si>
  <si>
    <t>ZIDOVUDINE</t>
  </si>
  <si>
    <t>The Resolution between Lamivudine and Zidovudine is greater than 3</t>
  </si>
  <si>
    <t>The Resolution between Lamivudine and Zidovudine is greater than 8</t>
  </si>
  <si>
    <t>Lamivudine</t>
  </si>
  <si>
    <t>L3-12</t>
  </si>
  <si>
    <t xml:space="preserve">Zidovudine </t>
  </si>
  <si>
    <t>Zidovudine</t>
  </si>
  <si>
    <t>Z1-1</t>
  </si>
  <si>
    <t>Nevirapine</t>
  </si>
  <si>
    <t>N1-6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</si>
</sst>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70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5" fillId="2" borderId="0" xfId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" fillId="2" borderId="0" xfId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2" fontId="13" fillId="3" borderId="16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9" workbookViewId="0">
      <selection activeCell="B41" sqref="B41"/>
    </sheetView>
  </sheetViews>
  <sheetFormatPr defaultColWidth="9.109375" defaultRowHeight="13.8" x14ac:dyDescent="0.3"/>
  <cols>
    <col min="1" max="1" width="27.5546875" style="614" customWidth="1"/>
    <col min="2" max="2" width="20.44140625" style="614" customWidth="1"/>
    <col min="3" max="3" width="31.88671875" style="614" customWidth="1"/>
    <col min="4" max="4" width="25.88671875" style="614" customWidth="1"/>
    <col min="5" max="5" width="25.6640625" style="614" customWidth="1"/>
    <col min="6" max="6" width="23.109375" style="614" customWidth="1"/>
    <col min="7" max="7" width="28.44140625" style="614" customWidth="1"/>
    <col min="8" max="8" width="21.5546875" style="614" customWidth="1"/>
    <col min="9" max="9" width="9.109375" style="614" customWidth="1"/>
    <col min="10" max="16384" width="9.109375" style="616"/>
  </cols>
  <sheetData>
    <row r="14" spans="1:6" ht="15" customHeight="1" x14ac:dyDescent="0.3">
      <c r="A14" s="613"/>
      <c r="C14" s="615"/>
      <c r="F14" s="615"/>
    </row>
    <row r="15" spans="1:6" ht="18.75" customHeight="1" x14ac:dyDescent="0.35">
      <c r="A15" s="657" t="s">
        <v>0</v>
      </c>
      <c r="B15" s="657"/>
      <c r="C15" s="657"/>
      <c r="D15" s="657"/>
      <c r="E15" s="657"/>
    </row>
    <row r="16" spans="1:6" ht="16.5" customHeight="1" x14ac:dyDescent="0.3">
      <c r="A16" s="617" t="s">
        <v>1</v>
      </c>
      <c r="B16" s="618" t="s">
        <v>2</v>
      </c>
    </row>
    <row r="17" spans="1:6" ht="16.5" customHeight="1" x14ac:dyDescent="0.3">
      <c r="A17" s="619" t="s">
        <v>3</v>
      </c>
      <c r="B17" s="619" t="s">
        <v>5</v>
      </c>
      <c r="D17" s="620"/>
      <c r="E17" s="621"/>
    </row>
    <row r="18" spans="1:6" ht="16.5" customHeight="1" x14ac:dyDescent="0.3">
      <c r="A18" s="622" t="s">
        <v>4</v>
      </c>
      <c r="B18" s="614" t="s">
        <v>131</v>
      </c>
      <c r="C18" s="621"/>
      <c r="D18" s="621"/>
      <c r="E18" s="621"/>
    </row>
    <row r="19" spans="1:6" ht="16.5" customHeight="1" x14ac:dyDescent="0.3">
      <c r="A19" s="622" t="s">
        <v>6</v>
      </c>
      <c r="B19" s="623">
        <v>99.7</v>
      </c>
      <c r="C19" s="621"/>
      <c r="D19" s="621"/>
      <c r="E19" s="621"/>
    </row>
    <row r="20" spans="1:6" ht="16.5" customHeight="1" x14ac:dyDescent="0.3">
      <c r="A20" s="619" t="s">
        <v>8</v>
      </c>
      <c r="B20" s="623">
        <v>19.420000000000002</v>
      </c>
      <c r="C20" s="621"/>
      <c r="D20" s="621"/>
      <c r="E20" s="621"/>
    </row>
    <row r="21" spans="1:6" ht="16.5" customHeight="1" x14ac:dyDescent="0.3">
      <c r="A21" s="619" t="s">
        <v>10</v>
      </c>
      <c r="B21" s="624">
        <f>B20/100</f>
        <v>0.19420000000000001</v>
      </c>
      <c r="C21" s="621"/>
      <c r="D21" s="621"/>
      <c r="E21" s="621"/>
    </row>
    <row r="22" spans="1:6" ht="15.75" customHeight="1" x14ac:dyDescent="0.3">
      <c r="A22" s="621"/>
      <c r="B22" s="621"/>
      <c r="C22" s="621"/>
      <c r="D22" s="621"/>
      <c r="E22" s="621"/>
    </row>
    <row r="23" spans="1:6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17</v>
      </c>
      <c r="F23" s="625" t="s">
        <v>132</v>
      </c>
    </row>
    <row r="24" spans="1:6" ht="16.5" customHeight="1" x14ac:dyDescent="0.3">
      <c r="A24" s="627">
        <v>1</v>
      </c>
      <c r="B24" s="628">
        <v>32619317</v>
      </c>
      <c r="C24" s="628">
        <v>6538.93</v>
      </c>
      <c r="D24" s="629">
        <v>1.1100000000000001</v>
      </c>
      <c r="E24" s="630">
        <v>10.66</v>
      </c>
      <c r="F24" s="630">
        <v>11.86</v>
      </c>
    </row>
    <row r="25" spans="1:6" ht="16.5" customHeight="1" x14ac:dyDescent="0.3">
      <c r="A25" s="627">
        <v>2</v>
      </c>
      <c r="B25" s="628">
        <v>32587515</v>
      </c>
      <c r="C25" s="628">
        <v>6578.58</v>
      </c>
      <c r="D25" s="629">
        <v>1.1000000000000001</v>
      </c>
      <c r="E25" s="629">
        <v>10.67</v>
      </c>
      <c r="F25" s="629">
        <v>11.9</v>
      </c>
    </row>
    <row r="26" spans="1:6" ht="16.5" customHeight="1" x14ac:dyDescent="0.3">
      <c r="A26" s="627">
        <v>3</v>
      </c>
      <c r="B26" s="628">
        <v>32500740</v>
      </c>
      <c r="C26" s="628">
        <v>6534.83</v>
      </c>
      <c r="D26" s="629">
        <v>1.1200000000000001</v>
      </c>
      <c r="E26" s="629">
        <v>10.67</v>
      </c>
      <c r="F26" s="629">
        <v>11.86</v>
      </c>
    </row>
    <row r="27" spans="1:6" ht="16.5" customHeight="1" x14ac:dyDescent="0.3">
      <c r="A27" s="627">
        <v>4</v>
      </c>
      <c r="B27" s="628">
        <v>32700361</v>
      </c>
      <c r="C27" s="628">
        <v>6682.16</v>
      </c>
      <c r="D27" s="629">
        <v>1.0900000000000001</v>
      </c>
      <c r="E27" s="629">
        <v>10.67</v>
      </c>
      <c r="F27" s="629">
        <v>11.98</v>
      </c>
    </row>
    <row r="28" spans="1:6" ht="16.5" customHeight="1" x14ac:dyDescent="0.3">
      <c r="A28" s="627">
        <v>5</v>
      </c>
      <c r="B28" s="628">
        <v>32704194</v>
      </c>
      <c r="C28" s="628">
        <v>6672.61</v>
      </c>
      <c r="D28" s="629">
        <v>1.0900000000000001</v>
      </c>
      <c r="E28" s="629">
        <v>10.68</v>
      </c>
      <c r="F28" s="629">
        <v>11.98</v>
      </c>
    </row>
    <row r="29" spans="1:6" ht="16.5" customHeight="1" x14ac:dyDescent="0.3">
      <c r="A29" s="627">
        <v>6</v>
      </c>
      <c r="B29" s="631">
        <v>32687081</v>
      </c>
      <c r="C29" s="631">
        <v>6789.5</v>
      </c>
      <c r="D29" s="632">
        <v>1.08</v>
      </c>
      <c r="E29" s="632">
        <v>10.69</v>
      </c>
      <c r="F29" s="632">
        <v>12.09</v>
      </c>
    </row>
    <row r="30" spans="1:6" ht="16.5" customHeight="1" x14ac:dyDescent="0.3">
      <c r="A30" s="633" t="s">
        <v>18</v>
      </c>
      <c r="B30" s="634">
        <f>AVERAGE(B24:B29)</f>
        <v>32633201.333333332</v>
      </c>
      <c r="C30" s="635">
        <f>AVERAGE(C24:C29)</f>
        <v>6632.7683333333334</v>
      </c>
      <c r="D30" s="636">
        <f>AVERAGE(D24:D29)</f>
        <v>1.0983333333333334</v>
      </c>
      <c r="E30" s="636">
        <f>AVERAGE(E24:E29)</f>
        <v>10.673333333333334</v>
      </c>
      <c r="F30" s="636">
        <f>AVERAGE(F24:F29)</f>
        <v>11.945</v>
      </c>
    </row>
    <row r="31" spans="1:6" ht="16.5" customHeight="1" x14ac:dyDescent="0.3">
      <c r="A31" s="637" t="s">
        <v>19</v>
      </c>
      <c r="B31" s="638">
        <f>(STDEV(B24:B29)/B30)</f>
        <v>2.462170760318255E-3</v>
      </c>
      <c r="C31" s="639"/>
      <c r="D31" s="639"/>
      <c r="E31" s="640"/>
    </row>
    <row r="32" spans="1:6" s="614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5"/>
    </row>
    <row r="33" spans="1:6" s="614" customFormat="1" ht="15.75" customHeight="1" x14ac:dyDescent="0.3">
      <c r="A33" s="621"/>
      <c r="B33" s="621"/>
      <c r="C33" s="621"/>
      <c r="D33" s="621"/>
      <c r="E33" s="621"/>
    </row>
    <row r="34" spans="1:6" s="614" customFormat="1" ht="16.5" customHeight="1" x14ac:dyDescent="0.3">
      <c r="A34" s="622" t="s">
        <v>21</v>
      </c>
      <c r="B34" s="646" t="s">
        <v>22</v>
      </c>
      <c r="C34" s="647"/>
      <c r="D34" s="647"/>
      <c r="E34" s="647"/>
    </row>
    <row r="35" spans="1:6" ht="16.5" customHeight="1" x14ac:dyDescent="0.3">
      <c r="A35" s="622"/>
      <c r="B35" s="646" t="s">
        <v>23</v>
      </c>
      <c r="C35" s="647"/>
      <c r="D35" s="647"/>
      <c r="E35" s="647"/>
    </row>
    <row r="36" spans="1:6" ht="16.5" customHeight="1" x14ac:dyDescent="0.3">
      <c r="A36" s="622"/>
      <c r="B36" s="646" t="s">
        <v>24</v>
      </c>
      <c r="C36" s="647"/>
      <c r="D36" s="647"/>
      <c r="E36" s="647"/>
    </row>
    <row r="37" spans="1:6" ht="15.75" customHeight="1" x14ac:dyDescent="0.3">
      <c r="A37" s="621"/>
      <c r="B37" s="621" t="s">
        <v>133</v>
      </c>
      <c r="C37" s="621"/>
      <c r="D37" s="621"/>
      <c r="E37" s="621"/>
    </row>
    <row r="38" spans="1:6" ht="16.5" customHeight="1" x14ac:dyDescent="0.3">
      <c r="A38" s="617" t="s">
        <v>1</v>
      </c>
      <c r="B38" s="618" t="s">
        <v>25</v>
      </c>
    </row>
    <row r="39" spans="1:6" ht="16.5" customHeight="1" x14ac:dyDescent="0.3">
      <c r="A39" s="622" t="s">
        <v>4</v>
      </c>
      <c r="B39" s="614" t="s">
        <v>131</v>
      </c>
      <c r="C39" s="621"/>
      <c r="D39" s="621"/>
      <c r="E39" s="621"/>
    </row>
    <row r="40" spans="1:6" ht="16.5" customHeight="1" x14ac:dyDescent="0.3">
      <c r="A40" s="622" t="s">
        <v>6</v>
      </c>
      <c r="B40" s="623">
        <v>99.7</v>
      </c>
      <c r="C40" s="621"/>
      <c r="D40" s="621"/>
      <c r="E40" s="621"/>
    </row>
    <row r="41" spans="1:6" ht="16.5" customHeight="1" x14ac:dyDescent="0.3">
      <c r="A41" s="619" t="s">
        <v>8</v>
      </c>
      <c r="B41" s="623">
        <v>22.4</v>
      </c>
      <c r="C41" s="621"/>
      <c r="D41" s="621"/>
      <c r="E41" s="621"/>
    </row>
    <row r="42" spans="1:6" ht="16.5" customHeight="1" x14ac:dyDescent="0.3">
      <c r="A42" s="619" t="s">
        <v>10</v>
      </c>
      <c r="B42" s="624">
        <f>B41/100</f>
        <v>0.22399999999999998</v>
      </c>
      <c r="C42" s="621"/>
      <c r="D42" s="621"/>
      <c r="E42" s="621"/>
    </row>
    <row r="43" spans="1:6" ht="15.75" customHeight="1" x14ac:dyDescent="0.3">
      <c r="A43" s="621"/>
      <c r="B43" s="621"/>
      <c r="C43" s="621"/>
      <c r="D43" s="621"/>
      <c r="E43" s="621"/>
    </row>
    <row r="44" spans="1:6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17</v>
      </c>
      <c r="F44" s="625" t="s">
        <v>132</v>
      </c>
    </row>
    <row r="45" spans="1:6" ht="16.5" customHeight="1" x14ac:dyDescent="0.3">
      <c r="A45" s="627">
        <v>1</v>
      </c>
      <c r="B45" s="628">
        <v>38533888</v>
      </c>
      <c r="C45" s="628">
        <v>7648.69</v>
      </c>
      <c r="D45" s="629">
        <v>1.05</v>
      </c>
      <c r="E45" s="630">
        <v>12.94</v>
      </c>
      <c r="F45" s="630">
        <v>15.06</v>
      </c>
    </row>
    <row r="46" spans="1:6" ht="16.5" customHeight="1" x14ac:dyDescent="0.3">
      <c r="A46" s="627">
        <v>2</v>
      </c>
      <c r="B46" s="628">
        <v>38611080</v>
      </c>
      <c r="C46" s="628">
        <v>7664.65</v>
      </c>
      <c r="D46" s="629">
        <v>1.06</v>
      </c>
      <c r="E46" s="629">
        <v>12.94</v>
      </c>
      <c r="F46" s="629">
        <v>15.06</v>
      </c>
    </row>
    <row r="47" spans="1:6" ht="16.5" customHeight="1" x14ac:dyDescent="0.3">
      <c r="A47" s="627">
        <v>3</v>
      </c>
      <c r="B47" s="628">
        <v>38260989</v>
      </c>
      <c r="C47" s="628">
        <v>7661.94</v>
      </c>
      <c r="D47" s="629">
        <v>1.05</v>
      </c>
      <c r="E47" s="629">
        <v>12.95</v>
      </c>
      <c r="F47" s="629">
        <v>15.05</v>
      </c>
    </row>
    <row r="48" spans="1:6" ht="16.5" customHeight="1" x14ac:dyDescent="0.3">
      <c r="A48" s="627">
        <v>4</v>
      </c>
      <c r="B48" s="628">
        <v>38520394</v>
      </c>
      <c r="C48" s="628">
        <v>7712.45</v>
      </c>
      <c r="D48" s="629">
        <v>1.05</v>
      </c>
      <c r="E48" s="629">
        <v>12.95</v>
      </c>
      <c r="F48" s="629">
        <v>15.12</v>
      </c>
    </row>
    <row r="49" spans="1:7" ht="16.5" customHeight="1" x14ac:dyDescent="0.3">
      <c r="A49" s="627">
        <v>5</v>
      </c>
      <c r="B49" s="628">
        <v>38163945</v>
      </c>
      <c r="C49" s="628">
        <v>7692.03</v>
      </c>
      <c r="D49" s="629">
        <v>1.05</v>
      </c>
      <c r="E49" s="629">
        <v>12.95</v>
      </c>
      <c r="F49" s="629">
        <v>15.1</v>
      </c>
    </row>
    <row r="50" spans="1:7" ht="16.5" customHeight="1" x14ac:dyDescent="0.3">
      <c r="A50" s="627">
        <v>6</v>
      </c>
      <c r="B50" s="631">
        <v>38714169</v>
      </c>
      <c r="C50" s="631">
        <v>7630.46</v>
      </c>
      <c r="D50" s="632">
        <v>1.06</v>
      </c>
      <c r="E50" s="632">
        <v>12.94</v>
      </c>
      <c r="F50" s="632">
        <v>15.03</v>
      </c>
    </row>
    <row r="51" spans="1:7" ht="16.5" customHeight="1" x14ac:dyDescent="0.3">
      <c r="A51" s="633" t="s">
        <v>18</v>
      </c>
      <c r="B51" s="634">
        <f>AVERAGE(B45:B50)</f>
        <v>38467410.833333336</v>
      </c>
      <c r="C51" s="635">
        <f>AVERAGE(C45:C50)</f>
        <v>7668.37</v>
      </c>
      <c r="D51" s="636">
        <f>AVERAGE(D45:D50)</f>
        <v>1.0533333333333335</v>
      </c>
      <c r="E51" s="636">
        <f>AVERAGE(E45:E50)</f>
        <v>12.945</v>
      </c>
      <c r="F51" s="636">
        <f>AVERAGE(F45:F50)</f>
        <v>15.07</v>
      </c>
    </row>
    <row r="52" spans="1:7" ht="16.5" customHeight="1" x14ac:dyDescent="0.3">
      <c r="A52" s="637" t="s">
        <v>19</v>
      </c>
      <c r="B52" s="638">
        <f>(STDEV(B45:B50)/B51)</f>
        <v>5.4956659100308973E-3</v>
      </c>
      <c r="C52" s="639"/>
      <c r="D52" s="639"/>
      <c r="E52" s="640"/>
    </row>
    <row r="53" spans="1:7" s="614" customFormat="1" ht="16.5" customHeight="1" x14ac:dyDescent="0.3">
      <c r="A53" s="641" t="s">
        <v>20</v>
      </c>
      <c r="B53" s="642">
        <f>COUNT(B45:B50)</f>
        <v>6</v>
      </c>
      <c r="C53" s="643"/>
      <c r="D53" s="644"/>
      <c r="E53" s="645"/>
    </row>
    <row r="54" spans="1:7" s="614" customFormat="1" ht="15.75" customHeight="1" x14ac:dyDescent="0.3">
      <c r="A54" s="621"/>
      <c r="B54" s="621"/>
      <c r="C54" s="621"/>
      <c r="D54" s="621"/>
      <c r="E54" s="621"/>
    </row>
    <row r="55" spans="1:7" s="614" customFormat="1" ht="16.5" customHeight="1" x14ac:dyDescent="0.3">
      <c r="A55" s="622" t="s">
        <v>21</v>
      </c>
      <c r="B55" s="646" t="s">
        <v>22</v>
      </c>
      <c r="C55" s="647"/>
      <c r="D55" s="647"/>
      <c r="E55" s="647"/>
    </row>
    <row r="56" spans="1:7" ht="16.5" customHeight="1" x14ac:dyDescent="0.3">
      <c r="A56" s="622"/>
      <c r="B56" s="646" t="s">
        <v>23</v>
      </c>
      <c r="C56" s="647"/>
      <c r="D56" s="647"/>
      <c r="E56" s="647"/>
    </row>
    <row r="57" spans="1:7" ht="16.5" customHeight="1" x14ac:dyDescent="0.3">
      <c r="A57" s="622"/>
      <c r="B57" s="646" t="s">
        <v>24</v>
      </c>
      <c r="C57" s="647"/>
      <c r="D57" s="647"/>
      <c r="E57" s="647"/>
    </row>
    <row r="58" spans="1:7" ht="16.5" customHeight="1" thickBot="1" x14ac:dyDescent="0.35">
      <c r="A58" s="648"/>
      <c r="B58" s="621" t="s">
        <v>134</v>
      </c>
      <c r="D58" s="649"/>
      <c r="F58" s="616"/>
      <c r="G58" s="616"/>
    </row>
    <row r="59" spans="1:7" ht="15" customHeight="1" x14ac:dyDescent="0.3">
      <c r="B59" s="658" t="s">
        <v>26</v>
      </c>
      <c r="C59" s="658"/>
      <c r="E59" s="650" t="s">
        <v>27</v>
      </c>
      <c r="F59" s="651"/>
      <c r="G59" s="650" t="s">
        <v>28</v>
      </c>
    </row>
    <row r="60" spans="1:7" ht="15" customHeight="1" x14ac:dyDescent="0.3">
      <c r="A60" s="652" t="s">
        <v>29</v>
      </c>
      <c r="B60" s="653"/>
      <c r="C60" s="653"/>
      <c r="E60" s="653"/>
      <c r="G60" s="653"/>
    </row>
    <row r="61" spans="1:7" ht="15" customHeight="1" x14ac:dyDescent="0.3">
      <c r="A61" s="652" t="s">
        <v>30</v>
      </c>
      <c r="B61" s="654"/>
      <c r="C61" s="654"/>
      <c r="E61" s="654"/>
      <c r="G61" s="65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4" workbookViewId="0">
      <selection activeCell="B20" sqref="B20"/>
    </sheetView>
  </sheetViews>
  <sheetFormatPr defaultColWidth="9.109375" defaultRowHeight="13.8" x14ac:dyDescent="0.3"/>
  <cols>
    <col min="1" max="1" width="27.5546875" style="614" customWidth="1"/>
    <col min="2" max="2" width="20.44140625" style="614" customWidth="1"/>
    <col min="3" max="3" width="31.88671875" style="614" customWidth="1"/>
    <col min="4" max="4" width="25.88671875" style="614" customWidth="1"/>
    <col min="5" max="5" width="25.6640625" style="614" customWidth="1"/>
    <col min="6" max="6" width="23.109375" style="614" customWidth="1"/>
    <col min="7" max="7" width="28.44140625" style="614" customWidth="1"/>
    <col min="8" max="8" width="21.5546875" style="614" customWidth="1"/>
    <col min="9" max="9" width="9.109375" style="614" customWidth="1"/>
    <col min="10" max="16384" width="9.109375" style="616"/>
  </cols>
  <sheetData>
    <row r="14" spans="1:6" ht="15" customHeight="1" x14ac:dyDescent="0.3">
      <c r="A14" s="613"/>
      <c r="C14" s="615"/>
      <c r="F14" s="615"/>
    </row>
    <row r="15" spans="1:6" ht="18.75" customHeight="1" x14ac:dyDescent="0.35">
      <c r="A15" s="657" t="s">
        <v>0</v>
      </c>
      <c r="B15" s="657"/>
      <c r="C15" s="657"/>
      <c r="D15" s="657"/>
      <c r="E15" s="657"/>
    </row>
    <row r="16" spans="1:6" ht="16.5" customHeight="1" x14ac:dyDescent="0.3">
      <c r="A16" s="617" t="s">
        <v>1</v>
      </c>
      <c r="B16" s="618" t="s">
        <v>2</v>
      </c>
    </row>
    <row r="17" spans="1:5" ht="16.5" customHeight="1" x14ac:dyDescent="0.3">
      <c r="A17" s="619" t="s">
        <v>3</v>
      </c>
      <c r="B17" s="619" t="s">
        <v>135</v>
      </c>
      <c r="D17" s="620"/>
      <c r="E17" s="621"/>
    </row>
    <row r="18" spans="1:5" ht="16.5" customHeight="1" x14ac:dyDescent="0.3">
      <c r="A18" s="622" t="s">
        <v>4</v>
      </c>
      <c r="B18" s="614" t="s">
        <v>136</v>
      </c>
      <c r="C18" s="621"/>
      <c r="D18" s="621"/>
      <c r="E18" s="621"/>
    </row>
    <row r="19" spans="1:5" ht="16.5" customHeight="1" x14ac:dyDescent="0.3">
      <c r="A19" s="622" t="s">
        <v>6</v>
      </c>
      <c r="B19" s="623">
        <v>98.9</v>
      </c>
      <c r="C19" s="621"/>
      <c r="D19" s="621"/>
      <c r="E19" s="621"/>
    </row>
    <row r="20" spans="1:5" ht="16.5" customHeight="1" x14ac:dyDescent="0.3">
      <c r="A20" s="619" t="s">
        <v>8</v>
      </c>
      <c r="B20" s="623">
        <v>14.9</v>
      </c>
      <c r="C20" s="621"/>
      <c r="D20" s="621"/>
      <c r="E20" s="621"/>
    </row>
    <row r="21" spans="1:5" ht="16.5" customHeight="1" x14ac:dyDescent="0.3">
      <c r="A21" s="619" t="s">
        <v>10</v>
      </c>
      <c r="B21" s="624">
        <f>B20/100</f>
        <v>0.14899999999999999</v>
      </c>
      <c r="C21" s="621"/>
      <c r="D21" s="621"/>
      <c r="E21" s="621"/>
    </row>
    <row r="22" spans="1:5" ht="15.75" customHeight="1" x14ac:dyDescent="0.3">
      <c r="A22" s="621"/>
      <c r="B22" s="621"/>
      <c r="C22" s="621"/>
      <c r="D22" s="621"/>
      <c r="E22" s="621"/>
    </row>
    <row r="23" spans="1:5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17</v>
      </c>
    </row>
    <row r="24" spans="1:5" ht="16.5" customHeight="1" x14ac:dyDescent="0.3">
      <c r="A24" s="627">
        <v>1</v>
      </c>
      <c r="B24" s="628">
        <v>37735088</v>
      </c>
      <c r="C24" s="628">
        <v>4742.42</v>
      </c>
      <c r="D24" s="629">
        <v>1.19</v>
      </c>
      <c r="E24" s="630">
        <v>3.75</v>
      </c>
    </row>
    <row r="25" spans="1:5" ht="16.5" customHeight="1" x14ac:dyDescent="0.3">
      <c r="A25" s="627">
        <v>2</v>
      </c>
      <c r="B25" s="628">
        <v>37694307</v>
      </c>
      <c r="C25" s="628">
        <v>4786.21</v>
      </c>
      <c r="D25" s="629">
        <v>1.18</v>
      </c>
      <c r="E25" s="629">
        <v>3.75</v>
      </c>
    </row>
    <row r="26" spans="1:5" ht="16.5" customHeight="1" x14ac:dyDescent="0.3">
      <c r="A26" s="627">
        <v>3</v>
      </c>
      <c r="B26" s="628">
        <v>37616573</v>
      </c>
      <c r="C26" s="628">
        <v>4747.55</v>
      </c>
      <c r="D26" s="629">
        <v>1.2</v>
      </c>
      <c r="E26" s="629">
        <v>3.75</v>
      </c>
    </row>
    <row r="27" spans="1:5" ht="16.5" customHeight="1" x14ac:dyDescent="0.3">
      <c r="A27" s="627">
        <v>4</v>
      </c>
      <c r="B27" s="628">
        <v>37823462</v>
      </c>
      <c r="C27" s="628">
        <v>4832.79</v>
      </c>
      <c r="D27" s="629">
        <v>1.17</v>
      </c>
      <c r="E27" s="629">
        <v>3.75</v>
      </c>
    </row>
    <row r="28" spans="1:5" ht="16.5" customHeight="1" x14ac:dyDescent="0.3">
      <c r="A28" s="627">
        <v>5</v>
      </c>
      <c r="B28" s="628">
        <v>37809924</v>
      </c>
      <c r="C28" s="628">
        <v>4815.1000000000004</v>
      </c>
      <c r="D28" s="629">
        <v>1.21</v>
      </c>
      <c r="E28" s="629">
        <v>3.75</v>
      </c>
    </row>
    <row r="29" spans="1:5" ht="16.5" customHeight="1" x14ac:dyDescent="0.3">
      <c r="A29" s="627">
        <v>6</v>
      </c>
      <c r="B29" s="631">
        <v>37791582</v>
      </c>
      <c r="C29" s="631">
        <v>4903.53</v>
      </c>
      <c r="D29" s="632">
        <v>1.18</v>
      </c>
      <c r="E29" s="632">
        <v>3.75</v>
      </c>
    </row>
    <row r="30" spans="1:5" ht="16.5" customHeight="1" x14ac:dyDescent="0.3">
      <c r="A30" s="633" t="s">
        <v>18</v>
      </c>
      <c r="B30" s="634">
        <f>AVERAGE(B24:B29)</f>
        <v>37745156</v>
      </c>
      <c r="C30" s="635">
        <f>AVERAGE(C24:C29)</f>
        <v>4804.5999999999995</v>
      </c>
      <c r="D30" s="636">
        <f>AVERAGE(D24:D29)</f>
        <v>1.1883333333333332</v>
      </c>
      <c r="E30" s="636">
        <f>AVERAGE(E24:E29)</f>
        <v>3.75</v>
      </c>
    </row>
    <row r="31" spans="1:5" ht="16.5" customHeight="1" x14ac:dyDescent="0.3">
      <c r="A31" s="637" t="s">
        <v>19</v>
      </c>
      <c r="B31" s="638">
        <f>(STDEV(B24:B29)/B30)</f>
        <v>2.1096076659037279E-3</v>
      </c>
      <c r="C31" s="639"/>
      <c r="D31" s="639"/>
      <c r="E31" s="640"/>
    </row>
    <row r="32" spans="1:5" s="614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5"/>
    </row>
    <row r="33" spans="1:5" s="614" customFormat="1" ht="15.75" customHeight="1" x14ac:dyDescent="0.3">
      <c r="A33" s="621"/>
      <c r="B33" s="621"/>
      <c r="C33" s="621"/>
      <c r="D33" s="621"/>
      <c r="E33" s="621"/>
    </row>
    <row r="34" spans="1:5" s="614" customFormat="1" ht="16.5" customHeight="1" x14ac:dyDescent="0.3">
      <c r="A34" s="622" t="s">
        <v>21</v>
      </c>
      <c r="B34" s="646" t="s">
        <v>22</v>
      </c>
      <c r="C34" s="647"/>
      <c r="D34" s="647"/>
      <c r="E34" s="647"/>
    </row>
    <row r="35" spans="1:5" ht="16.5" customHeight="1" x14ac:dyDescent="0.3">
      <c r="A35" s="622"/>
      <c r="B35" s="646" t="s">
        <v>23</v>
      </c>
      <c r="C35" s="647"/>
      <c r="D35" s="647"/>
      <c r="E35" s="647"/>
    </row>
    <row r="36" spans="1:5" ht="16.5" customHeight="1" x14ac:dyDescent="0.3">
      <c r="A36" s="622"/>
      <c r="B36" s="646" t="s">
        <v>24</v>
      </c>
      <c r="C36" s="647"/>
      <c r="D36" s="647"/>
      <c r="E36" s="647"/>
    </row>
    <row r="37" spans="1:5" ht="15.75" customHeight="1" x14ac:dyDescent="0.3">
      <c r="A37" s="621"/>
      <c r="B37" s="621"/>
      <c r="C37" s="621"/>
      <c r="D37" s="621"/>
      <c r="E37" s="621"/>
    </row>
    <row r="38" spans="1:5" ht="16.5" customHeight="1" x14ac:dyDescent="0.3">
      <c r="A38" s="617" t="s">
        <v>1</v>
      </c>
      <c r="B38" s="618" t="s">
        <v>25</v>
      </c>
    </row>
    <row r="39" spans="1:5" ht="16.5" customHeight="1" x14ac:dyDescent="0.3">
      <c r="A39" s="622" t="s">
        <v>4</v>
      </c>
      <c r="B39" s="619" t="s">
        <v>136</v>
      </c>
      <c r="C39" s="621"/>
      <c r="D39" s="621"/>
      <c r="E39" s="621"/>
    </row>
    <row r="40" spans="1:5" ht="16.5" customHeight="1" x14ac:dyDescent="0.3">
      <c r="A40" s="622" t="s">
        <v>6</v>
      </c>
      <c r="B40" s="623">
        <v>98.9</v>
      </c>
      <c r="C40" s="621"/>
      <c r="D40" s="621"/>
      <c r="E40" s="621"/>
    </row>
    <row r="41" spans="1:5" ht="16.5" customHeight="1" x14ac:dyDescent="0.3">
      <c r="A41" s="619" t="s">
        <v>8</v>
      </c>
      <c r="B41" s="623">
        <v>15.94</v>
      </c>
      <c r="C41" s="621"/>
      <c r="D41" s="621"/>
      <c r="E41" s="621"/>
    </row>
    <row r="42" spans="1:5" ht="16.5" customHeight="1" x14ac:dyDescent="0.3">
      <c r="A42" s="619" t="s">
        <v>10</v>
      </c>
      <c r="B42" s="624">
        <f>B41/100</f>
        <v>0.15939999999999999</v>
      </c>
      <c r="C42" s="621"/>
      <c r="D42" s="621"/>
      <c r="E42" s="621"/>
    </row>
    <row r="43" spans="1:5" ht="15.75" customHeight="1" x14ac:dyDescent="0.3">
      <c r="A43" s="621"/>
      <c r="B43" s="621"/>
      <c r="C43" s="621"/>
      <c r="D43" s="621"/>
      <c r="E43" s="621"/>
    </row>
    <row r="44" spans="1:5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17</v>
      </c>
    </row>
    <row r="45" spans="1:5" ht="16.5" customHeight="1" x14ac:dyDescent="0.3">
      <c r="A45" s="627">
        <v>1</v>
      </c>
      <c r="B45" s="628">
        <v>39918627</v>
      </c>
      <c r="C45" s="628">
        <v>6021.58</v>
      </c>
      <c r="D45" s="629">
        <v>1.17</v>
      </c>
      <c r="E45" s="630">
        <v>3.85</v>
      </c>
    </row>
    <row r="46" spans="1:5" ht="16.5" customHeight="1" x14ac:dyDescent="0.3">
      <c r="A46" s="627">
        <v>2</v>
      </c>
      <c r="B46" s="628">
        <v>39997193</v>
      </c>
      <c r="C46" s="628">
        <v>6012.65</v>
      </c>
      <c r="D46" s="629">
        <v>1.17</v>
      </c>
      <c r="E46" s="629">
        <v>3.86</v>
      </c>
    </row>
    <row r="47" spans="1:5" ht="16.5" customHeight="1" x14ac:dyDescent="0.3">
      <c r="A47" s="627">
        <v>3</v>
      </c>
      <c r="B47" s="628">
        <v>39645614</v>
      </c>
      <c r="C47" s="628">
        <v>6006.13</v>
      </c>
      <c r="D47" s="629">
        <v>1.18</v>
      </c>
      <c r="E47" s="629">
        <v>3.86</v>
      </c>
    </row>
    <row r="48" spans="1:5" ht="16.5" customHeight="1" x14ac:dyDescent="0.3">
      <c r="A48" s="627">
        <v>4</v>
      </c>
      <c r="B48" s="628">
        <v>39912859</v>
      </c>
      <c r="C48" s="628">
        <v>6038.8</v>
      </c>
      <c r="D48" s="629">
        <v>1.1599999999999999</v>
      </c>
      <c r="E48" s="629">
        <v>3.86</v>
      </c>
    </row>
    <row r="49" spans="1:7" ht="16.5" customHeight="1" x14ac:dyDescent="0.3">
      <c r="A49" s="627">
        <v>5</v>
      </c>
      <c r="B49" s="628">
        <v>39536743</v>
      </c>
      <c r="C49" s="628">
        <v>6049.58</v>
      </c>
      <c r="D49" s="629">
        <v>1.1599999999999999</v>
      </c>
      <c r="E49" s="629">
        <v>3.86</v>
      </c>
    </row>
    <row r="50" spans="1:7" ht="16.5" customHeight="1" x14ac:dyDescent="0.3">
      <c r="A50" s="627">
        <v>6</v>
      </c>
      <c r="B50" s="631">
        <v>40099890</v>
      </c>
      <c r="C50" s="631">
        <v>5972.69</v>
      </c>
      <c r="D50" s="632">
        <v>1.18</v>
      </c>
      <c r="E50" s="632">
        <v>3.85</v>
      </c>
    </row>
    <row r="51" spans="1:7" ht="16.5" customHeight="1" x14ac:dyDescent="0.3">
      <c r="A51" s="633" t="s">
        <v>18</v>
      </c>
      <c r="B51" s="634">
        <f>AVERAGE(B45:B50)</f>
        <v>39851821</v>
      </c>
      <c r="C51" s="635">
        <f>AVERAGE(C45:C50)</f>
        <v>6016.9049999999997</v>
      </c>
      <c r="D51" s="636">
        <f>AVERAGE(D45:D50)</f>
        <v>1.17</v>
      </c>
      <c r="E51" s="636">
        <f>AVERAGE(E45:E50)</f>
        <v>3.8566666666666669</v>
      </c>
    </row>
    <row r="52" spans="1:7" ht="16.5" customHeight="1" x14ac:dyDescent="0.3">
      <c r="A52" s="637" t="s">
        <v>19</v>
      </c>
      <c r="B52" s="638">
        <f>(STDEV(B45:B50)/B51)</f>
        <v>5.4128176256922154E-3</v>
      </c>
      <c r="C52" s="639"/>
      <c r="D52" s="639"/>
      <c r="E52" s="640"/>
    </row>
    <row r="53" spans="1:7" s="614" customFormat="1" ht="16.5" customHeight="1" x14ac:dyDescent="0.3">
      <c r="A53" s="641" t="s">
        <v>20</v>
      </c>
      <c r="B53" s="642">
        <f>COUNT(B45:B50)</f>
        <v>6</v>
      </c>
      <c r="C53" s="643"/>
      <c r="D53" s="644"/>
      <c r="E53" s="645"/>
    </row>
    <row r="54" spans="1:7" s="614" customFormat="1" ht="15.75" customHeight="1" x14ac:dyDescent="0.3">
      <c r="A54" s="621"/>
      <c r="B54" s="621"/>
      <c r="C54" s="621"/>
      <c r="D54" s="621"/>
      <c r="E54" s="621"/>
    </row>
    <row r="55" spans="1:7" s="614" customFormat="1" ht="16.5" customHeight="1" x14ac:dyDescent="0.3">
      <c r="A55" s="622" t="s">
        <v>21</v>
      </c>
      <c r="B55" s="646" t="s">
        <v>22</v>
      </c>
      <c r="C55" s="647"/>
      <c r="D55" s="647"/>
      <c r="E55" s="647"/>
    </row>
    <row r="56" spans="1:7" ht="16.5" customHeight="1" x14ac:dyDescent="0.3">
      <c r="A56" s="622"/>
      <c r="B56" s="646" t="s">
        <v>23</v>
      </c>
      <c r="C56" s="647"/>
      <c r="D56" s="647"/>
      <c r="E56" s="647"/>
    </row>
    <row r="57" spans="1:7" ht="16.5" customHeight="1" x14ac:dyDescent="0.3">
      <c r="A57" s="622"/>
      <c r="B57" s="646" t="s">
        <v>24</v>
      </c>
      <c r="C57" s="647"/>
      <c r="D57" s="647"/>
      <c r="E57" s="647"/>
    </row>
    <row r="58" spans="1:7" ht="14.25" customHeight="1" thickBot="1" x14ac:dyDescent="0.35">
      <c r="A58" s="648"/>
      <c r="B58" s="656"/>
      <c r="D58" s="649"/>
      <c r="F58" s="616"/>
      <c r="G58" s="616"/>
    </row>
    <row r="59" spans="1:7" ht="15" customHeight="1" x14ac:dyDescent="0.3">
      <c r="B59" s="658" t="s">
        <v>26</v>
      </c>
      <c r="C59" s="658"/>
      <c r="E59" s="650" t="s">
        <v>27</v>
      </c>
      <c r="F59" s="651"/>
      <c r="G59" s="650" t="s">
        <v>28</v>
      </c>
    </row>
    <row r="60" spans="1:7" ht="15" customHeight="1" x14ac:dyDescent="0.3">
      <c r="A60" s="652" t="s">
        <v>29</v>
      </c>
      <c r="B60" s="653"/>
      <c r="C60" s="653"/>
      <c r="E60" s="653"/>
      <c r="G60" s="653"/>
    </row>
    <row r="61" spans="1:7" ht="15" customHeight="1" x14ac:dyDescent="0.3">
      <c r="A61" s="652" t="s">
        <v>30</v>
      </c>
      <c r="B61" s="654"/>
      <c r="C61" s="654"/>
      <c r="E61" s="654"/>
      <c r="G61" s="65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3" workbookViewId="0">
      <selection activeCell="B20" sqref="B20"/>
    </sheetView>
  </sheetViews>
  <sheetFormatPr defaultColWidth="9.109375" defaultRowHeight="13.8" x14ac:dyDescent="0.3"/>
  <cols>
    <col min="1" max="1" width="27.5546875" style="614" customWidth="1"/>
    <col min="2" max="2" width="20.44140625" style="614" customWidth="1"/>
    <col min="3" max="3" width="31.88671875" style="614" customWidth="1"/>
    <col min="4" max="4" width="25.88671875" style="614" customWidth="1"/>
    <col min="5" max="5" width="25.6640625" style="614" customWidth="1"/>
    <col min="6" max="6" width="23.109375" style="614" customWidth="1"/>
    <col min="7" max="7" width="28.44140625" style="614" customWidth="1"/>
    <col min="8" max="8" width="21.5546875" style="614" customWidth="1"/>
    <col min="9" max="9" width="9.109375" style="614" customWidth="1"/>
    <col min="10" max="16384" width="9.109375" style="616"/>
  </cols>
  <sheetData>
    <row r="14" spans="1:6" ht="15" customHeight="1" x14ac:dyDescent="0.3">
      <c r="A14" s="613"/>
      <c r="C14" s="615"/>
      <c r="F14" s="615"/>
    </row>
    <row r="15" spans="1:6" ht="18.75" customHeight="1" x14ac:dyDescent="0.35">
      <c r="A15" s="657" t="s">
        <v>0</v>
      </c>
      <c r="B15" s="657"/>
      <c r="C15" s="657"/>
      <c r="D15" s="657"/>
      <c r="E15" s="657"/>
    </row>
    <row r="16" spans="1:6" ht="16.5" customHeight="1" x14ac:dyDescent="0.3">
      <c r="A16" s="617" t="s">
        <v>1</v>
      </c>
      <c r="B16" s="618" t="s">
        <v>2</v>
      </c>
    </row>
    <row r="17" spans="1:6" ht="16.5" customHeight="1" x14ac:dyDescent="0.3">
      <c r="A17" s="619" t="s">
        <v>3</v>
      </c>
      <c r="B17" s="619" t="s">
        <v>135</v>
      </c>
      <c r="D17" s="620"/>
      <c r="E17" s="621"/>
    </row>
    <row r="18" spans="1:6" ht="16.5" customHeight="1" x14ac:dyDescent="0.3">
      <c r="A18" s="622" t="s">
        <v>4</v>
      </c>
      <c r="B18" s="614" t="s">
        <v>137</v>
      </c>
      <c r="C18" s="621"/>
      <c r="D18" s="621"/>
      <c r="E18" s="621"/>
    </row>
    <row r="19" spans="1:6" ht="16.5" customHeight="1" x14ac:dyDescent="0.3">
      <c r="A19" s="622" t="s">
        <v>6</v>
      </c>
      <c r="B19" s="623">
        <v>99</v>
      </c>
      <c r="C19" s="621"/>
      <c r="D19" s="621"/>
      <c r="E19" s="621"/>
    </row>
    <row r="20" spans="1:6" ht="16.5" customHeight="1" x14ac:dyDescent="0.3">
      <c r="A20" s="619" t="s">
        <v>8</v>
      </c>
      <c r="B20" s="623">
        <v>30.13</v>
      </c>
      <c r="C20" s="621"/>
      <c r="D20" s="621"/>
      <c r="E20" s="621"/>
    </row>
    <row r="21" spans="1:6" ht="16.5" customHeight="1" x14ac:dyDescent="0.3">
      <c r="A21" s="619" t="s">
        <v>10</v>
      </c>
      <c r="B21" s="624">
        <f>B20/100</f>
        <v>0.30130000000000001</v>
      </c>
      <c r="C21" s="621"/>
      <c r="D21" s="621"/>
      <c r="E21" s="621"/>
    </row>
    <row r="22" spans="1:6" ht="15.75" customHeight="1" x14ac:dyDescent="0.3">
      <c r="A22" s="621"/>
      <c r="B22" s="621"/>
      <c r="C22" s="621"/>
      <c r="D22" s="621"/>
      <c r="E22" s="621"/>
    </row>
    <row r="23" spans="1:6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17</v>
      </c>
      <c r="F23" s="625" t="s">
        <v>132</v>
      </c>
    </row>
    <row r="24" spans="1:6" ht="16.5" customHeight="1" x14ac:dyDescent="0.3">
      <c r="A24" s="627">
        <v>1</v>
      </c>
      <c r="B24" s="628">
        <v>67435285</v>
      </c>
      <c r="C24" s="628">
        <v>5883.73</v>
      </c>
      <c r="D24" s="629">
        <v>1.18</v>
      </c>
      <c r="E24" s="630">
        <v>5.76</v>
      </c>
      <c r="F24" s="630">
        <v>7.76</v>
      </c>
    </row>
    <row r="25" spans="1:6" ht="16.5" customHeight="1" x14ac:dyDescent="0.3">
      <c r="A25" s="627">
        <v>2</v>
      </c>
      <c r="B25" s="628">
        <v>67365859</v>
      </c>
      <c r="C25" s="628">
        <v>5920.74</v>
      </c>
      <c r="D25" s="629">
        <v>1.18</v>
      </c>
      <c r="E25" s="629">
        <v>5.76</v>
      </c>
      <c r="F25" s="629">
        <v>7.78</v>
      </c>
    </row>
    <row r="26" spans="1:6" ht="16.5" customHeight="1" x14ac:dyDescent="0.3">
      <c r="A26" s="627">
        <v>3</v>
      </c>
      <c r="B26" s="628">
        <v>67211296</v>
      </c>
      <c r="C26" s="628">
        <v>5896.46</v>
      </c>
      <c r="D26" s="629">
        <v>1.2</v>
      </c>
      <c r="E26" s="629">
        <v>5.76</v>
      </c>
      <c r="F26" s="629">
        <v>7.76</v>
      </c>
    </row>
    <row r="27" spans="1:6" ht="16.5" customHeight="1" x14ac:dyDescent="0.3">
      <c r="A27" s="627">
        <v>4</v>
      </c>
      <c r="B27" s="628">
        <v>67610368</v>
      </c>
      <c r="C27" s="628">
        <v>5988.75</v>
      </c>
      <c r="D27" s="629">
        <v>1.17</v>
      </c>
      <c r="E27" s="629">
        <v>5.76</v>
      </c>
      <c r="F27" s="629">
        <v>7.82</v>
      </c>
    </row>
    <row r="28" spans="1:6" ht="16.5" customHeight="1" x14ac:dyDescent="0.3">
      <c r="A28" s="627">
        <v>5</v>
      </c>
      <c r="B28" s="628">
        <v>67619824</v>
      </c>
      <c r="C28" s="628">
        <v>5985.81</v>
      </c>
      <c r="D28" s="629">
        <v>1.1599999999999999</v>
      </c>
      <c r="E28" s="629">
        <v>5.76</v>
      </c>
      <c r="F28" s="629">
        <v>7.84</v>
      </c>
    </row>
    <row r="29" spans="1:6" ht="16.5" customHeight="1" x14ac:dyDescent="0.3">
      <c r="A29" s="627">
        <v>6</v>
      </c>
      <c r="B29" s="631">
        <v>67579329</v>
      </c>
      <c r="C29" s="631">
        <v>6082.97</v>
      </c>
      <c r="D29" s="632">
        <v>1.1599999999999999</v>
      </c>
      <c r="E29" s="632">
        <v>5.77</v>
      </c>
      <c r="F29" s="632">
        <v>7.9</v>
      </c>
    </row>
    <row r="30" spans="1:6" ht="16.5" customHeight="1" x14ac:dyDescent="0.3">
      <c r="A30" s="633" t="s">
        <v>18</v>
      </c>
      <c r="B30" s="634">
        <f>AVERAGE(B24:B29)</f>
        <v>67470326.833333328</v>
      </c>
      <c r="C30" s="635">
        <f>AVERAGE(C24:C29)</f>
        <v>5959.7433333333329</v>
      </c>
      <c r="D30" s="636">
        <f>AVERAGE(D24:D29)</f>
        <v>1.175</v>
      </c>
      <c r="E30" s="636">
        <f>AVERAGE(E24:E29)</f>
        <v>5.7616666666666658</v>
      </c>
      <c r="F30" s="636">
        <f>AVERAGE(F24:F29)</f>
        <v>7.8099999999999987</v>
      </c>
    </row>
    <row r="31" spans="1:6" ht="16.5" customHeight="1" x14ac:dyDescent="0.3">
      <c r="A31" s="637" t="s">
        <v>19</v>
      </c>
      <c r="B31" s="638">
        <f>(STDEV(B24:B29)/B30)</f>
        <v>2.418020294379038E-3</v>
      </c>
      <c r="C31" s="639"/>
      <c r="D31" s="639"/>
      <c r="E31" s="640"/>
    </row>
    <row r="32" spans="1:6" s="614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5"/>
    </row>
    <row r="33" spans="1:6" s="614" customFormat="1" ht="15.75" customHeight="1" x14ac:dyDescent="0.3">
      <c r="A33" s="621"/>
      <c r="B33" s="621"/>
      <c r="C33" s="621"/>
      <c r="D33" s="621"/>
      <c r="E33" s="621"/>
    </row>
    <row r="34" spans="1:6" s="614" customFormat="1" ht="16.5" customHeight="1" x14ac:dyDescent="0.3">
      <c r="A34" s="622" t="s">
        <v>21</v>
      </c>
      <c r="B34" s="646" t="s">
        <v>22</v>
      </c>
      <c r="C34" s="647"/>
      <c r="D34" s="647"/>
      <c r="E34" s="647"/>
    </row>
    <row r="35" spans="1:6" ht="16.5" customHeight="1" x14ac:dyDescent="0.3">
      <c r="A35" s="622"/>
      <c r="B35" s="646" t="s">
        <v>23</v>
      </c>
      <c r="C35" s="647"/>
      <c r="D35" s="647"/>
      <c r="E35" s="647"/>
    </row>
    <row r="36" spans="1:6" ht="16.5" customHeight="1" x14ac:dyDescent="0.3">
      <c r="A36" s="622"/>
      <c r="B36" s="646" t="s">
        <v>24</v>
      </c>
      <c r="C36" s="647"/>
      <c r="D36" s="647"/>
      <c r="E36" s="647"/>
    </row>
    <row r="37" spans="1:6" ht="15.75" customHeight="1" x14ac:dyDescent="0.3">
      <c r="A37" s="621"/>
      <c r="B37" s="621" t="s">
        <v>138</v>
      </c>
      <c r="C37" s="621"/>
      <c r="D37" s="621"/>
      <c r="E37" s="621"/>
    </row>
    <row r="38" spans="1:6" ht="16.5" customHeight="1" x14ac:dyDescent="0.3">
      <c r="A38" s="617" t="s">
        <v>1</v>
      </c>
      <c r="B38" s="618" t="s">
        <v>25</v>
      </c>
    </row>
    <row r="39" spans="1:6" ht="16.5" customHeight="1" x14ac:dyDescent="0.3">
      <c r="A39" s="622" t="s">
        <v>4</v>
      </c>
      <c r="B39" s="619" t="s">
        <v>137</v>
      </c>
      <c r="C39" s="621"/>
      <c r="D39" s="621"/>
      <c r="E39" s="621"/>
    </row>
    <row r="40" spans="1:6" ht="16.5" customHeight="1" x14ac:dyDescent="0.3">
      <c r="A40" s="622" t="s">
        <v>6</v>
      </c>
      <c r="B40" s="623">
        <v>99</v>
      </c>
      <c r="C40" s="621"/>
      <c r="D40" s="621"/>
      <c r="E40" s="621"/>
    </row>
    <row r="41" spans="1:6" ht="16.5" customHeight="1" x14ac:dyDescent="0.3">
      <c r="A41" s="619" t="s">
        <v>8</v>
      </c>
      <c r="B41" s="623">
        <v>29.77</v>
      </c>
      <c r="C41" s="621"/>
      <c r="D41" s="621"/>
      <c r="E41" s="621"/>
    </row>
    <row r="42" spans="1:6" ht="16.5" customHeight="1" x14ac:dyDescent="0.3">
      <c r="A42" s="619" t="s">
        <v>10</v>
      </c>
      <c r="B42" s="624">
        <f>B41/100</f>
        <v>0.29770000000000002</v>
      </c>
      <c r="C42" s="621"/>
      <c r="D42" s="621"/>
      <c r="E42" s="621"/>
    </row>
    <row r="43" spans="1:6" ht="15.75" customHeight="1" x14ac:dyDescent="0.3">
      <c r="A43" s="621"/>
      <c r="B43" s="621"/>
      <c r="C43" s="621"/>
      <c r="D43" s="621"/>
      <c r="E43" s="621"/>
    </row>
    <row r="44" spans="1:6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17</v>
      </c>
      <c r="F44" s="625" t="s">
        <v>132</v>
      </c>
    </row>
    <row r="45" spans="1:6" ht="16.5" customHeight="1" x14ac:dyDescent="0.3">
      <c r="A45" s="627">
        <v>1</v>
      </c>
      <c r="B45" s="628">
        <v>65680382</v>
      </c>
      <c r="C45" s="628">
        <v>7079.8</v>
      </c>
      <c r="D45" s="629">
        <v>1.1000000000000001</v>
      </c>
      <c r="E45" s="630">
        <v>6.25</v>
      </c>
      <c r="F45" s="630">
        <v>9.66</v>
      </c>
    </row>
    <row r="46" spans="1:6" ht="16.5" customHeight="1" x14ac:dyDescent="0.3">
      <c r="A46" s="627">
        <v>2</v>
      </c>
      <c r="B46" s="628">
        <v>65795391</v>
      </c>
      <c r="C46" s="628">
        <v>7079.45</v>
      </c>
      <c r="D46" s="629">
        <v>1.1100000000000001</v>
      </c>
      <c r="E46" s="629">
        <v>6.25</v>
      </c>
      <c r="F46" s="629">
        <v>9.64</v>
      </c>
    </row>
    <row r="47" spans="1:6" ht="16.5" customHeight="1" x14ac:dyDescent="0.3">
      <c r="A47" s="627">
        <v>3</v>
      </c>
      <c r="B47" s="628">
        <v>65217045</v>
      </c>
      <c r="C47" s="628">
        <v>7029.51</v>
      </c>
      <c r="D47" s="629">
        <v>1.1200000000000001</v>
      </c>
      <c r="E47" s="629">
        <v>6.25</v>
      </c>
      <c r="F47" s="629">
        <v>9.6199999999999992</v>
      </c>
    </row>
    <row r="48" spans="1:6" ht="16.5" customHeight="1" x14ac:dyDescent="0.3">
      <c r="A48" s="627">
        <v>4</v>
      </c>
      <c r="B48" s="628">
        <v>65656045</v>
      </c>
      <c r="C48" s="628">
        <v>7119.8</v>
      </c>
      <c r="D48" s="629">
        <v>1.1100000000000001</v>
      </c>
      <c r="E48" s="629">
        <v>6.25</v>
      </c>
      <c r="F48" s="629">
        <v>9.67</v>
      </c>
    </row>
    <row r="49" spans="1:7" ht="16.5" customHeight="1" x14ac:dyDescent="0.3">
      <c r="A49" s="627">
        <v>5</v>
      </c>
      <c r="B49" s="628">
        <v>65049182</v>
      </c>
      <c r="C49" s="628">
        <v>7117.58</v>
      </c>
      <c r="D49" s="629">
        <v>1.1100000000000001</v>
      </c>
      <c r="E49" s="629">
        <v>6.25</v>
      </c>
      <c r="F49" s="629">
        <v>9.67</v>
      </c>
    </row>
    <row r="50" spans="1:7" ht="16.5" customHeight="1" x14ac:dyDescent="0.3">
      <c r="A50" s="627">
        <v>6</v>
      </c>
      <c r="B50" s="631">
        <v>65925090</v>
      </c>
      <c r="C50" s="631">
        <v>6993.34</v>
      </c>
      <c r="D50" s="632">
        <v>1.1200000000000001</v>
      </c>
      <c r="E50" s="632">
        <v>6.25</v>
      </c>
      <c r="F50" s="632">
        <v>9.6</v>
      </c>
    </row>
    <row r="51" spans="1:7" ht="16.5" customHeight="1" x14ac:dyDescent="0.3">
      <c r="A51" s="633" t="s">
        <v>18</v>
      </c>
      <c r="B51" s="634">
        <f>AVERAGE(B45:B50)</f>
        <v>65553855.833333336</v>
      </c>
      <c r="C51" s="635">
        <f>AVERAGE(C45:C50)</f>
        <v>7069.913333333333</v>
      </c>
      <c r="D51" s="636">
        <f>AVERAGE(D45:D50)</f>
        <v>1.1116666666666668</v>
      </c>
      <c r="E51" s="636">
        <f>AVERAGE(E45:E50)</f>
        <v>6.25</v>
      </c>
      <c r="F51" s="636">
        <f>AVERAGE(F45:F50)</f>
        <v>9.6433333333333344</v>
      </c>
    </row>
    <row r="52" spans="1:7" ht="16.5" customHeight="1" x14ac:dyDescent="0.3">
      <c r="A52" s="637" t="s">
        <v>19</v>
      </c>
      <c r="B52" s="638">
        <f>(STDEV(B45:B50)/B51)</f>
        <v>5.2434358409160471E-3</v>
      </c>
      <c r="C52" s="639"/>
      <c r="D52" s="639"/>
      <c r="E52" s="640"/>
    </row>
    <row r="53" spans="1:7" s="614" customFormat="1" ht="16.5" customHeight="1" x14ac:dyDescent="0.3">
      <c r="A53" s="641" t="s">
        <v>20</v>
      </c>
      <c r="B53" s="642">
        <f>COUNT(B45:B50)</f>
        <v>6</v>
      </c>
      <c r="C53" s="643"/>
      <c r="D53" s="644"/>
      <c r="E53" s="645"/>
    </row>
    <row r="54" spans="1:7" s="614" customFormat="1" ht="15.75" customHeight="1" x14ac:dyDescent="0.3">
      <c r="A54" s="621"/>
      <c r="B54" s="621"/>
      <c r="C54" s="621"/>
      <c r="D54" s="621"/>
      <c r="E54" s="621"/>
    </row>
    <row r="55" spans="1:7" s="614" customFormat="1" ht="16.5" customHeight="1" x14ac:dyDescent="0.3">
      <c r="A55" s="622" t="s">
        <v>21</v>
      </c>
      <c r="B55" s="646" t="s">
        <v>22</v>
      </c>
      <c r="C55" s="647"/>
      <c r="D55" s="647"/>
      <c r="E55" s="647"/>
    </row>
    <row r="56" spans="1:7" ht="16.5" customHeight="1" x14ac:dyDescent="0.3">
      <c r="A56" s="622"/>
      <c r="B56" s="646" t="s">
        <v>23</v>
      </c>
      <c r="C56" s="647"/>
      <c r="D56" s="647"/>
      <c r="E56" s="647"/>
    </row>
    <row r="57" spans="1:7" ht="16.5" customHeight="1" x14ac:dyDescent="0.3">
      <c r="A57" s="622"/>
      <c r="B57" s="646" t="s">
        <v>24</v>
      </c>
      <c r="C57" s="647"/>
      <c r="D57" s="647"/>
      <c r="E57" s="647"/>
    </row>
    <row r="58" spans="1:7" ht="14.25" customHeight="1" thickBot="1" x14ac:dyDescent="0.35">
      <c r="A58" s="648"/>
      <c r="B58" s="621" t="s">
        <v>139</v>
      </c>
      <c r="D58" s="649"/>
      <c r="F58" s="616"/>
      <c r="G58" s="616"/>
    </row>
    <row r="59" spans="1:7" ht="15" customHeight="1" x14ac:dyDescent="0.3">
      <c r="B59" s="658" t="s">
        <v>26</v>
      </c>
      <c r="C59" s="658"/>
      <c r="E59" s="650" t="s">
        <v>27</v>
      </c>
      <c r="F59" s="651"/>
      <c r="G59" s="650" t="s">
        <v>28</v>
      </c>
    </row>
    <row r="60" spans="1:7" ht="15" customHeight="1" x14ac:dyDescent="0.3">
      <c r="A60" s="652" t="s">
        <v>29</v>
      </c>
      <c r="B60" s="653"/>
      <c r="C60" s="653"/>
      <c r="E60" s="653"/>
      <c r="G60" s="653"/>
    </row>
    <row r="61" spans="1:7" ht="15" customHeight="1" x14ac:dyDescent="0.3">
      <c r="A61" s="652" t="s">
        <v>30</v>
      </c>
      <c r="B61" s="654"/>
      <c r="C61" s="654"/>
      <c r="E61" s="654"/>
      <c r="G61" s="65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0" workbookViewId="0">
      <selection activeCell="C45" sqref="C45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662" t="s">
        <v>31</v>
      </c>
      <c r="B11" s="663"/>
      <c r="C11" s="663"/>
      <c r="D11" s="663"/>
      <c r="E11" s="663"/>
      <c r="F11" s="664"/>
      <c r="G11" s="43"/>
    </row>
    <row r="12" spans="1:7" ht="16.5" customHeight="1" x14ac:dyDescent="0.3">
      <c r="A12" s="661" t="s">
        <v>32</v>
      </c>
      <c r="B12" s="661"/>
      <c r="C12" s="661"/>
      <c r="D12" s="661"/>
      <c r="E12" s="661"/>
      <c r="F12" s="661"/>
      <c r="G12" s="42"/>
    </row>
    <row r="14" spans="1:7" ht="16.5" customHeight="1" x14ac:dyDescent="0.3">
      <c r="A14" s="666" t="s">
        <v>33</v>
      </c>
      <c r="B14" s="666"/>
      <c r="C14" s="12" t="s">
        <v>5</v>
      </c>
    </row>
    <row r="15" spans="1:7" ht="16.5" customHeight="1" x14ac:dyDescent="0.3">
      <c r="A15" s="666" t="s">
        <v>34</v>
      </c>
      <c r="B15" s="666"/>
      <c r="C15" s="12" t="s">
        <v>7</v>
      </c>
    </row>
    <row r="16" spans="1:7" ht="16.5" customHeight="1" x14ac:dyDescent="0.3">
      <c r="A16" s="666" t="s">
        <v>35</v>
      </c>
      <c r="B16" s="666"/>
      <c r="C16" s="12" t="s">
        <v>9</v>
      </c>
    </row>
    <row r="17" spans="1:5" ht="16.5" customHeight="1" x14ac:dyDescent="0.3">
      <c r="A17" s="666" t="s">
        <v>36</v>
      </c>
      <c r="B17" s="666"/>
      <c r="C17" s="12" t="s">
        <v>11</v>
      </c>
    </row>
    <row r="18" spans="1:5" ht="16.5" customHeight="1" x14ac:dyDescent="0.3">
      <c r="A18" s="666" t="s">
        <v>37</v>
      </c>
      <c r="B18" s="666"/>
      <c r="C18" s="49" t="s">
        <v>12</v>
      </c>
    </row>
    <row r="19" spans="1:5" ht="16.5" customHeight="1" x14ac:dyDescent="0.3">
      <c r="A19" s="666" t="s">
        <v>38</v>
      </c>
      <c r="B19" s="666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61" t="s">
        <v>1</v>
      </c>
      <c r="B21" s="661"/>
      <c r="C21" s="11" t="s">
        <v>39</v>
      </c>
      <c r="D21" s="18"/>
    </row>
    <row r="22" spans="1:5" ht="15.75" customHeight="1" x14ac:dyDescent="0.3">
      <c r="A22" s="665"/>
      <c r="B22" s="665"/>
      <c r="C22" s="9"/>
      <c r="D22" s="665"/>
      <c r="E22" s="665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1146.25</v>
      </c>
      <c r="D24" s="39">
        <f t="shared" ref="D24:D43" si="0">(C24-$C$46)/$C$46</f>
        <v>1.2919417123971723E-2</v>
      </c>
      <c r="E24" s="5"/>
    </row>
    <row r="25" spans="1:5" ht="15.75" customHeight="1" x14ac:dyDescent="0.3">
      <c r="C25" s="47">
        <v>1117.5</v>
      </c>
      <c r="D25" s="40">
        <f t="shared" si="0"/>
        <v>-1.2486413403674243E-2</v>
      </c>
      <c r="E25" s="5"/>
    </row>
    <row r="26" spans="1:5" ht="15.75" customHeight="1" x14ac:dyDescent="0.3">
      <c r="C26" s="47">
        <v>1123.7</v>
      </c>
      <c r="D26" s="40">
        <f t="shared" si="0"/>
        <v>-7.0075908203209858E-3</v>
      </c>
      <c r="E26" s="5"/>
    </row>
    <row r="27" spans="1:5" ht="15.75" customHeight="1" x14ac:dyDescent="0.3">
      <c r="C27" s="47">
        <v>1086.3900000000001</v>
      </c>
      <c r="D27" s="40">
        <f t="shared" si="0"/>
        <v>-3.9977731237241666E-2</v>
      </c>
      <c r="E27" s="5"/>
    </row>
    <row r="28" spans="1:5" ht="15.75" customHeight="1" x14ac:dyDescent="0.3">
      <c r="C28" s="47">
        <v>1146.9100000000001</v>
      </c>
      <c r="D28" s="40">
        <f t="shared" si="0"/>
        <v>1.3502646624780363E-2</v>
      </c>
      <c r="E28" s="5"/>
    </row>
    <row r="29" spans="1:5" ht="15.75" customHeight="1" x14ac:dyDescent="0.3">
      <c r="C29" s="47">
        <v>1137.99</v>
      </c>
      <c r="D29" s="40">
        <f t="shared" si="0"/>
        <v>5.6202115532463159E-3</v>
      </c>
      <c r="E29" s="5"/>
    </row>
    <row r="30" spans="1:5" ht="15.75" customHeight="1" x14ac:dyDescent="0.3">
      <c r="C30" s="47">
        <v>1154.08</v>
      </c>
      <c r="D30" s="40">
        <f t="shared" si="0"/>
        <v>1.983863983810967E-2</v>
      </c>
      <c r="E30" s="5"/>
    </row>
    <row r="31" spans="1:5" ht="15.75" customHeight="1" x14ac:dyDescent="0.3">
      <c r="C31" s="47">
        <v>1139.3900000000001</v>
      </c>
      <c r="D31" s="40">
        <f t="shared" si="0"/>
        <v>6.8573650398100258E-3</v>
      </c>
      <c r="E31" s="5"/>
    </row>
    <row r="32" spans="1:5" ht="15.75" customHeight="1" x14ac:dyDescent="0.3">
      <c r="C32" s="47">
        <v>1123.6400000000001</v>
      </c>
      <c r="D32" s="40">
        <f t="shared" si="0"/>
        <v>-7.0606116840308073E-3</v>
      </c>
      <c r="E32" s="5"/>
    </row>
    <row r="33" spans="1:7" ht="15.75" customHeight="1" x14ac:dyDescent="0.3">
      <c r="C33" s="47">
        <v>1122.3900000000001</v>
      </c>
      <c r="D33" s="40">
        <f t="shared" si="0"/>
        <v>-8.1652130113197621E-3</v>
      </c>
      <c r="E33" s="5"/>
    </row>
    <row r="34" spans="1:7" ht="15.75" customHeight="1" x14ac:dyDescent="0.3">
      <c r="C34" s="47">
        <v>1139.42</v>
      </c>
      <c r="D34" s="40">
        <f t="shared" si="0"/>
        <v>6.8838754716649365E-3</v>
      </c>
      <c r="E34" s="5"/>
    </row>
    <row r="35" spans="1:7" ht="15.75" customHeight="1" x14ac:dyDescent="0.3">
      <c r="C35" s="47">
        <v>1128.4100000000001</v>
      </c>
      <c r="D35" s="40">
        <f t="shared" si="0"/>
        <v>-2.8454530190961712E-3</v>
      </c>
      <c r="E35" s="5"/>
    </row>
    <row r="36" spans="1:7" ht="15.75" customHeight="1" x14ac:dyDescent="0.3">
      <c r="C36" s="47">
        <v>1116.3499999999999</v>
      </c>
      <c r="D36" s="40">
        <f t="shared" si="0"/>
        <v>-1.3502646624780162E-2</v>
      </c>
      <c r="E36" s="5"/>
    </row>
    <row r="37" spans="1:7" ht="15.75" customHeight="1" x14ac:dyDescent="0.3">
      <c r="C37" s="47">
        <v>1127.5</v>
      </c>
      <c r="D37" s="40">
        <f t="shared" si="0"/>
        <v>-3.6496027853626027E-3</v>
      </c>
      <c r="E37" s="5"/>
    </row>
    <row r="38" spans="1:7" ht="15.75" customHeight="1" x14ac:dyDescent="0.3">
      <c r="C38" s="47">
        <v>1170.74</v>
      </c>
      <c r="D38" s="40">
        <f t="shared" si="0"/>
        <v>3.4560766328216939E-2</v>
      </c>
      <c r="E38" s="5"/>
    </row>
    <row r="39" spans="1:7" ht="15.75" customHeight="1" x14ac:dyDescent="0.3">
      <c r="C39" s="47">
        <v>1135.99</v>
      </c>
      <c r="D39" s="40">
        <f t="shared" si="0"/>
        <v>3.8528494295839875E-3</v>
      </c>
      <c r="E39" s="5"/>
    </row>
    <row r="40" spans="1:7" ht="15.75" customHeight="1" x14ac:dyDescent="0.3">
      <c r="C40" s="47">
        <v>1114.96</v>
      </c>
      <c r="D40" s="40">
        <f t="shared" si="0"/>
        <v>-1.4730963300725368E-2</v>
      </c>
      <c r="E40" s="5"/>
    </row>
    <row r="41" spans="1:7" ht="15.75" customHeight="1" x14ac:dyDescent="0.3">
      <c r="C41" s="47">
        <v>1143.5</v>
      </c>
      <c r="D41" s="40">
        <f t="shared" si="0"/>
        <v>1.0489294203936021E-2</v>
      </c>
      <c r="E41" s="5"/>
    </row>
    <row r="42" spans="1:7" ht="15.75" customHeight="1" x14ac:dyDescent="0.3">
      <c r="C42" s="47">
        <v>1135.26</v>
      </c>
      <c r="D42" s="40">
        <f t="shared" si="0"/>
        <v>3.2077622544472218E-3</v>
      </c>
      <c r="E42" s="5"/>
    </row>
    <row r="43" spans="1:7" ht="16.5" customHeight="1" x14ac:dyDescent="0.3">
      <c r="C43" s="48">
        <v>1122.23</v>
      </c>
      <c r="D43" s="41">
        <f t="shared" si="0"/>
        <v>-8.3066019812128213E-3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22632.6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1131.6299999999999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659">
        <f>C46</f>
        <v>1131.6299999999999</v>
      </c>
      <c r="C49" s="45">
        <f>-IF(C46&lt;=80,10%,IF(C46&lt;250,7.5%,5%))</f>
        <v>-0.05</v>
      </c>
      <c r="D49" s="33">
        <f>IF(C46&lt;=80,C46*0.9,IF(C46&lt;250,C46*0.925,C46*0.95))</f>
        <v>1075.0484999999999</v>
      </c>
    </row>
    <row r="50" spans="1:6" ht="17.25" customHeight="1" x14ac:dyDescent="0.3">
      <c r="B50" s="660"/>
      <c r="C50" s="46">
        <f>IF(C46&lt;=80, 10%, IF(C46&lt;250, 7.5%, 5%))</f>
        <v>0.05</v>
      </c>
      <c r="D50" s="33">
        <f>IF(C46&lt;=80, C46*1.1, IF(C46&lt;250, C46*1.075, C46*1.05))</f>
        <v>1188.2114999999999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121" zoomScale="70" zoomScaleNormal="70" zoomScalePageLayoutView="48" workbookViewId="0">
      <selection activeCell="D113" sqref="D113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697" t="s">
        <v>45</v>
      </c>
      <c r="B1" s="697"/>
      <c r="C1" s="697"/>
      <c r="D1" s="697"/>
      <c r="E1" s="697"/>
      <c r="F1" s="697"/>
      <c r="G1" s="697"/>
      <c r="H1" s="697"/>
      <c r="I1" s="697"/>
    </row>
    <row r="2" spans="1:9" ht="18.75" customHeight="1" x14ac:dyDescent="0.3">
      <c r="A2" s="697"/>
      <c r="B2" s="697"/>
      <c r="C2" s="697"/>
      <c r="D2" s="697"/>
      <c r="E2" s="697"/>
      <c r="F2" s="697"/>
      <c r="G2" s="697"/>
      <c r="H2" s="697"/>
      <c r="I2" s="697"/>
    </row>
    <row r="3" spans="1:9" ht="18.75" customHeight="1" x14ac:dyDescent="0.3">
      <c r="A3" s="697"/>
      <c r="B3" s="697"/>
      <c r="C3" s="697"/>
      <c r="D3" s="697"/>
      <c r="E3" s="697"/>
      <c r="F3" s="697"/>
      <c r="G3" s="697"/>
      <c r="H3" s="697"/>
      <c r="I3" s="697"/>
    </row>
    <row r="4" spans="1:9" ht="18.75" customHeight="1" x14ac:dyDescent="0.3">
      <c r="A4" s="697"/>
      <c r="B4" s="697"/>
      <c r="C4" s="697"/>
      <c r="D4" s="697"/>
      <c r="E4" s="697"/>
      <c r="F4" s="697"/>
      <c r="G4" s="697"/>
      <c r="H4" s="697"/>
      <c r="I4" s="697"/>
    </row>
    <row r="5" spans="1:9" ht="18.75" customHeight="1" x14ac:dyDescent="0.3">
      <c r="A5" s="697"/>
      <c r="B5" s="697"/>
      <c r="C5" s="697"/>
      <c r="D5" s="697"/>
      <c r="E5" s="697"/>
      <c r="F5" s="697"/>
      <c r="G5" s="697"/>
      <c r="H5" s="697"/>
      <c r="I5" s="697"/>
    </row>
    <row r="6" spans="1:9" ht="18.75" customHeight="1" x14ac:dyDescent="0.3">
      <c r="A6" s="697"/>
      <c r="B6" s="697"/>
      <c r="C6" s="697"/>
      <c r="D6" s="697"/>
      <c r="E6" s="697"/>
      <c r="F6" s="697"/>
      <c r="G6" s="697"/>
      <c r="H6" s="697"/>
      <c r="I6" s="697"/>
    </row>
    <row r="7" spans="1:9" ht="18.75" customHeight="1" x14ac:dyDescent="0.3">
      <c r="A7" s="697"/>
      <c r="B7" s="697"/>
      <c r="C7" s="697"/>
      <c r="D7" s="697"/>
      <c r="E7" s="697"/>
      <c r="F7" s="697"/>
      <c r="G7" s="697"/>
      <c r="H7" s="697"/>
      <c r="I7" s="697"/>
    </row>
    <row r="8" spans="1:9" x14ac:dyDescent="0.3">
      <c r="A8" s="698" t="s">
        <v>46</v>
      </c>
      <c r="B8" s="698"/>
      <c r="C8" s="698"/>
      <c r="D8" s="698"/>
      <c r="E8" s="698"/>
      <c r="F8" s="698"/>
      <c r="G8" s="698"/>
      <c r="H8" s="698"/>
      <c r="I8" s="698"/>
    </row>
    <row r="9" spans="1:9" x14ac:dyDescent="0.3">
      <c r="A9" s="698"/>
      <c r="B9" s="698"/>
      <c r="C9" s="698"/>
      <c r="D9" s="698"/>
      <c r="E9" s="698"/>
      <c r="F9" s="698"/>
      <c r="G9" s="698"/>
      <c r="H9" s="698"/>
      <c r="I9" s="698"/>
    </row>
    <row r="10" spans="1:9" x14ac:dyDescent="0.3">
      <c r="A10" s="698"/>
      <c r="B10" s="698"/>
      <c r="C10" s="698"/>
      <c r="D10" s="698"/>
      <c r="E10" s="698"/>
      <c r="F10" s="698"/>
      <c r="G10" s="698"/>
      <c r="H10" s="698"/>
      <c r="I10" s="698"/>
    </row>
    <row r="11" spans="1:9" x14ac:dyDescent="0.3">
      <c r="A11" s="698"/>
      <c r="B11" s="698"/>
      <c r="C11" s="698"/>
      <c r="D11" s="698"/>
      <c r="E11" s="698"/>
      <c r="F11" s="698"/>
      <c r="G11" s="698"/>
      <c r="H11" s="698"/>
      <c r="I11" s="698"/>
    </row>
    <row r="12" spans="1:9" x14ac:dyDescent="0.3">
      <c r="A12" s="698"/>
      <c r="B12" s="698"/>
      <c r="C12" s="698"/>
      <c r="D12" s="698"/>
      <c r="E12" s="698"/>
      <c r="F12" s="698"/>
      <c r="G12" s="698"/>
      <c r="H12" s="698"/>
      <c r="I12" s="698"/>
    </row>
    <row r="13" spans="1:9" x14ac:dyDescent="0.3">
      <c r="A13" s="698"/>
      <c r="B13" s="698"/>
      <c r="C13" s="698"/>
      <c r="D13" s="698"/>
      <c r="E13" s="698"/>
      <c r="F13" s="698"/>
      <c r="G13" s="698"/>
      <c r="H13" s="698"/>
      <c r="I13" s="698"/>
    </row>
    <row r="14" spans="1:9" x14ac:dyDescent="0.3">
      <c r="A14" s="698"/>
      <c r="B14" s="698"/>
      <c r="C14" s="698"/>
      <c r="D14" s="698"/>
      <c r="E14" s="698"/>
      <c r="F14" s="698"/>
      <c r="G14" s="698"/>
      <c r="H14" s="698"/>
      <c r="I14" s="698"/>
    </row>
    <row r="15" spans="1:9" ht="19.5" customHeight="1" x14ac:dyDescent="0.35">
      <c r="A15" s="50"/>
    </row>
    <row r="16" spans="1:9" ht="19.5" customHeight="1" x14ac:dyDescent="0.35">
      <c r="A16" s="670" t="s">
        <v>31</v>
      </c>
      <c r="B16" s="671"/>
      <c r="C16" s="671"/>
      <c r="D16" s="671"/>
      <c r="E16" s="671"/>
      <c r="F16" s="671"/>
      <c r="G16" s="671"/>
      <c r="H16" s="672"/>
    </row>
    <row r="17" spans="1:14" ht="20.25" customHeight="1" x14ac:dyDescent="0.3">
      <c r="A17" s="673" t="s">
        <v>47</v>
      </c>
      <c r="B17" s="673"/>
      <c r="C17" s="673"/>
      <c r="D17" s="673"/>
      <c r="E17" s="673"/>
      <c r="F17" s="673"/>
      <c r="G17" s="673"/>
      <c r="H17" s="673"/>
    </row>
    <row r="18" spans="1:14" ht="26.25" customHeight="1" x14ac:dyDescent="0.5">
      <c r="A18" s="52" t="s">
        <v>33</v>
      </c>
      <c r="B18" s="669" t="s">
        <v>5</v>
      </c>
      <c r="C18" s="669"/>
      <c r="D18" s="198"/>
      <c r="E18" s="53"/>
      <c r="F18" s="54"/>
      <c r="G18" s="54"/>
      <c r="H18" s="54"/>
    </row>
    <row r="19" spans="1:14" ht="26.25" customHeight="1" x14ac:dyDescent="0.5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5">
      <c r="A20" s="52" t="s">
        <v>35</v>
      </c>
      <c r="B20" s="674" t="s">
        <v>140</v>
      </c>
      <c r="C20" s="674"/>
      <c r="D20" s="54"/>
      <c r="E20" s="54"/>
      <c r="F20" s="54"/>
      <c r="G20" s="54"/>
      <c r="H20" s="54"/>
    </row>
    <row r="21" spans="1:14" ht="26.25" customHeight="1" x14ac:dyDescent="0.5">
      <c r="A21" s="52" t="s">
        <v>36</v>
      </c>
      <c r="B21" s="674" t="s">
        <v>11</v>
      </c>
      <c r="C21" s="674"/>
      <c r="D21" s="674"/>
      <c r="E21" s="674"/>
      <c r="F21" s="674"/>
      <c r="G21" s="674"/>
      <c r="H21" s="674"/>
      <c r="I21" s="56"/>
    </row>
    <row r="22" spans="1:14" ht="26.25" customHeight="1" x14ac:dyDescent="0.5">
      <c r="A22" s="52" t="s">
        <v>37</v>
      </c>
      <c r="B22" s="57">
        <v>43287</v>
      </c>
      <c r="C22" s="54"/>
      <c r="D22" s="54"/>
      <c r="E22" s="54"/>
      <c r="F22" s="54"/>
      <c r="G22" s="54"/>
      <c r="H22" s="54"/>
    </row>
    <row r="23" spans="1:14" ht="26.25" customHeight="1" x14ac:dyDescent="0.5">
      <c r="A23" s="52" t="s">
        <v>38</v>
      </c>
      <c r="B23" s="57">
        <v>43293</v>
      </c>
      <c r="C23" s="54"/>
      <c r="D23" s="54"/>
      <c r="E23" s="54"/>
      <c r="F23" s="54"/>
      <c r="G23" s="54"/>
      <c r="H23" s="54"/>
    </row>
    <row r="24" spans="1:14" ht="18" x14ac:dyDescent="0.35">
      <c r="A24" s="52"/>
      <c r="B24" s="58"/>
    </row>
    <row r="25" spans="1:14" ht="18" x14ac:dyDescent="0.35">
      <c r="A25" s="59" t="s">
        <v>1</v>
      </c>
      <c r="B25" s="58"/>
    </row>
    <row r="26" spans="1:14" ht="26.25" customHeight="1" x14ac:dyDescent="0.45">
      <c r="A26" s="60" t="s">
        <v>4</v>
      </c>
      <c r="B26" s="669" t="s">
        <v>136</v>
      </c>
      <c r="C26" s="669"/>
    </row>
    <row r="27" spans="1:14" ht="26.25" customHeight="1" x14ac:dyDescent="0.5">
      <c r="A27" s="61" t="s">
        <v>48</v>
      </c>
      <c r="B27" s="675" t="s">
        <v>141</v>
      </c>
      <c r="C27" s="675"/>
    </row>
    <row r="28" spans="1:14" ht="27" customHeight="1" x14ac:dyDescent="0.45">
      <c r="A28" s="61" t="s">
        <v>6</v>
      </c>
      <c r="B28" s="62">
        <v>98.9</v>
      </c>
    </row>
    <row r="29" spans="1:14" s="3" customFormat="1" ht="27" customHeight="1" x14ac:dyDescent="0.5">
      <c r="A29" s="61" t="s">
        <v>49</v>
      </c>
      <c r="B29" s="63">
        <v>0</v>
      </c>
      <c r="C29" s="676" t="s">
        <v>50</v>
      </c>
      <c r="D29" s="677"/>
      <c r="E29" s="677"/>
      <c r="F29" s="677"/>
      <c r="G29" s="678"/>
      <c r="I29" s="64"/>
      <c r="J29" s="64"/>
      <c r="K29" s="64"/>
      <c r="L29" s="64"/>
    </row>
    <row r="30" spans="1:14" s="3" customFormat="1" ht="19.5" customHeight="1" x14ac:dyDescent="0.35">
      <c r="A30" s="61" t="s">
        <v>51</v>
      </c>
      <c r="B30" s="65">
        <f>B28-B29</f>
        <v>98.9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5">
      <c r="A31" s="61" t="s">
        <v>52</v>
      </c>
      <c r="B31" s="68">
        <v>1</v>
      </c>
      <c r="C31" s="679" t="s">
        <v>53</v>
      </c>
      <c r="D31" s="680"/>
      <c r="E31" s="680"/>
      <c r="F31" s="680"/>
      <c r="G31" s="680"/>
      <c r="H31" s="681"/>
      <c r="I31" s="64"/>
      <c r="J31" s="64"/>
      <c r="K31" s="64"/>
      <c r="L31" s="64"/>
    </row>
    <row r="32" spans="1:14" s="3" customFormat="1" ht="27" customHeight="1" x14ac:dyDescent="0.45">
      <c r="A32" s="61" t="s">
        <v>54</v>
      </c>
      <c r="B32" s="68">
        <v>1</v>
      </c>
      <c r="C32" s="679" t="s">
        <v>55</v>
      </c>
      <c r="D32" s="680"/>
      <c r="E32" s="680"/>
      <c r="F32" s="680"/>
      <c r="G32" s="680"/>
      <c r="H32" s="681"/>
      <c r="I32" s="64"/>
      <c r="J32" s="64"/>
      <c r="K32" s="64"/>
      <c r="L32" s="69"/>
      <c r="M32" s="69"/>
      <c r="N32" s="70"/>
    </row>
    <row r="33" spans="1:14" s="3" customFormat="1" ht="17.25" customHeight="1" x14ac:dyDescent="0.35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" x14ac:dyDescent="0.35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5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5">
      <c r="A36" s="74" t="s">
        <v>58</v>
      </c>
      <c r="B36" s="75">
        <v>100</v>
      </c>
      <c r="C36" s="51"/>
      <c r="D36" s="682" t="s">
        <v>59</v>
      </c>
      <c r="E36" s="683"/>
      <c r="F36" s="682" t="s">
        <v>60</v>
      </c>
      <c r="G36" s="684"/>
      <c r="J36" s="64"/>
      <c r="K36" s="64"/>
      <c r="L36" s="69"/>
      <c r="M36" s="69"/>
      <c r="N36" s="70"/>
    </row>
    <row r="37" spans="1:14" s="3" customFormat="1" ht="27" customHeight="1" x14ac:dyDescent="0.45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5">
      <c r="A38" s="76" t="s">
        <v>66</v>
      </c>
      <c r="B38" s="77">
        <v>1</v>
      </c>
      <c r="C38" s="83">
        <v>1</v>
      </c>
      <c r="D38" s="84">
        <v>37580780</v>
      </c>
      <c r="E38" s="85">
        <f>IF(ISBLANK(D38),"-",$D$48/$D$45*D38)</f>
        <v>38253791.708796762</v>
      </c>
      <c r="F38" s="84">
        <v>41601118</v>
      </c>
      <c r="G38" s="86">
        <f>IF(ISBLANK(F38),"-",$D$48/$F$45*F38)</f>
        <v>39117005.598470964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5">
      <c r="A39" s="76" t="s">
        <v>67</v>
      </c>
      <c r="B39" s="77">
        <v>1</v>
      </c>
      <c r="C39" s="88">
        <v>2</v>
      </c>
      <c r="D39" s="89">
        <v>37696692</v>
      </c>
      <c r="E39" s="90">
        <f>IF(ISBLANK(D39),"-",$D$48/$D$45*D39)</f>
        <v>38371779.507468052</v>
      </c>
      <c r="F39" s="89">
        <v>41692364</v>
      </c>
      <c r="G39" s="91">
        <f>IF(ISBLANK(F39),"-",$D$48/$F$45*F39)</f>
        <v>39202803.059318967</v>
      </c>
      <c r="I39" s="686">
        <f>ABS((F43/D43*D42)-F42)/D42</f>
        <v>2.651521160970606E-2</v>
      </c>
      <c r="J39" s="64"/>
      <c r="K39" s="64"/>
      <c r="L39" s="69"/>
      <c r="M39" s="69"/>
      <c r="N39" s="70"/>
    </row>
    <row r="40" spans="1:14" ht="26.25" customHeight="1" x14ac:dyDescent="0.45">
      <c r="A40" s="76" t="s">
        <v>68</v>
      </c>
      <c r="B40" s="77">
        <v>1</v>
      </c>
      <c r="C40" s="88">
        <v>3</v>
      </c>
      <c r="D40" s="89">
        <v>37454929</v>
      </c>
      <c r="E40" s="90">
        <f>IF(ISBLANK(D40),"-",$D$48/$D$45*D40)</f>
        <v>38125686.918519825</v>
      </c>
      <c r="F40" s="89">
        <v>41734140</v>
      </c>
      <c r="G40" s="91">
        <f>IF(ISBLANK(F40),"-",$D$48/$F$45*F40)</f>
        <v>39242084.504252292</v>
      </c>
      <c r="I40" s="686"/>
      <c r="L40" s="69"/>
      <c r="M40" s="69"/>
      <c r="N40" s="92"/>
    </row>
    <row r="41" spans="1:14" ht="27" customHeight="1" x14ac:dyDescent="0.45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5">
      <c r="A42" s="76" t="s">
        <v>70</v>
      </c>
      <c r="B42" s="77">
        <v>1</v>
      </c>
      <c r="C42" s="98" t="s">
        <v>71</v>
      </c>
      <c r="D42" s="99">
        <f>AVERAGE(D38:D41)</f>
        <v>37577467</v>
      </c>
      <c r="E42" s="100">
        <f>AVERAGE(E38:E41)</f>
        <v>38250419.378261544</v>
      </c>
      <c r="F42" s="99">
        <f>AVERAGE(F38:F41)</f>
        <v>41675874</v>
      </c>
      <c r="G42" s="101">
        <f>AVERAGE(G38:G41)</f>
        <v>39187297.720680743</v>
      </c>
      <c r="H42" s="102"/>
    </row>
    <row r="43" spans="1:14" ht="26.25" customHeight="1" x14ac:dyDescent="0.45">
      <c r="A43" s="76" t="s">
        <v>72</v>
      </c>
      <c r="B43" s="77">
        <v>1</v>
      </c>
      <c r="C43" s="103" t="s">
        <v>73</v>
      </c>
      <c r="D43" s="708">
        <v>14.9</v>
      </c>
      <c r="E43" s="92"/>
      <c r="F43" s="104">
        <v>16.13</v>
      </c>
      <c r="H43" s="102"/>
    </row>
    <row r="44" spans="1:14" ht="26.25" customHeight="1" x14ac:dyDescent="0.45">
      <c r="A44" s="76" t="s">
        <v>74</v>
      </c>
      <c r="B44" s="77">
        <v>1</v>
      </c>
      <c r="C44" s="105" t="s">
        <v>75</v>
      </c>
      <c r="D44" s="106">
        <f>D43*$B$34</f>
        <v>14.9</v>
      </c>
      <c r="E44" s="107"/>
      <c r="F44" s="106">
        <f>F43*$B$34</f>
        <v>16.13</v>
      </c>
      <c r="H44" s="102"/>
    </row>
    <row r="45" spans="1:14" ht="19.5" customHeight="1" x14ac:dyDescent="0.35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14.7361</v>
      </c>
      <c r="E45" s="110"/>
      <c r="F45" s="109">
        <f>F44*$B$30/100</f>
        <v>15.952570000000001</v>
      </c>
      <c r="H45" s="102"/>
    </row>
    <row r="46" spans="1:14" ht="19.5" customHeight="1" x14ac:dyDescent="0.35">
      <c r="A46" s="687" t="s">
        <v>78</v>
      </c>
      <c r="B46" s="688"/>
      <c r="C46" s="105" t="s">
        <v>79</v>
      </c>
      <c r="D46" s="111">
        <f>D45/$B$45</f>
        <v>0.14736099999999999</v>
      </c>
      <c r="E46" s="112"/>
      <c r="F46" s="113">
        <f>F45/$B$45</f>
        <v>0.15952570000000002</v>
      </c>
      <c r="H46" s="102"/>
    </row>
    <row r="47" spans="1:14" ht="27" customHeight="1" x14ac:dyDescent="0.45">
      <c r="A47" s="689"/>
      <c r="B47" s="690"/>
      <c r="C47" s="114" t="s">
        <v>80</v>
      </c>
      <c r="D47" s="115">
        <v>0.15</v>
      </c>
      <c r="E47" s="116"/>
      <c r="F47" s="112"/>
      <c r="H47" s="102"/>
    </row>
    <row r="48" spans="1:14" ht="18" x14ac:dyDescent="0.35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5">
      <c r="C49" s="119" t="s">
        <v>82</v>
      </c>
      <c r="D49" s="120">
        <f>D48/B34</f>
        <v>15</v>
      </c>
      <c r="F49" s="118"/>
      <c r="H49" s="102"/>
    </row>
    <row r="50" spans="1:12" ht="18" x14ac:dyDescent="0.35">
      <c r="C50" s="74" t="s">
        <v>83</v>
      </c>
      <c r="D50" s="121">
        <f>AVERAGE(E38:E41,G38:G41)</f>
        <v>38718858.54947114</v>
      </c>
      <c r="F50" s="122"/>
      <c r="H50" s="102"/>
    </row>
    <row r="51" spans="1:12" ht="18" x14ac:dyDescent="0.35">
      <c r="C51" s="76" t="s">
        <v>84</v>
      </c>
      <c r="D51" s="123">
        <f>STDEV(E38:E41,G38:G41)/D50</f>
        <v>1.3445498314029868E-2</v>
      </c>
      <c r="F51" s="122"/>
      <c r="H51" s="102"/>
    </row>
    <row r="52" spans="1:12" ht="19.5" customHeight="1" x14ac:dyDescent="0.35">
      <c r="C52" s="124" t="s">
        <v>20</v>
      </c>
      <c r="D52" s="125">
        <f>COUNT(E38:E41,G38:G41)</f>
        <v>6</v>
      </c>
      <c r="F52" s="122"/>
    </row>
    <row r="54" spans="1:12" ht="18" x14ac:dyDescent="0.35">
      <c r="A54" s="126" t="s">
        <v>1</v>
      </c>
      <c r="B54" s="127" t="s">
        <v>85</v>
      </c>
    </row>
    <row r="55" spans="1:12" ht="18" x14ac:dyDescent="0.35">
      <c r="A55" s="51" t="s">
        <v>86</v>
      </c>
      <c r="B55" s="128" t="str">
        <f>B21</f>
        <v>Each film-coated tablet contains: Lamivudine USP 150 mg, Nevirapine USP 200 mg and Zidovudine USP 300 mg.</v>
      </c>
    </row>
    <row r="56" spans="1:12" ht="26.25" customHeight="1" x14ac:dyDescent="0.45">
      <c r="A56" s="129" t="s">
        <v>87</v>
      </c>
      <c r="B56" s="130">
        <v>150</v>
      </c>
      <c r="C56" s="51" t="str">
        <f>B20</f>
        <v>Lamivudine</v>
      </c>
      <c r="H56" s="131"/>
    </row>
    <row r="57" spans="1:12" ht="18" x14ac:dyDescent="0.35">
      <c r="A57" s="128" t="s">
        <v>88</v>
      </c>
      <c r="B57" s="199">
        <f>Uniformity!C46</f>
        <v>1131.6299999999999</v>
      </c>
      <c r="H57" s="131"/>
    </row>
    <row r="58" spans="1:12" ht="19.5" customHeight="1" x14ac:dyDescent="0.35">
      <c r="H58" s="131"/>
    </row>
    <row r="59" spans="1:12" s="3" customFormat="1" ht="27" customHeight="1" x14ac:dyDescent="0.45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5">
      <c r="A60" s="76" t="s">
        <v>93</v>
      </c>
      <c r="B60" s="77">
        <v>10</v>
      </c>
      <c r="C60" s="691" t="s">
        <v>94</v>
      </c>
      <c r="D60" s="694">
        <v>1138.08</v>
      </c>
      <c r="E60" s="134">
        <v>1</v>
      </c>
      <c r="F60" s="135">
        <v>39434770</v>
      </c>
      <c r="G60" s="200">
        <f>IF(ISBLANK(F60),"-",(F60/$D$50*$D$47*$B$68)*($B$57/$D$60))</f>
        <v>151.90766443050975</v>
      </c>
      <c r="H60" s="218">
        <f t="shared" ref="H60:H71" si="0">IF(ISBLANK(F60),"-",(G60/$B$56)*100)</f>
        <v>101.2717762870065</v>
      </c>
      <c r="L60" s="64"/>
    </row>
    <row r="61" spans="1:12" s="3" customFormat="1" ht="26.25" customHeight="1" x14ac:dyDescent="0.45">
      <c r="A61" s="76" t="s">
        <v>95</v>
      </c>
      <c r="B61" s="77">
        <v>100</v>
      </c>
      <c r="C61" s="692"/>
      <c r="D61" s="695"/>
      <c r="E61" s="136">
        <v>2</v>
      </c>
      <c r="F61" s="89">
        <v>40075520</v>
      </c>
      <c r="G61" s="201">
        <f>IF(ISBLANK(F61),"-",(F61/$D$50*$D$47*$B$68)*($B$57/$D$60))</f>
        <v>154.37591354122728</v>
      </c>
      <c r="H61" s="219">
        <f t="shared" si="0"/>
        <v>102.91727569415153</v>
      </c>
      <c r="L61" s="64"/>
    </row>
    <row r="62" spans="1:12" s="3" customFormat="1" ht="26.25" customHeight="1" x14ac:dyDescent="0.45">
      <c r="A62" s="76" t="s">
        <v>96</v>
      </c>
      <c r="B62" s="77">
        <v>1</v>
      </c>
      <c r="C62" s="692"/>
      <c r="D62" s="695"/>
      <c r="E62" s="136">
        <v>3</v>
      </c>
      <c r="F62" s="137">
        <v>40425091</v>
      </c>
      <c r="G62" s="201">
        <f>IF(ISBLANK(F62),"-",(F62/$D$50*$D$47*$B$68)*($B$57/$D$60))</f>
        <v>155.72250473885913</v>
      </c>
      <c r="H62" s="219">
        <f t="shared" si="0"/>
        <v>103.81500315923941</v>
      </c>
      <c r="L62" s="64"/>
    </row>
    <row r="63" spans="1:12" ht="27" customHeight="1" x14ac:dyDescent="0.45">
      <c r="A63" s="76" t="s">
        <v>97</v>
      </c>
      <c r="B63" s="77">
        <v>1</v>
      </c>
      <c r="C63" s="693"/>
      <c r="D63" s="696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5">
      <c r="A64" s="76" t="s">
        <v>98</v>
      </c>
      <c r="B64" s="77">
        <v>1</v>
      </c>
      <c r="C64" s="691" t="s">
        <v>99</v>
      </c>
      <c r="D64" s="694">
        <v>1128.76</v>
      </c>
      <c r="E64" s="134">
        <v>1</v>
      </c>
      <c r="F64" s="135">
        <v>39049836</v>
      </c>
      <c r="G64" s="200">
        <f>IF(ISBLANK(F64),"-",(F64/$D$50*$D$47*$B$68)*($B$57/$D$64))</f>
        <v>151.66688569538027</v>
      </c>
      <c r="H64" s="218">
        <f t="shared" si="0"/>
        <v>101.11125713025351</v>
      </c>
    </row>
    <row r="65" spans="1:8" ht="26.25" customHeight="1" x14ac:dyDescent="0.45">
      <c r="A65" s="76" t="s">
        <v>100</v>
      </c>
      <c r="B65" s="77">
        <v>1</v>
      </c>
      <c r="C65" s="692"/>
      <c r="D65" s="695"/>
      <c r="E65" s="136">
        <v>2</v>
      </c>
      <c r="F65" s="89">
        <v>39312976</v>
      </c>
      <c r="G65" s="201">
        <f>IF(ISBLANK(F65),"-",(F65/$D$50*$D$47*$B$68)*($B$57/$D$64))</f>
        <v>152.6889034140176</v>
      </c>
      <c r="H65" s="219">
        <f t="shared" si="0"/>
        <v>101.79260227601175</v>
      </c>
    </row>
    <row r="66" spans="1:8" ht="26.25" customHeight="1" x14ac:dyDescent="0.45">
      <c r="A66" s="76" t="s">
        <v>101</v>
      </c>
      <c r="B66" s="77">
        <v>1</v>
      </c>
      <c r="C66" s="692"/>
      <c r="D66" s="695"/>
      <c r="E66" s="136">
        <v>3</v>
      </c>
      <c r="F66" s="89">
        <v>39316613</v>
      </c>
      <c r="G66" s="201">
        <f>IF(ISBLANK(F66),"-",(F66/$D$50*$D$47*$B$68)*($B$57/$D$64))</f>
        <v>152.70302927265823</v>
      </c>
      <c r="H66" s="219">
        <f t="shared" si="0"/>
        <v>101.80201951510548</v>
      </c>
    </row>
    <row r="67" spans="1:8" ht="27" customHeight="1" x14ac:dyDescent="0.45">
      <c r="A67" s="76" t="s">
        <v>102</v>
      </c>
      <c r="B67" s="77">
        <v>1</v>
      </c>
      <c r="C67" s="693"/>
      <c r="D67" s="696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5">
      <c r="A68" s="76" t="s">
        <v>103</v>
      </c>
      <c r="B68" s="140">
        <f>(B67/B66)*(B65/B64)*(B63/B62)*(B61/B60)*B59</f>
        <v>1000</v>
      </c>
      <c r="C68" s="691" t="s">
        <v>104</v>
      </c>
      <c r="D68" s="694">
        <v>1134.5899999999999</v>
      </c>
      <c r="E68" s="134">
        <v>1</v>
      </c>
      <c r="F68" s="135">
        <v>39211423</v>
      </c>
      <c r="G68" s="200">
        <f>IF(ISBLANK(F68),"-",(F68/$D$50*$D$47*$B$68)*($B$57/$D$68))</f>
        <v>151.51192552333072</v>
      </c>
      <c r="H68" s="219">
        <f t="shared" si="0"/>
        <v>101.00795034888715</v>
      </c>
    </row>
    <row r="69" spans="1:8" ht="27" customHeight="1" x14ac:dyDescent="0.5">
      <c r="A69" s="124" t="s">
        <v>105</v>
      </c>
      <c r="B69" s="141">
        <f>(D47*B68)/B56*B57</f>
        <v>1131.6299999999999</v>
      </c>
      <c r="C69" s="692"/>
      <c r="D69" s="695"/>
      <c r="E69" s="136">
        <v>2</v>
      </c>
      <c r="F69" s="89">
        <v>38850347</v>
      </c>
      <c r="G69" s="201">
        <f>IF(ISBLANK(F69),"-",(F69/$D$50*$D$47*$B$68)*($B$57/$D$68))</f>
        <v>150.11673718700681</v>
      </c>
      <c r="H69" s="219">
        <f t="shared" si="0"/>
        <v>100.07782479133786</v>
      </c>
    </row>
    <row r="70" spans="1:8" ht="26.25" customHeight="1" x14ac:dyDescent="0.45">
      <c r="A70" s="704" t="s">
        <v>78</v>
      </c>
      <c r="B70" s="705"/>
      <c r="C70" s="692"/>
      <c r="D70" s="695"/>
      <c r="E70" s="136">
        <v>3</v>
      </c>
      <c r="F70" s="89">
        <v>39632969</v>
      </c>
      <c r="G70" s="201">
        <f>IF(ISBLANK(F70),"-",(F70/$D$50*$D$47*$B$68)*($B$57/$D$68))</f>
        <v>153.14076837753313</v>
      </c>
      <c r="H70" s="219">
        <f t="shared" si="0"/>
        <v>102.09384558502208</v>
      </c>
    </row>
    <row r="71" spans="1:8" ht="27" customHeight="1" x14ac:dyDescent="0.45">
      <c r="A71" s="706"/>
      <c r="B71" s="707"/>
      <c r="C71" s="703"/>
      <c r="D71" s="696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5">
      <c r="A72" s="142"/>
      <c r="B72" s="142"/>
      <c r="C72" s="142"/>
      <c r="D72" s="142"/>
      <c r="E72" s="142"/>
      <c r="F72" s="144" t="s">
        <v>71</v>
      </c>
      <c r="G72" s="206">
        <f>AVERAGE(G60:G71)</f>
        <v>152.6482591311692</v>
      </c>
      <c r="H72" s="221">
        <f>AVERAGE(H60:H71)</f>
        <v>101.76550608744614</v>
      </c>
    </row>
    <row r="73" spans="1:8" ht="26.25" customHeight="1" x14ac:dyDescent="0.45">
      <c r="C73" s="142"/>
      <c r="D73" s="142"/>
      <c r="E73" s="142"/>
      <c r="F73" s="145" t="s">
        <v>84</v>
      </c>
      <c r="G73" s="205">
        <f>STDEV(G60:G71)/G72</f>
        <v>1.0837520184192664E-2</v>
      </c>
      <c r="H73" s="205">
        <f>STDEV(H60:H71)/H72</f>
        <v>1.0837520184192671E-2</v>
      </c>
    </row>
    <row r="74" spans="1:8" ht="27" customHeight="1" x14ac:dyDescent="0.45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5">
      <c r="A76" s="60" t="s">
        <v>106</v>
      </c>
      <c r="B76" s="149" t="s">
        <v>107</v>
      </c>
      <c r="C76" s="699" t="str">
        <f>B26</f>
        <v>LAMIVUDINE</v>
      </c>
      <c r="D76" s="699"/>
      <c r="E76" s="150" t="s">
        <v>108</v>
      </c>
      <c r="F76" s="150"/>
      <c r="G76" s="237">
        <f>H72</f>
        <v>101.76550608744614</v>
      </c>
      <c r="H76" s="152"/>
    </row>
    <row r="77" spans="1:8" ht="18" x14ac:dyDescent="0.35">
      <c r="A77" s="59" t="s">
        <v>109</v>
      </c>
      <c r="B77" s="59" t="s">
        <v>110</v>
      </c>
    </row>
    <row r="78" spans="1:8" ht="18" x14ac:dyDescent="0.35">
      <c r="A78" s="59"/>
      <c r="B78" s="59"/>
    </row>
    <row r="79" spans="1:8" ht="26.25" customHeight="1" x14ac:dyDescent="0.45">
      <c r="A79" s="60" t="s">
        <v>4</v>
      </c>
      <c r="B79" s="685" t="str">
        <f>B26</f>
        <v>LAMIVUDINE</v>
      </c>
      <c r="C79" s="685"/>
    </row>
    <row r="80" spans="1:8" ht="26.25" customHeight="1" x14ac:dyDescent="0.45">
      <c r="A80" s="61" t="s">
        <v>48</v>
      </c>
      <c r="B80" s="685" t="str">
        <f>B27</f>
        <v>L3-12</v>
      </c>
      <c r="C80" s="685"/>
    </row>
    <row r="81" spans="1:12" ht="27" customHeight="1" x14ac:dyDescent="0.45">
      <c r="A81" s="61" t="s">
        <v>6</v>
      </c>
      <c r="B81" s="153">
        <f>B28</f>
        <v>98.9</v>
      </c>
    </row>
    <row r="82" spans="1:12" s="3" customFormat="1" ht="27" customHeight="1" x14ac:dyDescent="0.5">
      <c r="A82" s="61" t="s">
        <v>49</v>
      </c>
      <c r="B82" s="63">
        <v>0</v>
      </c>
      <c r="C82" s="676" t="s">
        <v>50</v>
      </c>
      <c r="D82" s="677"/>
      <c r="E82" s="677"/>
      <c r="F82" s="677"/>
      <c r="G82" s="678"/>
      <c r="I82" s="64"/>
      <c r="J82" s="64"/>
      <c r="K82" s="64"/>
      <c r="L82" s="64"/>
    </row>
    <row r="83" spans="1:12" s="3" customFormat="1" ht="19.5" customHeight="1" x14ac:dyDescent="0.35">
      <c r="A83" s="61" t="s">
        <v>51</v>
      </c>
      <c r="B83" s="65">
        <f>B81-B82</f>
        <v>98.9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5">
      <c r="A84" s="61" t="s">
        <v>52</v>
      </c>
      <c r="B84" s="68">
        <v>1</v>
      </c>
      <c r="C84" s="679" t="s">
        <v>111</v>
      </c>
      <c r="D84" s="680"/>
      <c r="E84" s="680"/>
      <c r="F84" s="680"/>
      <c r="G84" s="680"/>
      <c r="H84" s="681"/>
      <c r="I84" s="64"/>
      <c r="J84" s="64"/>
      <c r="K84" s="64"/>
      <c r="L84" s="64"/>
    </row>
    <row r="85" spans="1:12" s="3" customFormat="1" ht="27" customHeight="1" x14ac:dyDescent="0.45">
      <c r="A85" s="61" t="s">
        <v>54</v>
      </c>
      <c r="B85" s="68">
        <v>1</v>
      </c>
      <c r="C85" s="679" t="s">
        <v>112</v>
      </c>
      <c r="D85" s="680"/>
      <c r="E85" s="680"/>
      <c r="F85" s="680"/>
      <c r="G85" s="680"/>
      <c r="H85" s="681"/>
      <c r="I85" s="64"/>
      <c r="J85" s="64"/>
      <c r="K85" s="64"/>
      <c r="L85" s="64"/>
    </row>
    <row r="86" spans="1:12" s="3" customFormat="1" ht="18" x14ac:dyDescent="0.35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" x14ac:dyDescent="0.35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5">
      <c r="A88" s="59"/>
      <c r="B88" s="59"/>
    </row>
    <row r="89" spans="1:12" ht="27" customHeight="1" x14ac:dyDescent="0.45">
      <c r="A89" s="74" t="s">
        <v>58</v>
      </c>
      <c r="B89" s="75">
        <v>100</v>
      </c>
      <c r="D89" s="154" t="s">
        <v>59</v>
      </c>
      <c r="E89" s="155"/>
      <c r="F89" s="682" t="s">
        <v>60</v>
      </c>
      <c r="G89" s="684"/>
    </row>
    <row r="90" spans="1:12" ht="27" customHeight="1" x14ac:dyDescent="0.45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5">
      <c r="A91" s="76" t="s">
        <v>66</v>
      </c>
      <c r="B91" s="77">
        <v>1</v>
      </c>
      <c r="C91" s="158">
        <v>1</v>
      </c>
      <c r="D91" s="84">
        <v>39893417</v>
      </c>
      <c r="E91" s="85">
        <f>IF(ISBLANK(D91),"-",$D$101/$D$98*D91)</f>
        <v>42175998.932633705</v>
      </c>
      <c r="F91" s="84">
        <v>43982458</v>
      </c>
      <c r="G91" s="86">
        <f>IF(ISBLANK(F91),"-",$D$101/$F$98*F91)</f>
        <v>42942879.593645193</v>
      </c>
      <c r="I91" s="87"/>
    </row>
    <row r="92" spans="1:12" ht="26.25" customHeight="1" x14ac:dyDescent="0.45">
      <c r="A92" s="76" t="s">
        <v>67</v>
      </c>
      <c r="B92" s="77">
        <v>1</v>
      </c>
      <c r="C92" s="143">
        <v>2</v>
      </c>
      <c r="D92" s="89">
        <v>39551197</v>
      </c>
      <c r="E92" s="90">
        <f>IF(ISBLANK(D92),"-",$D$101/$D$98*D92)</f>
        <v>41814198.128387585</v>
      </c>
      <c r="F92" s="89">
        <v>44321984</v>
      </c>
      <c r="G92" s="91">
        <f>IF(ISBLANK(F92),"-",$D$101/$F$98*F92)</f>
        <v>43274380.487408608</v>
      </c>
      <c r="I92" s="686">
        <f>ABS((F96/D96*D95)-F95)/D95</f>
        <v>2.9999415615105118E-2</v>
      </c>
    </row>
    <row r="93" spans="1:12" ht="26.25" customHeight="1" x14ac:dyDescent="0.45">
      <c r="A93" s="76" t="s">
        <v>68</v>
      </c>
      <c r="B93" s="77">
        <v>1</v>
      </c>
      <c r="C93" s="143">
        <v>3</v>
      </c>
      <c r="D93" s="89">
        <v>39875476</v>
      </c>
      <c r="E93" s="90">
        <f>IF(ISBLANK(D93),"-",$D$101/$D$98*D93)</f>
        <v>42157031.40230532</v>
      </c>
      <c r="F93" s="89">
        <v>44476142</v>
      </c>
      <c r="G93" s="91">
        <f>IF(ISBLANK(F93),"-",$D$101/$F$98*F93)</f>
        <v>43424894.777273834</v>
      </c>
      <c r="I93" s="686"/>
    </row>
    <row r="94" spans="1:12" ht="27" customHeight="1" x14ac:dyDescent="0.45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5">
      <c r="A95" s="76" t="s">
        <v>70</v>
      </c>
      <c r="B95" s="77">
        <v>1</v>
      </c>
      <c r="C95" s="161" t="s">
        <v>71</v>
      </c>
      <c r="D95" s="162">
        <f>AVERAGE(D91:D94)</f>
        <v>39773363.333333336</v>
      </c>
      <c r="E95" s="100">
        <f>AVERAGE(E91:E94)</f>
        <v>42049076.154442206</v>
      </c>
      <c r="F95" s="163">
        <f>AVERAGE(F91:F94)</f>
        <v>44260194.666666664</v>
      </c>
      <c r="G95" s="164">
        <f>AVERAGE(G91:G94)</f>
        <v>43214051.619442545</v>
      </c>
    </row>
    <row r="96" spans="1:12" ht="26.25" customHeight="1" x14ac:dyDescent="0.45">
      <c r="A96" s="76" t="s">
        <v>72</v>
      </c>
      <c r="B96" s="62">
        <v>1</v>
      </c>
      <c r="C96" s="165" t="s">
        <v>113</v>
      </c>
      <c r="D96" s="166">
        <v>15.94</v>
      </c>
      <c r="E96" s="92"/>
      <c r="F96" s="104">
        <v>17.260000000000002</v>
      </c>
    </row>
    <row r="97" spans="1:10" ht="26.25" customHeight="1" x14ac:dyDescent="0.45">
      <c r="A97" s="76" t="s">
        <v>74</v>
      </c>
      <c r="B97" s="62">
        <v>1</v>
      </c>
      <c r="C97" s="167" t="s">
        <v>114</v>
      </c>
      <c r="D97" s="168">
        <f>D96*$B$87</f>
        <v>15.94</v>
      </c>
      <c r="E97" s="107"/>
      <c r="F97" s="106">
        <f>F96*$B$87</f>
        <v>17.260000000000002</v>
      </c>
    </row>
    <row r="98" spans="1:10" ht="19.5" customHeight="1" x14ac:dyDescent="0.35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15.764660000000001</v>
      </c>
      <c r="E98" s="110"/>
      <c r="F98" s="109">
        <f>F97*$B$83/100</f>
        <v>17.070140000000002</v>
      </c>
    </row>
    <row r="99" spans="1:10" ht="19.5" customHeight="1" x14ac:dyDescent="0.35">
      <c r="A99" s="687" t="s">
        <v>78</v>
      </c>
      <c r="B99" s="701"/>
      <c r="C99" s="167" t="s">
        <v>116</v>
      </c>
      <c r="D99" s="171">
        <f>D98/$B$98</f>
        <v>0.1576466</v>
      </c>
      <c r="E99" s="110"/>
      <c r="F99" s="113">
        <f>F98/$B$98</f>
        <v>0.17070140000000003</v>
      </c>
      <c r="G99" s="172"/>
      <c r="H99" s="102"/>
    </row>
    <row r="100" spans="1:10" ht="19.5" customHeight="1" x14ac:dyDescent="0.35">
      <c r="A100" s="689"/>
      <c r="B100" s="702"/>
      <c r="C100" s="167" t="s">
        <v>80</v>
      </c>
      <c r="D100" s="173">
        <f>$B$56/$B$116</f>
        <v>0.16666666666666666</v>
      </c>
      <c r="F100" s="118"/>
      <c r="G100" s="174"/>
      <c r="H100" s="102"/>
    </row>
    <row r="101" spans="1:10" ht="18" x14ac:dyDescent="0.35">
      <c r="C101" s="167" t="s">
        <v>81</v>
      </c>
      <c r="D101" s="168">
        <f>D100*$B$98</f>
        <v>16.666666666666664</v>
      </c>
      <c r="F101" s="118"/>
      <c r="G101" s="172"/>
      <c r="H101" s="102"/>
    </row>
    <row r="102" spans="1:10" ht="19.5" customHeight="1" x14ac:dyDescent="0.35">
      <c r="C102" s="175" t="s">
        <v>82</v>
      </c>
      <c r="D102" s="176">
        <f>D101/B34</f>
        <v>16.666666666666664</v>
      </c>
      <c r="F102" s="122"/>
      <c r="G102" s="172"/>
      <c r="H102" s="102"/>
      <c r="J102" s="177"/>
    </row>
    <row r="103" spans="1:10" ht="18" x14ac:dyDescent="0.35">
      <c r="C103" s="178" t="s">
        <v>117</v>
      </c>
      <c r="D103" s="179">
        <f>AVERAGE(E91:E94,G91:G94)</f>
        <v>42631563.886942379</v>
      </c>
      <c r="F103" s="122"/>
      <c r="G103" s="180"/>
      <c r="H103" s="102"/>
      <c r="J103" s="181"/>
    </row>
    <row r="104" spans="1:10" ht="18" x14ac:dyDescent="0.35">
      <c r="C104" s="145" t="s">
        <v>84</v>
      </c>
      <c r="D104" s="182">
        <f>STDEV(E91:E94,G91:G94)/D103</f>
        <v>1.5701385287184563E-2</v>
      </c>
      <c r="F104" s="122"/>
      <c r="G104" s="172"/>
      <c r="H104" s="102"/>
      <c r="J104" s="181"/>
    </row>
    <row r="105" spans="1:10" ht="19.5" customHeight="1" x14ac:dyDescent="0.35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5">
      <c r="A106" s="126"/>
      <c r="B106" s="126"/>
      <c r="C106" s="126"/>
      <c r="D106" s="126"/>
      <c r="E106" s="126"/>
    </row>
    <row r="107" spans="1:10" ht="27" customHeight="1" x14ac:dyDescent="0.45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5">
      <c r="A108" s="76" t="s">
        <v>122</v>
      </c>
      <c r="B108" s="77">
        <v>1</v>
      </c>
      <c r="C108" s="227">
        <v>1</v>
      </c>
      <c r="D108" s="228">
        <v>43560281</v>
      </c>
      <c r="E108" s="202">
        <f t="shared" ref="E108:E113" si="1">IF(ISBLANK(D108),"-",D108/$D$103*$D$100*$B$116)</f>
        <v>153.26770951513959</v>
      </c>
      <c r="F108" s="229">
        <f t="shared" ref="F108:F113" si="2">IF(ISBLANK(D108), "-", (E108/$B$56)*100)</f>
        <v>102.17847301009306</v>
      </c>
    </row>
    <row r="109" spans="1:10" ht="26.25" customHeight="1" x14ac:dyDescent="0.45">
      <c r="A109" s="76" t="s">
        <v>95</v>
      </c>
      <c r="B109" s="77">
        <v>1</v>
      </c>
      <c r="C109" s="223">
        <v>2</v>
      </c>
      <c r="D109" s="225">
        <v>42063359</v>
      </c>
      <c r="E109" s="203">
        <f t="shared" si="1"/>
        <v>148.00075987671045</v>
      </c>
      <c r="F109" s="230">
        <f t="shared" si="2"/>
        <v>98.667173251140298</v>
      </c>
    </row>
    <row r="110" spans="1:10" ht="26.25" customHeight="1" x14ac:dyDescent="0.45">
      <c r="A110" s="76" t="s">
        <v>96</v>
      </c>
      <c r="B110" s="77">
        <v>1</v>
      </c>
      <c r="C110" s="223">
        <v>3</v>
      </c>
      <c r="D110" s="225">
        <v>42027615</v>
      </c>
      <c r="E110" s="203">
        <f t="shared" si="1"/>
        <v>147.87499390635526</v>
      </c>
      <c r="F110" s="230">
        <f t="shared" si="2"/>
        <v>98.583329270903505</v>
      </c>
    </row>
    <row r="111" spans="1:10" ht="26.25" customHeight="1" x14ac:dyDescent="0.45">
      <c r="A111" s="76" t="s">
        <v>97</v>
      </c>
      <c r="B111" s="77">
        <v>1</v>
      </c>
      <c r="C111" s="223">
        <v>4</v>
      </c>
      <c r="D111" s="225">
        <v>42272335</v>
      </c>
      <c r="E111" s="203">
        <f t="shared" si="1"/>
        <v>148.73604606239039</v>
      </c>
      <c r="F111" s="230">
        <f t="shared" si="2"/>
        <v>99.157364041593581</v>
      </c>
    </row>
    <row r="112" spans="1:10" ht="26.25" customHeight="1" x14ac:dyDescent="0.45">
      <c r="A112" s="76" t="s">
        <v>98</v>
      </c>
      <c r="B112" s="77">
        <v>1</v>
      </c>
      <c r="C112" s="223">
        <v>5</v>
      </c>
      <c r="D112" s="225">
        <v>43137976</v>
      </c>
      <c r="E112" s="203">
        <f t="shared" si="1"/>
        <v>151.78182102725793</v>
      </c>
      <c r="F112" s="230">
        <f t="shared" si="2"/>
        <v>101.18788068483862</v>
      </c>
    </row>
    <row r="113" spans="1:10" ht="27" customHeight="1" x14ac:dyDescent="0.45">
      <c r="A113" s="76" t="s">
        <v>100</v>
      </c>
      <c r="B113" s="77">
        <v>1</v>
      </c>
      <c r="C113" s="224">
        <v>6</v>
      </c>
      <c r="D113" s="226">
        <v>42707336</v>
      </c>
      <c r="E113" s="204">
        <f t="shared" si="1"/>
        <v>150.26660567716408</v>
      </c>
      <c r="F113" s="231">
        <f t="shared" si="2"/>
        <v>100.17773711810938</v>
      </c>
    </row>
    <row r="114" spans="1:10" ht="27" customHeight="1" x14ac:dyDescent="0.45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5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149.98798934416962</v>
      </c>
      <c r="F115" s="233">
        <f>AVERAGE(F108:F113)</f>
        <v>99.991992896113075</v>
      </c>
    </row>
    <row r="116" spans="1:10" ht="27" customHeight="1" x14ac:dyDescent="0.45">
      <c r="A116" s="76" t="s">
        <v>103</v>
      </c>
      <c r="B116" s="108">
        <f>(B115/B114)*(B113/B112)*(B111/B110)*(B109/B108)*B107</f>
        <v>900</v>
      </c>
      <c r="C116" s="186"/>
      <c r="D116" s="210" t="s">
        <v>84</v>
      </c>
      <c r="E116" s="208">
        <f>STDEV(E108:E113)/E115</f>
        <v>1.4617209162710337E-2</v>
      </c>
      <c r="F116" s="187">
        <f>STDEV(F108:F113)/F115</f>
        <v>1.4617209162710339E-2</v>
      </c>
      <c r="I116" s="50"/>
    </row>
    <row r="117" spans="1:10" ht="27" customHeight="1" x14ac:dyDescent="0.45">
      <c r="A117" s="687" t="s">
        <v>78</v>
      </c>
      <c r="B117" s="688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5">
      <c r="A118" s="689"/>
      <c r="B118" s="690"/>
      <c r="C118" s="50"/>
      <c r="D118" s="212"/>
      <c r="E118" s="667" t="s">
        <v>123</v>
      </c>
      <c r="F118" s="668"/>
      <c r="G118" s="50"/>
      <c r="H118" s="50"/>
      <c r="I118" s="50"/>
    </row>
    <row r="119" spans="1:10" ht="25.5" customHeight="1" x14ac:dyDescent="0.45">
      <c r="A119" s="197"/>
      <c r="B119" s="72"/>
      <c r="C119" s="50"/>
      <c r="D119" s="210" t="s">
        <v>124</v>
      </c>
      <c r="E119" s="215">
        <f>MIN(E108:E113)</f>
        <v>147.87499390635526</v>
      </c>
      <c r="F119" s="234">
        <f>MIN(F108:F113)</f>
        <v>98.583329270903505</v>
      </c>
      <c r="G119" s="50"/>
      <c r="H119" s="50"/>
      <c r="I119" s="50"/>
    </row>
    <row r="120" spans="1:10" ht="24" customHeight="1" x14ac:dyDescent="0.45">
      <c r="A120" s="197"/>
      <c r="B120" s="72"/>
      <c r="C120" s="50"/>
      <c r="D120" s="119" t="s">
        <v>125</v>
      </c>
      <c r="E120" s="216">
        <f>MAX(E108:E113)</f>
        <v>153.26770951513959</v>
      </c>
      <c r="F120" s="235">
        <f>MAX(F108:F113)</f>
        <v>102.17847301009306</v>
      </c>
      <c r="G120" s="50"/>
      <c r="H120" s="50"/>
      <c r="I120" s="50"/>
    </row>
    <row r="121" spans="1:10" ht="27" customHeight="1" x14ac:dyDescent="0.35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5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" x14ac:dyDescent="0.35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85">
      <c r="A124" s="60" t="s">
        <v>106</v>
      </c>
      <c r="B124" s="149" t="s">
        <v>126</v>
      </c>
      <c r="C124" s="699" t="str">
        <f>B26</f>
        <v>LAMIVUDINE</v>
      </c>
      <c r="D124" s="699"/>
      <c r="E124" s="150" t="s">
        <v>127</v>
      </c>
      <c r="F124" s="150"/>
      <c r="G124" s="236">
        <f>F115</f>
        <v>99.991992896113075</v>
      </c>
      <c r="H124" s="50"/>
      <c r="I124" s="50"/>
    </row>
    <row r="125" spans="1:10" ht="45.75" customHeight="1" x14ac:dyDescent="0.85">
      <c r="A125" s="60"/>
      <c r="B125" s="149" t="s">
        <v>128</v>
      </c>
      <c r="C125" s="61" t="s">
        <v>129</v>
      </c>
      <c r="D125" s="236">
        <f>MIN(F108:F113)</f>
        <v>98.583329270903505</v>
      </c>
      <c r="E125" s="161" t="s">
        <v>130</v>
      </c>
      <c r="F125" s="236">
        <f>MAX(F108:F113)</f>
        <v>102.17847301009306</v>
      </c>
      <c r="G125" s="151"/>
      <c r="H125" s="50"/>
      <c r="I125" s="50"/>
    </row>
    <row r="126" spans="1:10" ht="19.5" customHeight="1" x14ac:dyDescent="0.35">
      <c r="A126" s="189"/>
      <c r="B126" s="189"/>
      <c r="C126" s="190"/>
      <c r="D126" s="190"/>
      <c r="E126" s="190"/>
      <c r="F126" s="190"/>
      <c r="G126" s="190"/>
      <c r="H126" s="190"/>
    </row>
    <row r="127" spans="1:10" ht="18" x14ac:dyDescent="0.35">
      <c r="B127" s="700" t="s">
        <v>26</v>
      </c>
      <c r="C127" s="700"/>
      <c r="E127" s="156" t="s">
        <v>27</v>
      </c>
      <c r="F127" s="191"/>
      <c r="G127" s="700" t="s">
        <v>28</v>
      </c>
      <c r="H127" s="700"/>
    </row>
    <row r="128" spans="1:10" ht="69.900000000000006" customHeight="1" x14ac:dyDescent="0.35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00000000000006" customHeight="1" x14ac:dyDescent="0.35">
      <c r="A129" s="192" t="s">
        <v>30</v>
      </c>
      <c r="B129" s="195"/>
      <c r="C129" s="195"/>
      <c r="E129" s="195"/>
      <c r="F129" s="50"/>
      <c r="G129" s="196"/>
      <c r="H129" s="196"/>
    </row>
    <row r="130" spans="1:9" ht="18" x14ac:dyDescent="0.35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" x14ac:dyDescent="0.35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" x14ac:dyDescent="0.35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" x14ac:dyDescent="0.35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" x14ac:dyDescent="0.35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" x14ac:dyDescent="0.35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" x14ac:dyDescent="0.35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" x14ac:dyDescent="0.35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" x14ac:dyDescent="0.35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1" zoomScale="60" zoomScaleNormal="40" zoomScalePageLayoutView="46" workbookViewId="0">
      <selection activeCell="G116" sqref="G116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697" t="s">
        <v>45</v>
      </c>
      <c r="B1" s="697"/>
      <c r="C1" s="697"/>
      <c r="D1" s="697"/>
      <c r="E1" s="697"/>
      <c r="F1" s="697"/>
      <c r="G1" s="697"/>
      <c r="H1" s="697"/>
      <c r="I1" s="697"/>
    </row>
    <row r="2" spans="1:9" ht="18.75" customHeight="1" x14ac:dyDescent="0.3">
      <c r="A2" s="697"/>
      <c r="B2" s="697"/>
      <c r="C2" s="697"/>
      <c r="D2" s="697"/>
      <c r="E2" s="697"/>
      <c r="F2" s="697"/>
      <c r="G2" s="697"/>
      <c r="H2" s="697"/>
      <c r="I2" s="697"/>
    </row>
    <row r="3" spans="1:9" ht="18.75" customHeight="1" x14ac:dyDescent="0.3">
      <c r="A3" s="697"/>
      <c r="B3" s="697"/>
      <c r="C3" s="697"/>
      <c r="D3" s="697"/>
      <c r="E3" s="697"/>
      <c r="F3" s="697"/>
      <c r="G3" s="697"/>
      <c r="H3" s="697"/>
      <c r="I3" s="697"/>
    </row>
    <row r="4" spans="1:9" ht="18.75" customHeight="1" x14ac:dyDescent="0.3">
      <c r="A4" s="697"/>
      <c r="B4" s="697"/>
      <c r="C4" s="697"/>
      <c r="D4" s="697"/>
      <c r="E4" s="697"/>
      <c r="F4" s="697"/>
      <c r="G4" s="697"/>
      <c r="H4" s="697"/>
      <c r="I4" s="697"/>
    </row>
    <row r="5" spans="1:9" ht="18.75" customHeight="1" x14ac:dyDescent="0.3">
      <c r="A5" s="697"/>
      <c r="B5" s="697"/>
      <c r="C5" s="697"/>
      <c r="D5" s="697"/>
      <c r="E5" s="697"/>
      <c r="F5" s="697"/>
      <c r="G5" s="697"/>
      <c r="H5" s="697"/>
      <c r="I5" s="697"/>
    </row>
    <row r="6" spans="1:9" ht="18.75" customHeight="1" x14ac:dyDescent="0.3">
      <c r="A6" s="697"/>
      <c r="B6" s="697"/>
      <c r="C6" s="697"/>
      <c r="D6" s="697"/>
      <c r="E6" s="697"/>
      <c r="F6" s="697"/>
      <c r="G6" s="697"/>
      <c r="H6" s="697"/>
      <c r="I6" s="697"/>
    </row>
    <row r="7" spans="1:9" ht="18.75" customHeight="1" x14ac:dyDescent="0.3">
      <c r="A7" s="697"/>
      <c r="B7" s="697"/>
      <c r="C7" s="697"/>
      <c r="D7" s="697"/>
      <c r="E7" s="697"/>
      <c r="F7" s="697"/>
      <c r="G7" s="697"/>
      <c r="H7" s="697"/>
      <c r="I7" s="697"/>
    </row>
    <row r="8" spans="1:9" x14ac:dyDescent="0.3">
      <c r="A8" s="698" t="s">
        <v>46</v>
      </c>
      <c r="B8" s="698"/>
      <c r="C8" s="698"/>
      <c r="D8" s="698"/>
      <c r="E8" s="698"/>
      <c r="F8" s="698"/>
      <c r="G8" s="698"/>
      <c r="H8" s="698"/>
      <c r="I8" s="698"/>
    </row>
    <row r="9" spans="1:9" x14ac:dyDescent="0.3">
      <c r="A9" s="698"/>
      <c r="B9" s="698"/>
      <c r="C9" s="698"/>
      <c r="D9" s="698"/>
      <c r="E9" s="698"/>
      <c r="F9" s="698"/>
      <c r="G9" s="698"/>
      <c r="H9" s="698"/>
      <c r="I9" s="698"/>
    </row>
    <row r="10" spans="1:9" x14ac:dyDescent="0.3">
      <c r="A10" s="698"/>
      <c r="B10" s="698"/>
      <c r="C10" s="698"/>
      <c r="D10" s="698"/>
      <c r="E10" s="698"/>
      <c r="F10" s="698"/>
      <c r="G10" s="698"/>
      <c r="H10" s="698"/>
      <c r="I10" s="698"/>
    </row>
    <row r="11" spans="1:9" x14ac:dyDescent="0.3">
      <c r="A11" s="698"/>
      <c r="B11" s="698"/>
      <c r="C11" s="698"/>
      <c r="D11" s="698"/>
      <c r="E11" s="698"/>
      <c r="F11" s="698"/>
      <c r="G11" s="698"/>
      <c r="H11" s="698"/>
      <c r="I11" s="698"/>
    </row>
    <row r="12" spans="1:9" x14ac:dyDescent="0.3">
      <c r="A12" s="698"/>
      <c r="B12" s="698"/>
      <c r="C12" s="698"/>
      <c r="D12" s="698"/>
      <c r="E12" s="698"/>
      <c r="F12" s="698"/>
      <c r="G12" s="698"/>
      <c r="H12" s="698"/>
      <c r="I12" s="698"/>
    </row>
    <row r="13" spans="1:9" x14ac:dyDescent="0.3">
      <c r="A13" s="698"/>
      <c r="B13" s="698"/>
      <c r="C13" s="698"/>
      <c r="D13" s="698"/>
      <c r="E13" s="698"/>
      <c r="F13" s="698"/>
      <c r="G13" s="698"/>
      <c r="H13" s="698"/>
      <c r="I13" s="698"/>
    </row>
    <row r="14" spans="1:9" x14ac:dyDescent="0.3">
      <c r="A14" s="698"/>
      <c r="B14" s="698"/>
      <c r="C14" s="698"/>
      <c r="D14" s="698"/>
      <c r="E14" s="698"/>
      <c r="F14" s="698"/>
      <c r="G14" s="698"/>
      <c r="H14" s="698"/>
      <c r="I14" s="698"/>
    </row>
    <row r="15" spans="1:9" ht="19.5" customHeight="1" x14ac:dyDescent="0.35">
      <c r="A15" s="238"/>
    </row>
    <row r="16" spans="1:9" ht="19.5" customHeight="1" x14ac:dyDescent="0.35">
      <c r="A16" s="670" t="s">
        <v>31</v>
      </c>
      <c r="B16" s="671"/>
      <c r="C16" s="671"/>
      <c r="D16" s="671"/>
      <c r="E16" s="671"/>
      <c r="F16" s="671"/>
      <c r="G16" s="671"/>
      <c r="H16" s="672"/>
    </row>
    <row r="17" spans="1:14" ht="20.25" customHeight="1" x14ac:dyDescent="0.3">
      <c r="A17" s="673" t="s">
        <v>47</v>
      </c>
      <c r="B17" s="673"/>
      <c r="C17" s="673"/>
      <c r="D17" s="673"/>
      <c r="E17" s="673"/>
      <c r="F17" s="673"/>
      <c r="G17" s="673"/>
      <c r="H17" s="673"/>
    </row>
    <row r="18" spans="1:14" ht="26.25" customHeight="1" x14ac:dyDescent="0.5">
      <c r="A18" s="240" t="s">
        <v>33</v>
      </c>
      <c r="B18" s="669" t="s">
        <v>5</v>
      </c>
      <c r="C18" s="669"/>
      <c r="D18" s="385"/>
      <c r="E18" s="241"/>
      <c r="F18" s="242"/>
      <c r="G18" s="242"/>
      <c r="H18" s="242"/>
    </row>
    <row r="19" spans="1:14" ht="26.25" customHeight="1" x14ac:dyDescent="0.5">
      <c r="A19" s="240" t="s">
        <v>34</v>
      </c>
      <c r="B19" s="243" t="s">
        <v>7</v>
      </c>
      <c r="C19" s="394">
        <v>1</v>
      </c>
      <c r="D19" s="242"/>
      <c r="E19" s="242"/>
      <c r="F19" s="242"/>
      <c r="G19" s="242"/>
      <c r="H19" s="242"/>
    </row>
    <row r="20" spans="1:14" ht="26.25" customHeight="1" x14ac:dyDescent="0.5">
      <c r="A20" s="240" t="s">
        <v>35</v>
      </c>
      <c r="B20" s="674" t="s">
        <v>142</v>
      </c>
      <c r="C20" s="674"/>
      <c r="D20" s="242"/>
      <c r="E20" s="242"/>
      <c r="F20" s="242"/>
      <c r="G20" s="242"/>
      <c r="H20" s="242"/>
    </row>
    <row r="21" spans="1:14" ht="26.25" customHeight="1" x14ac:dyDescent="0.5">
      <c r="A21" s="240" t="s">
        <v>36</v>
      </c>
      <c r="B21" s="674" t="s">
        <v>11</v>
      </c>
      <c r="C21" s="674"/>
      <c r="D21" s="674"/>
      <c r="E21" s="674"/>
      <c r="F21" s="674"/>
      <c r="G21" s="674"/>
      <c r="H21" s="674"/>
      <c r="I21" s="244"/>
    </row>
    <row r="22" spans="1:14" ht="26.25" customHeight="1" x14ac:dyDescent="0.5">
      <c r="A22" s="240" t="s">
        <v>37</v>
      </c>
      <c r="B22" s="245">
        <v>43287</v>
      </c>
      <c r="C22" s="242"/>
      <c r="D22" s="242"/>
      <c r="E22" s="242"/>
      <c r="F22" s="242"/>
      <c r="G22" s="242"/>
      <c r="H22" s="242"/>
    </row>
    <row r="23" spans="1:14" ht="26.25" customHeight="1" x14ac:dyDescent="0.5">
      <c r="A23" s="240" t="s">
        <v>38</v>
      </c>
      <c r="B23" s="245">
        <v>43293</v>
      </c>
      <c r="C23" s="242"/>
      <c r="D23" s="242"/>
      <c r="E23" s="242"/>
      <c r="F23" s="242"/>
      <c r="G23" s="242"/>
      <c r="H23" s="242"/>
    </row>
    <row r="24" spans="1:14" ht="18" x14ac:dyDescent="0.35">
      <c r="A24" s="240"/>
      <c r="B24" s="246"/>
    </row>
    <row r="25" spans="1:14" ht="18" x14ac:dyDescent="0.35">
      <c r="A25" s="247" t="s">
        <v>1</v>
      </c>
      <c r="B25" s="246"/>
    </row>
    <row r="26" spans="1:14" ht="26.25" customHeight="1" x14ac:dyDescent="0.45">
      <c r="A26" s="248" t="s">
        <v>4</v>
      </c>
      <c r="B26" s="669" t="s">
        <v>143</v>
      </c>
      <c r="C26" s="669"/>
    </row>
    <row r="27" spans="1:14" ht="26.25" customHeight="1" x14ac:dyDescent="0.5">
      <c r="A27" s="249" t="s">
        <v>48</v>
      </c>
      <c r="B27" s="675" t="s">
        <v>144</v>
      </c>
      <c r="C27" s="675"/>
    </row>
    <row r="28" spans="1:14" ht="27" customHeight="1" x14ac:dyDescent="0.45">
      <c r="A28" s="249" t="s">
        <v>6</v>
      </c>
      <c r="B28" s="443">
        <v>99</v>
      </c>
    </row>
    <row r="29" spans="1:14" s="3" customFormat="1" ht="27" customHeight="1" x14ac:dyDescent="0.5">
      <c r="A29" s="249" t="s">
        <v>49</v>
      </c>
      <c r="B29" s="251">
        <v>0</v>
      </c>
      <c r="C29" s="676" t="s">
        <v>50</v>
      </c>
      <c r="D29" s="677"/>
      <c r="E29" s="677"/>
      <c r="F29" s="677"/>
      <c r="G29" s="678"/>
      <c r="I29" s="252"/>
      <c r="J29" s="252"/>
      <c r="K29" s="252"/>
      <c r="L29" s="252"/>
    </row>
    <row r="30" spans="1:14" s="3" customFormat="1" ht="19.5" customHeight="1" x14ac:dyDescent="0.35">
      <c r="A30" s="249" t="s">
        <v>51</v>
      </c>
      <c r="B30" s="253">
        <f>B28-B29</f>
        <v>99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5">
      <c r="A31" s="249" t="s">
        <v>52</v>
      </c>
      <c r="B31" s="256">
        <v>1</v>
      </c>
      <c r="C31" s="679" t="s">
        <v>53</v>
      </c>
      <c r="D31" s="680"/>
      <c r="E31" s="680"/>
      <c r="F31" s="680"/>
      <c r="G31" s="680"/>
      <c r="H31" s="681"/>
      <c r="I31" s="252"/>
      <c r="J31" s="252"/>
      <c r="K31" s="252"/>
      <c r="L31" s="252"/>
    </row>
    <row r="32" spans="1:14" s="3" customFormat="1" ht="27" customHeight="1" x14ac:dyDescent="0.45">
      <c r="A32" s="249" t="s">
        <v>54</v>
      </c>
      <c r="B32" s="256">
        <v>1</v>
      </c>
      <c r="C32" s="679" t="s">
        <v>55</v>
      </c>
      <c r="D32" s="680"/>
      <c r="E32" s="680"/>
      <c r="F32" s="680"/>
      <c r="G32" s="680"/>
      <c r="H32" s="681"/>
      <c r="I32" s="252"/>
      <c r="J32" s="252"/>
      <c r="K32" s="252"/>
      <c r="L32" s="257"/>
      <c r="M32" s="257"/>
      <c r="N32" s="258"/>
    </row>
    <row r="33" spans="1:14" s="3" customFormat="1" ht="17.25" customHeight="1" x14ac:dyDescent="0.35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" x14ac:dyDescent="0.35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5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5">
      <c r="A36" s="262" t="s">
        <v>58</v>
      </c>
      <c r="B36" s="263">
        <v>100</v>
      </c>
      <c r="C36" s="239"/>
      <c r="D36" s="682" t="s">
        <v>59</v>
      </c>
      <c r="E36" s="683"/>
      <c r="F36" s="682" t="s">
        <v>60</v>
      </c>
      <c r="G36" s="684"/>
      <c r="J36" s="252"/>
      <c r="K36" s="252"/>
      <c r="L36" s="257"/>
      <c r="M36" s="257"/>
      <c r="N36" s="258"/>
    </row>
    <row r="37" spans="1:14" s="3" customFormat="1" ht="27" customHeight="1" x14ac:dyDescent="0.45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5">
      <c r="A38" s="264" t="s">
        <v>66</v>
      </c>
      <c r="B38" s="265">
        <v>1</v>
      </c>
      <c r="C38" s="271">
        <v>1</v>
      </c>
      <c r="D38" s="272">
        <v>67222965</v>
      </c>
      <c r="E38" s="273">
        <f>IF(ISBLANK(D38),"-",$D$48/$D$45*D38)</f>
        <v>67609012.461153179</v>
      </c>
      <c r="F38" s="272">
        <v>69252456</v>
      </c>
      <c r="G38" s="274">
        <f>IF(ISBLANK(F38),"-",$D$48/$F$45*F38)</f>
        <v>67870610.372809589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5">
      <c r="A39" s="264" t="s">
        <v>67</v>
      </c>
      <c r="B39" s="265">
        <v>1</v>
      </c>
      <c r="C39" s="276">
        <v>2</v>
      </c>
      <c r="D39" s="277">
        <v>67428992</v>
      </c>
      <c r="E39" s="278">
        <f>IF(ISBLANK(D39),"-",$D$48/$D$45*D39)</f>
        <v>67816222.63122429</v>
      </c>
      <c r="F39" s="277">
        <v>69419377</v>
      </c>
      <c r="G39" s="279">
        <f>IF(ISBLANK(F39),"-",$D$48/$F$45*F39)</f>
        <v>68034200.674271807</v>
      </c>
      <c r="I39" s="686">
        <f>ABS((F43/D43*D42)-F42)/D42</f>
        <v>6.0022085792305795E-3</v>
      </c>
      <c r="J39" s="252"/>
      <c r="K39" s="252"/>
      <c r="L39" s="257"/>
      <c r="M39" s="257"/>
      <c r="N39" s="258"/>
    </row>
    <row r="40" spans="1:14" ht="26.25" customHeight="1" x14ac:dyDescent="0.45">
      <c r="A40" s="264" t="s">
        <v>68</v>
      </c>
      <c r="B40" s="265">
        <v>1</v>
      </c>
      <c r="C40" s="276">
        <v>3</v>
      </c>
      <c r="D40" s="277">
        <v>66993487</v>
      </c>
      <c r="E40" s="278">
        <f>IF(ISBLANK(D40),"-",$D$48/$D$45*D40)</f>
        <v>67378216.616882399</v>
      </c>
      <c r="F40" s="277">
        <v>69471015</v>
      </c>
      <c r="G40" s="279">
        <f>IF(ISBLANK(F40),"-",$D$48/$F$45*F40)</f>
        <v>68084808.302951887</v>
      </c>
      <c r="I40" s="686"/>
      <c r="L40" s="257"/>
      <c r="M40" s="257"/>
      <c r="N40" s="280"/>
    </row>
    <row r="41" spans="1:14" ht="27" customHeight="1" x14ac:dyDescent="0.45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5">
      <c r="A42" s="264" t="s">
        <v>70</v>
      </c>
      <c r="B42" s="265">
        <v>1</v>
      </c>
      <c r="C42" s="286" t="s">
        <v>71</v>
      </c>
      <c r="D42" s="287">
        <f>AVERAGE(D38:D41)</f>
        <v>67215148</v>
      </c>
      <c r="E42" s="288">
        <f>AVERAGE(E38:E41)</f>
        <v>67601150.569753289</v>
      </c>
      <c r="F42" s="287">
        <f>AVERAGE(F38:F41)</f>
        <v>69380949.333333328</v>
      </c>
      <c r="G42" s="289">
        <f>AVERAGE(G38:G41)</f>
        <v>67996539.783344433</v>
      </c>
      <c r="H42" s="290"/>
    </row>
    <row r="43" spans="1:14" ht="26.25" customHeight="1" x14ac:dyDescent="0.45">
      <c r="A43" s="264" t="s">
        <v>72</v>
      </c>
      <c r="B43" s="265">
        <v>1</v>
      </c>
      <c r="C43" s="291" t="s">
        <v>73</v>
      </c>
      <c r="D43" s="292">
        <v>30.13</v>
      </c>
      <c r="E43" s="280"/>
      <c r="F43" s="292">
        <v>30.92</v>
      </c>
      <c r="H43" s="290"/>
    </row>
    <row r="44" spans="1:14" ht="26.25" customHeight="1" x14ac:dyDescent="0.45">
      <c r="A44" s="264" t="s">
        <v>74</v>
      </c>
      <c r="B44" s="265">
        <v>1</v>
      </c>
      <c r="C44" s="293" t="s">
        <v>75</v>
      </c>
      <c r="D44" s="294">
        <f>D43*$B$34</f>
        <v>30.13</v>
      </c>
      <c r="E44" s="295"/>
      <c r="F44" s="294">
        <f>F43*$B$34</f>
        <v>30.92</v>
      </c>
      <c r="H44" s="290"/>
    </row>
    <row r="45" spans="1:14" ht="19.5" customHeight="1" x14ac:dyDescent="0.35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29.828699999999998</v>
      </c>
      <c r="E45" s="298"/>
      <c r="F45" s="297">
        <f>F44*$B$30/100</f>
        <v>30.610800000000005</v>
      </c>
      <c r="H45" s="290"/>
    </row>
    <row r="46" spans="1:14" ht="19.5" customHeight="1" x14ac:dyDescent="0.35">
      <c r="A46" s="687" t="s">
        <v>78</v>
      </c>
      <c r="B46" s="688"/>
      <c r="C46" s="293" t="s">
        <v>79</v>
      </c>
      <c r="D46" s="299">
        <f>D45/$B$45</f>
        <v>0.29828699999999997</v>
      </c>
      <c r="E46" s="300"/>
      <c r="F46" s="301">
        <f>F45/$B$45</f>
        <v>0.30610800000000005</v>
      </c>
      <c r="H46" s="290"/>
    </row>
    <row r="47" spans="1:14" ht="27" customHeight="1" x14ac:dyDescent="0.45">
      <c r="A47" s="689"/>
      <c r="B47" s="690"/>
      <c r="C47" s="302" t="s">
        <v>80</v>
      </c>
      <c r="D47" s="303">
        <v>0.3</v>
      </c>
      <c r="E47" s="304"/>
      <c r="F47" s="300"/>
      <c r="H47" s="290"/>
    </row>
    <row r="48" spans="1:14" ht="18" x14ac:dyDescent="0.35">
      <c r="C48" s="305" t="s">
        <v>81</v>
      </c>
      <c r="D48" s="297">
        <f>D47*$B$45</f>
        <v>30</v>
      </c>
      <c r="F48" s="306"/>
      <c r="H48" s="290"/>
    </row>
    <row r="49" spans="1:12" ht="19.5" customHeight="1" x14ac:dyDescent="0.35">
      <c r="C49" s="307" t="s">
        <v>82</v>
      </c>
      <c r="D49" s="308">
        <f>D48/B34</f>
        <v>30</v>
      </c>
      <c r="F49" s="306"/>
      <c r="H49" s="290"/>
    </row>
    <row r="50" spans="1:12" ht="18" x14ac:dyDescent="0.35">
      <c r="C50" s="262" t="s">
        <v>83</v>
      </c>
      <c r="D50" s="309">
        <f>AVERAGE(E38:E41,G38:G41)</f>
        <v>67798845.176548854</v>
      </c>
      <c r="F50" s="310"/>
      <c r="H50" s="290"/>
    </row>
    <row r="51" spans="1:12" ht="18" x14ac:dyDescent="0.35">
      <c r="C51" s="264" t="s">
        <v>84</v>
      </c>
      <c r="D51" s="311">
        <f>STDEV(E38:E41,G38:G41)/D50</f>
        <v>3.9333620144912009E-3</v>
      </c>
      <c r="F51" s="310"/>
      <c r="H51" s="290"/>
    </row>
    <row r="52" spans="1:12" ht="19.5" customHeight="1" x14ac:dyDescent="0.35">
      <c r="C52" s="312" t="s">
        <v>20</v>
      </c>
      <c r="D52" s="313">
        <f>COUNT(E38:E41,G38:G41)</f>
        <v>6</v>
      </c>
      <c r="F52" s="310"/>
    </row>
    <row r="54" spans="1:12" ht="18" x14ac:dyDescent="0.35">
      <c r="A54" s="314" t="s">
        <v>1</v>
      </c>
      <c r="B54" s="315" t="s">
        <v>85</v>
      </c>
    </row>
    <row r="55" spans="1:12" ht="18" x14ac:dyDescent="0.35">
      <c r="A55" s="239" t="s">
        <v>86</v>
      </c>
      <c r="B55" s="316" t="str">
        <f>B21</f>
        <v>Each film-coated tablet contains: Lamivudine USP 150 mg, Nevirapine USP 200 mg and Zidovudine USP 300 mg.</v>
      </c>
    </row>
    <row r="56" spans="1:12" ht="26.25" customHeight="1" x14ac:dyDescent="0.45">
      <c r="A56" s="317" t="s">
        <v>87</v>
      </c>
      <c r="B56" s="318">
        <v>300</v>
      </c>
      <c r="C56" s="239" t="str">
        <f>B20</f>
        <v xml:space="preserve">Zidovudine </v>
      </c>
      <c r="H56" s="319"/>
    </row>
    <row r="57" spans="1:12" ht="18" x14ac:dyDescent="0.35">
      <c r="A57" s="316" t="s">
        <v>88</v>
      </c>
      <c r="B57" s="386">
        <f>Uniformity!C46</f>
        <v>1131.6299999999999</v>
      </c>
      <c r="H57" s="319"/>
    </row>
    <row r="58" spans="1:12" ht="19.5" customHeight="1" x14ac:dyDescent="0.35">
      <c r="H58" s="319"/>
    </row>
    <row r="59" spans="1:12" s="3" customFormat="1" ht="27" customHeight="1" x14ac:dyDescent="0.45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5">
      <c r="A60" s="264" t="s">
        <v>93</v>
      </c>
      <c r="B60" s="265">
        <v>10</v>
      </c>
      <c r="C60" s="691" t="s">
        <v>94</v>
      </c>
      <c r="D60" s="694">
        <v>1138.08</v>
      </c>
      <c r="E60" s="322">
        <v>1</v>
      </c>
      <c r="F60" s="323">
        <v>68610684</v>
      </c>
      <c r="G60" s="387">
        <f>IF(ISBLANK(F60),"-",(F60/$D$50*$D$47*$B$68)*($B$57/$D$60))</f>
        <v>301.87167743506109</v>
      </c>
      <c r="H60" s="405">
        <f t="shared" ref="H60:H71" si="0">IF(ISBLANK(F60),"-",(G60/$B$56)*100)</f>
        <v>100.62389247835371</v>
      </c>
      <c r="L60" s="252"/>
    </row>
    <row r="61" spans="1:12" s="3" customFormat="1" ht="26.25" customHeight="1" x14ac:dyDescent="0.45">
      <c r="A61" s="264" t="s">
        <v>95</v>
      </c>
      <c r="B61" s="265">
        <v>100</v>
      </c>
      <c r="C61" s="692"/>
      <c r="D61" s="695"/>
      <c r="E61" s="324">
        <v>2</v>
      </c>
      <c r="F61" s="277">
        <v>69730489</v>
      </c>
      <c r="G61" s="388">
        <f>IF(ISBLANK(F61),"-",(F61/$D$50*$D$47*$B$68)*($B$57/$D$60))</f>
        <v>306.79856919655657</v>
      </c>
      <c r="H61" s="406">
        <f t="shared" si="0"/>
        <v>102.26618973218552</v>
      </c>
      <c r="L61" s="252"/>
    </row>
    <row r="62" spans="1:12" s="3" customFormat="1" ht="26.25" customHeight="1" x14ac:dyDescent="0.45">
      <c r="A62" s="264" t="s">
        <v>96</v>
      </c>
      <c r="B62" s="265">
        <v>1</v>
      </c>
      <c r="C62" s="692"/>
      <c r="D62" s="695"/>
      <c r="E62" s="324">
        <v>3</v>
      </c>
      <c r="F62" s="325">
        <v>70318325</v>
      </c>
      <c r="G62" s="388">
        <f>IF(ISBLANK(F62),"-",(F62/$D$50*$D$47*$B$68)*($B$57/$D$60))</f>
        <v>309.38491623511283</v>
      </c>
      <c r="H62" s="406">
        <f t="shared" si="0"/>
        <v>103.12830541170428</v>
      </c>
      <c r="L62" s="252"/>
    </row>
    <row r="63" spans="1:12" ht="27" customHeight="1" x14ac:dyDescent="0.45">
      <c r="A63" s="264" t="s">
        <v>97</v>
      </c>
      <c r="B63" s="265">
        <v>1</v>
      </c>
      <c r="C63" s="693"/>
      <c r="D63" s="696"/>
      <c r="E63" s="326">
        <v>4</v>
      </c>
      <c r="F63" s="327"/>
      <c r="G63" s="388" t="str">
        <f>IF(ISBLANK(F63),"-",(F63/$D$50*$D$47*$B$68)*($B$57/$D$60))</f>
        <v>-</v>
      </c>
      <c r="H63" s="406" t="str">
        <f t="shared" si="0"/>
        <v>-</v>
      </c>
    </row>
    <row r="64" spans="1:12" ht="26.25" customHeight="1" x14ac:dyDescent="0.45">
      <c r="A64" s="264" t="s">
        <v>98</v>
      </c>
      <c r="B64" s="265">
        <v>1</v>
      </c>
      <c r="C64" s="691" t="s">
        <v>99</v>
      </c>
      <c r="D64" s="694">
        <v>1128.76</v>
      </c>
      <c r="E64" s="322">
        <v>1</v>
      </c>
      <c r="F64" s="323">
        <v>67845853</v>
      </c>
      <c r="G64" s="387">
        <f>IF(ISBLANK(F64),"-",(F64/$D$50*$D$47*$B$68)*($B$57/$D$64))</f>
        <v>300.97131557213078</v>
      </c>
      <c r="H64" s="405">
        <f t="shared" si="0"/>
        <v>100.32377185737693</v>
      </c>
    </row>
    <row r="65" spans="1:8" ht="26.25" customHeight="1" x14ac:dyDescent="0.45">
      <c r="A65" s="264" t="s">
        <v>100</v>
      </c>
      <c r="B65" s="265">
        <v>1</v>
      </c>
      <c r="C65" s="692"/>
      <c r="D65" s="695"/>
      <c r="E65" s="324">
        <v>2</v>
      </c>
      <c r="F65" s="277">
        <v>68300170</v>
      </c>
      <c r="G65" s="388">
        <f>IF(ISBLANK(F65),"-",(F65/$D$50*$D$47*$B$68)*($B$57/$D$64))</f>
        <v>302.98671340605267</v>
      </c>
      <c r="H65" s="406">
        <f t="shared" si="0"/>
        <v>100.99557113535089</v>
      </c>
    </row>
    <row r="66" spans="1:8" ht="26.25" customHeight="1" x14ac:dyDescent="0.45">
      <c r="A66" s="264" t="s">
        <v>101</v>
      </c>
      <c r="B66" s="265">
        <v>1</v>
      </c>
      <c r="C66" s="692"/>
      <c r="D66" s="695"/>
      <c r="E66" s="324">
        <v>3</v>
      </c>
      <c r="F66" s="277">
        <v>68283686</v>
      </c>
      <c r="G66" s="388">
        <f>IF(ISBLANK(F66),"-",(F66/$D$50*$D$47*$B$68)*($B$57/$D$64))</f>
        <v>302.91358865418476</v>
      </c>
      <c r="H66" s="406">
        <f t="shared" si="0"/>
        <v>100.97119621806159</v>
      </c>
    </row>
    <row r="67" spans="1:8" ht="27" customHeight="1" x14ac:dyDescent="0.45">
      <c r="A67" s="264" t="s">
        <v>102</v>
      </c>
      <c r="B67" s="265">
        <v>1</v>
      </c>
      <c r="C67" s="693"/>
      <c r="D67" s="696"/>
      <c r="E67" s="326">
        <v>4</v>
      </c>
      <c r="F67" s="327"/>
      <c r="G67" s="404" t="str">
        <f>IF(ISBLANK(F67),"-",(F67/$D$50*$D$47*$B$68)*($B$57/$D$64))</f>
        <v>-</v>
      </c>
      <c r="H67" s="407" t="str">
        <f t="shared" si="0"/>
        <v>-</v>
      </c>
    </row>
    <row r="68" spans="1:8" ht="26.25" customHeight="1" x14ac:dyDescent="0.5">
      <c r="A68" s="264" t="s">
        <v>103</v>
      </c>
      <c r="B68" s="328">
        <f>(B67/B66)*(B65/B64)*(B63/B62)*(B61/B60)*B59</f>
        <v>1000</v>
      </c>
      <c r="C68" s="691" t="s">
        <v>104</v>
      </c>
      <c r="D68" s="694">
        <v>1134.5899999999999</v>
      </c>
      <c r="E68" s="322">
        <v>1</v>
      </c>
      <c r="F68" s="323">
        <v>68164575</v>
      </c>
      <c r="G68" s="387">
        <f>IF(ISBLANK(F68),"-",(F68/$D$50*$D$47*$B$68)*($B$57/$D$68))</f>
        <v>300.83141760073227</v>
      </c>
      <c r="H68" s="406">
        <f t="shared" si="0"/>
        <v>100.27713920024408</v>
      </c>
    </row>
    <row r="69" spans="1:8" ht="27" customHeight="1" x14ac:dyDescent="0.5">
      <c r="A69" s="312" t="s">
        <v>105</v>
      </c>
      <c r="B69" s="329">
        <f>(D47*B68)/B56*B57</f>
        <v>1131.6299999999999</v>
      </c>
      <c r="C69" s="692"/>
      <c r="D69" s="695"/>
      <c r="E69" s="324">
        <v>2</v>
      </c>
      <c r="F69" s="277">
        <v>67532695</v>
      </c>
      <c r="G69" s="388">
        <f>IF(ISBLANK(F69),"-",(F69/$D$50*$D$47*$B$68)*($B$57/$D$68))</f>
        <v>298.04273511934736</v>
      </c>
      <c r="H69" s="406">
        <f t="shared" si="0"/>
        <v>99.34757837311578</v>
      </c>
    </row>
    <row r="70" spans="1:8" ht="26.25" customHeight="1" x14ac:dyDescent="0.45">
      <c r="A70" s="704" t="s">
        <v>78</v>
      </c>
      <c r="B70" s="705"/>
      <c r="C70" s="692"/>
      <c r="D70" s="695"/>
      <c r="E70" s="324">
        <v>3</v>
      </c>
      <c r="F70" s="277">
        <v>68882255</v>
      </c>
      <c r="G70" s="388">
        <f>IF(ISBLANK(F70),"-",(F70/$D$50*$D$47*$B$68)*($B$57/$D$68))</f>
        <v>303.99876210165075</v>
      </c>
      <c r="H70" s="406">
        <f t="shared" si="0"/>
        <v>101.33292070055025</v>
      </c>
    </row>
    <row r="71" spans="1:8" ht="27" customHeight="1" x14ac:dyDescent="0.45">
      <c r="A71" s="706"/>
      <c r="B71" s="707"/>
      <c r="C71" s="703"/>
      <c r="D71" s="696"/>
      <c r="E71" s="326">
        <v>4</v>
      </c>
      <c r="F71" s="327"/>
      <c r="G71" s="404" t="str">
        <f>IF(ISBLANK(F71),"-",(F71/$D$50*$D$47*$B$68)*($B$57/$D$68))</f>
        <v>-</v>
      </c>
      <c r="H71" s="407" t="str">
        <f t="shared" si="0"/>
        <v>-</v>
      </c>
    </row>
    <row r="72" spans="1:8" ht="26.25" customHeight="1" x14ac:dyDescent="0.45">
      <c r="A72" s="330"/>
      <c r="B72" s="330"/>
      <c r="C72" s="330"/>
      <c r="D72" s="330"/>
      <c r="E72" s="330"/>
      <c r="F72" s="332" t="s">
        <v>71</v>
      </c>
      <c r="G72" s="393">
        <f>AVERAGE(G60:G71)</f>
        <v>303.08885503564773</v>
      </c>
      <c r="H72" s="408">
        <f>AVERAGE(H60:H71)</f>
        <v>101.02961834521588</v>
      </c>
    </row>
    <row r="73" spans="1:8" ht="26.25" customHeight="1" x14ac:dyDescent="0.45">
      <c r="C73" s="330"/>
      <c r="D73" s="330"/>
      <c r="E73" s="330"/>
      <c r="F73" s="333" t="s">
        <v>84</v>
      </c>
      <c r="G73" s="392">
        <f>STDEV(G60:G71)/G72</f>
        <v>1.1115246468215696E-2</v>
      </c>
      <c r="H73" s="392">
        <f>STDEV(H60:H71)/H72</f>
        <v>1.111524646821571E-2</v>
      </c>
    </row>
    <row r="74" spans="1:8" ht="27" customHeight="1" x14ac:dyDescent="0.45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5">
      <c r="A76" s="248" t="s">
        <v>106</v>
      </c>
      <c r="B76" s="337" t="s">
        <v>107</v>
      </c>
      <c r="C76" s="699" t="str">
        <f>B26</f>
        <v>Zidovudine</v>
      </c>
      <c r="D76" s="699"/>
      <c r="E76" s="338" t="s">
        <v>108</v>
      </c>
      <c r="F76" s="338"/>
      <c r="G76" s="424">
        <f>H72</f>
        <v>101.02961834521588</v>
      </c>
      <c r="H76" s="340"/>
    </row>
    <row r="77" spans="1:8" ht="18" x14ac:dyDescent="0.35">
      <c r="A77" s="247" t="s">
        <v>109</v>
      </c>
      <c r="B77" s="247" t="s">
        <v>110</v>
      </c>
    </row>
    <row r="78" spans="1:8" ht="18" x14ac:dyDescent="0.35">
      <c r="A78" s="247"/>
      <c r="B78" s="247"/>
    </row>
    <row r="79" spans="1:8" ht="26.25" customHeight="1" x14ac:dyDescent="0.45">
      <c r="A79" s="248" t="s">
        <v>4</v>
      </c>
      <c r="B79" s="685" t="str">
        <f>B26</f>
        <v>Zidovudine</v>
      </c>
      <c r="C79" s="685"/>
    </row>
    <row r="80" spans="1:8" ht="26.25" customHeight="1" x14ac:dyDescent="0.45">
      <c r="A80" s="249" t="s">
        <v>48</v>
      </c>
      <c r="B80" s="685" t="str">
        <f>B27</f>
        <v>Z1-1</v>
      </c>
      <c r="C80" s="685"/>
    </row>
    <row r="81" spans="1:12" ht="27" customHeight="1" x14ac:dyDescent="0.45">
      <c r="A81" s="249" t="s">
        <v>6</v>
      </c>
      <c r="B81" s="443">
        <f>B28</f>
        <v>99</v>
      </c>
    </row>
    <row r="82" spans="1:12" s="3" customFormat="1" ht="27" customHeight="1" x14ac:dyDescent="0.5">
      <c r="A82" s="249" t="s">
        <v>49</v>
      </c>
      <c r="B82" s="251">
        <v>0</v>
      </c>
      <c r="C82" s="676" t="s">
        <v>50</v>
      </c>
      <c r="D82" s="677"/>
      <c r="E82" s="677"/>
      <c r="F82" s="677"/>
      <c r="G82" s="678"/>
      <c r="I82" s="252"/>
      <c r="J82" s="252"/>
      <c r="K82" s="252"/>
      <c r="L82" s="252"/>
    </row>
    <row r="83" spans="1:12" s="3" customFormat="1" ht="19.5" customHeight="1" x14ac:dyDescent="0.35">
      <c r="A83" s="249" t="s">
        <v>51</v>
      </c>
      <c r="B83" s="253">
        <f>B81-B82</f>
        <v>99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5">
      <c r="A84" s="249" t="s">
        <v>52</v>
      </c>
      <c r="B84" s="256">
        <v>1</v>
      </c>
      <c r="C84" s="679" t="s">
        <v>111</v>
      </c>
      <c r="D84" s="680"/>
      <c r="E84" s="680"/>
      <c r="F84" s="680"/>
      <c r="G84" s="680"/>
      <c r="H84" s="681"/>
      <c r="I84" s="252"/>
      <c r="J84" s="252"/>
      <c r="K84" s="252"/>
      <c r="L84" s="252"/>
    </row>
    <row r="85" spans="1:12" s="3" customFormat="1" ht="27" customHeight="1" x14ac:dyDescent="0.45">
      <c r="A85" s="249" t="s">
        <v>54</v>
      </c>
      <c r="B85" s="256">
        <v>1</v>
      </c>
      <c r="C85" s="679" t="s">
        <v>112</v>
      </c>
      <c r="D85" s="680"/>
      <c r="E85" s="680"/>
      <c r="F85" s="680"/>
      <c r="G85" s="680"/>
      <c r="H85" s="681"/>
      <c r="I85" s="252"/>
      <c r="J85" s="252"/>
      <c r="K85" s="252"/>
      <c r="L85" s="252"/>
    </row>
    <row r="86" spans="1:12" s="3" customFormat="1" ht="18" x14ac:dyDescent="0.35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" x14ac:dyDescent="0.35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5">
      <c r="A88" s="247"/>
      <c r="B88" s="247"/>
    </row>
    <row r="89" spans="1:12" ht="27" customHeight="1" x14ac:dyDescent="0.45">
      <c r="A89" s="262" t="s">
        <v>58</v>
      </c>
      <c r="B89" s="263">
        <v>100</v>
      </c>
      <c r="D89" s="341" t="s">
        <v>59</v>
      </c>
      <c r="E89" s="342"/>
      <c r="F89" s="682" t="s">
        <v>60</v>
      </c>
      <c r="G89" s="684"/>
    </row>
    <row r="90" spans="1:12" ht="27" customHeight="1" x14ac:dyDescent="0.45">
      <c r="A90" s="264" t="s">
        <v>61</v>
      </c>
      <c r="B90" s="265">
        <v>1</v>
      </c>
      <c r="C90" s="343" t="s">
        <v>62</v>
      </c>
      <c r="D90" s="267" t="s">
        <v>63</v>
      </c>
      <c r="E90" s="268" t="s">
        <v>64</v>
      </c>
      <c r="F90" s="267" t="s">
        <v>63</v>
      </c>
      <c r="G90" s="344" t="s">
        <v>64</v>
      </c>
      <c r="I90" s="270" t="s">
        <v>65</v>
      </c>
    </row>
    <row r="91" spans="1:12" ht="26.25" customHeight="1" x14ac:dyDescent="0.45">
      <c r="A91" s="264" t="s">
        <v>66</v>
      </c>
      <c r="B91" s="265">
        <v>1</v>
      </c>
      <c r="C91" s="345">
        <v>1</v>
      </c>
      <c r="D91" s="272">
        <v>65630887</v>
      </c>
      <c r="E91" s="273">
        <f>IF(ISBLANK(D91),"-",$D$101/$D$98*D91)</f>
        <v>74228894.023653835</v>
      </c>
      <c r="F91" s="272">
        <v>69297952</v>
      </c>
      <c r="G91" s="274">
        <f>IF(ISBLANK(F91),"-",$D$101/$F$98*F91)</f>
        <v>74473807.121110022</v>
      </c>
      <c r="I91" s="275"/>
    </row>
    <row r="92" spans="1:12" ht="26.25" customHeight="1" x14ac:dyDescent="0.45">
      <c r="A92" s="264" t="s">
        <v>67</v>
      </c>
      <c r="B92" s="265">
        <v>1</v>
      </c>
      <c r="C92" s="331">
        <v>2</v>
      </c>
      <c r="D92" s="277">
        <v>65039069</v>
      </c>
      <c r="E92" s="278">
        <f>IF(ISBLANK(D92),"-",$D$101/$D$98*D92)</f>
        <v>73559544.611946344</v>
      </c>
      <c r="F92" s="277">
        <v>69820217</v>
      </c>
      <c r="G92" s="279">
        <f>IF(ISBLANK(F92),"-",$D$101/$F$98*F92)</f>
        <v>75035080.026781261</v>
      </c>
      <c r="I92" s="686">
        <f>ABS((F96/D96*D95)-F95)/D95</f>
        <v>1.348668775074092E-2</v>
      </c>
    </row>
    <row r="93" spans="1:12" ht="26.25" customHeight="1" x14ac:dyDescent="0.45">
      <c r="A93" s="264" t="s">
        <v>68</v>
      </c>
      <c r="B93" s="265">
        <v>1</v>
      </c>
      <c r="C93" s="331">
        <v>3</v>
      </c>
      <c r="D93" s="277">
        <v>65589723</v>
      </c>
      <c r="E93" s="278">
        <f>IF(ISBLANK(D93),"-",$D$101/$D$98*D93)</f>
        <v>74182337.313341662</v>
      </c>
      <c r="F93" s="277">
        <v>70072753</v>
      </c>
      <c r="G93" s="279">
        <f>IF(ISBLANK(F93),"-",$D$101/$F$98*F93)</f>
        <v>75306477.908137649</v>
      </c>
      <c r="I93" s="686"/>
    </row>
    <row r="94" spans="1:12" ht="27" customHeight="1" x14ac:dyDescent="0.45">
      <c r="A94" s="264" t="s">
        <v>69</v>
      </c>
      <c r="B94" s="265">
        <v>1</v>
      </c>
      <c r="C94" s="346">
        <v>4</v>
      </c>
      <c r="D94" s="282"/>
      <c r="E94" s="283" t="str">
        <f>IF(ISBLANK(D94),"-",$D$101/$D$98*D94)</f>
        <v>-</v>
      </c>
      <c r="F94" s="347"/>
      <c r="G94" s="284" t="str">
        <f>IF(ISBLANK(F94),"-",$D$101/$F$98*F94)</f>
        <v>-</v>
      </c>
      <c r="I94" s="285"/>
    </row>
    <row r="95" spans="1:12" ht="27" customHeight="1" x14ac:dyDescent="0.45">
      <c r="A95" s="264" t="s">
        <v>70</v>
      </c>
      <c r="B95" s="265">
        <v>1</v>
      </c>
      <c r="C95" s="348" t="s">
        <v>71</v>
      </c>
      <c r="D95" s="349">
        <f>AVERAGE(D91:D94)</f>
        <v>65419893</v>
      </c>
      <c r="E95" s="288">
        <f>AVERAGE(E91:E94)</f>
        <v>73990258.649647281</v>
      </c>
      <c r="F95" s="350">
        <f>AVERAGE(F91:F94)</f>
        <v>69730307.333333328</v>
      </c>
      <c r="G95" s="351">
        <f>AVERAGE(G91:G94)</f>
        <v>74938455.018676311</v>
      </c>
    </row>
    <row r="96" spans="1:12" ht="26.25" customHeight="1" x14ac:dyDescent="0.45">
      <c r="A96" s="264" t="s">
        <v>72</v>
      </c>
      <c r="B96" s="250">
        <v>1</v>
      </c>
      <c r="C96" s="352" t="s">
        <v>113</v>
      </c>
      <c r="D96" s="353">
        <v>29.77</v>
      </c>
      <c r="E96" s="280"/>
      <c r="F96" s="292">
        <v>31.33</v>
      </c>
    </row>
    <row r="97" spans="1:10" ht="26.25" customHeight="1" x14ac:dyDescent="0.45">
      <c r="A97" s="264" t="s">
        <v>74</v>
      </c>
      <c r="B97" s="250">
        <v>1</v>
      </c>
      <c r="C97" s="354" t="s">
        <v>114</v>
      </c>
      <c r="D97" s="355">
        <f>D96*$B$87</f>
        <v>29.77</v>
      </c>
      <c r="E97" s="295"/>
      <c r="F97" s="294">
        <f>F96*$B$87</f>
        <v>31.33</v>
      </c>
    </row>
    <row r="98" spans="1:10" ht="19.5" customHeight="1" x14ac:dyDescent="0.35">
      <c r="A98" s="264" t="s">
        <v>76</v>
      </c>
      <c r="B98" s="356">
        <f>(B97/B96)*(B95/B94)*(B93/B92)*(B91/B90)*B89</f>
        <v>100</v>
      </c>
      <c r="C98" s="354" t="s">
        <v>115</v>
      </c>
      <c r="D98" s="357">
        <f>D97*$B$83/100</f>
        <v>29.472300000000001</v>
      </c>
      <c r="E98" s="298"/>
      <c r="F98" s="297">
        <f>F97*$B$83/100</f>
        <v>31.016699999999997</v>
      </c>
    </row>
    <row r="99" spans="1:10" ht="19.5" customHeight="1" x14ac:dyDescent="0.35">
      <c r="A99" s="687" t="s">
        <v>78</v>
      </c>
      <c r="B99" s="701"/>
      <c r="C99" s="354" t="s">
        <v>116</v>
      </c>
      <c r="D99" s="358">
        <f>D98/$B$98</f>
        <v>0.29472300000000001</v>
      </c>
      <c r="E99" s="298"/>
      <c r="F99" s="301">
        <f>F98/$B$98</f>
        <v>0.31016699999999997</v>
      </c>
      <c r="G99" s="359"/>
      <c r="H99" s="290"/>
    </row>
    <row r="100" spans="1:10" ht="19.5" customHeight="1" x14ac:dyDescent="0.35">
      <c r="A100" s="689"/>
      <c r="B100" s="702"/>
      <c r="C100" s="354" t="s">
        <v>80</v>
      </c>
      <c r="D100" s="360">
        <f>$B$56/$B$116</f>
        <v>0.33333333333333331</v>
      </c>
      <c r="F100" s="306"/>
      <c r="G100" s="361"/>
      <c r="H100" s="290"/>
    </row>
    <row r="101" spans="1:10" ht="18" x14ac:dyDescent="0.35">
      <c r="C101" s="354" t="s">
        <v>81</v>
      </c>
      <c r="D101" s="355">
        <f>D100*$B$98</f>
        <v>33.333333333333329</v>
      </c>
      <c r="F101" s="306"/>
      <c r="G101" s="359"/>
      <c r="H101" s="290"/>
    </row>
    <row r="102" spans="1:10" ht="19.5" customHeight="1" x14ac:dyDescent="0.35">
      <c r="C102" s="362" t="s">
        <v>82</v>
      </c>
      <c r="D102" s="363">
        <f>D101/B34</f>
        <v>33.333333333333329</v>
      </c>
      <c r="F102" s="310"/>
      <c r="G102" s="359"/>
      <c r="H102" s="290"/>
      <c r="J102" s="364"/>
    </row>
    <row r="103" spans="1:10" ht="18" x14ac:dyDescent="0.35">
      <c r="C103" s="365" t="s">
        <v>117</v>
      </c>
      <c r="D103" s="366">
        <f>AVERAGE(E91:E94,G91:G94)</f>
        <v>74464356.834161803</v>
      </c>
      <c r="F103" s="310"/>
      <c r="G103" s="367"/>
      <c r="H103" s="290"/>
      <c r="J103" s="368"/>
    </row>
    <row r="104" spans="1:10" ht="18" x14ac:dyDescent="0.35">
      <c r="C104" s="333" t="s">
        <v>84</v>
      </c>
      <c r="D104" s="369">
        <f>STDEV(E91:E94,G91:G94)/D103</f>
        <v>8.4692547179524829E-3</v>
      </c>
      <c r="F104" s="310"/>
      <c r="G104" s="359"/>
      <c r="H104" s="290"/>
      <c r="J104" s="368"/>
    </row>
    <row r="105" spans="1:10" ht="19.5" customHeight="1" x14ac:dyDescent="0.35">
      <c r="C105" s="335" t="s">
        <v>20</v>
      </c>
      <c r="D105" s="370">
        <f>COUNT(E91:E94,G91:G94)</f>
        <v>6</v>
      </c>
      <c r="F105" s="310"/>
      <c r="G105" s="359"/>
      <c r="H105" s="290"/>
      <c r="J105" s="368"/>
    </row>
    <row r="106" spans="1:10" ht="19.5" customHeight="1" x14ac:dyDescent="0.35">
      <c r="A106" s="314"/>
      <c r="B106" s="314"/>
      <c r="C106" s="314"/>
      <c r="D106" s="314"/>
      <c r="E106" s="314"/>
    </row>
    <row r="107" spans="1:10" ht="27" customHeight="1" x14ac:dyDescent="0.45">
      <c r="A107" s="262" t="s">
        <v>118</v>
      </c>
      <c r="B107" s="263">
        <v>900</v>
      </c>
      <c r="C107" s="409" t="s">
        <v>119</v>
      </c>
      <c r="D107" s="409" t="s">
        <v>63</v>
      </c>
      <c r="E107" s="409" t="s">
        <v>120</v>
      </c>
      <c r="F107" s="371" t="s">
        <v>121</v>
      </c>
    </row>
    <row r="108" spans="1:10" ht="26.25" customHeight="1" x14ac:dyDescent="0.45">
      <c r="A108" s="264" t="s">
        <v>122</v>
      </c>
      <c r="B108" s="265">
        <v>1</v>
      </c>
      <c r="C108" s="414">
        <v>1</v>
      </c>
      <c r="D108" s="415">
        <v>75073932</v>
      </c>
      <c r="E108" s="389">
        <f t="shared" ref="E108:E113" si="1">IF(ISBLANK(D108),"-",D108/$D$103*$D$100*$B$116)</f>
        <v>302.45584004920272</v>
      </c>
      <c r="F108" s="416">
        <f t="shared" ref="F108:F113" si="2">IF(ISBLANK(D108), "-", (E108/$B$56)*100)</f>
        <v>100.81861334973424</v>
      </c>
    </row>
    <row r="109" spans="1:10" ht="26.25" customHeight="1" x14ac:dyDescent="0.45">
      <c r="A109" s="264" t="s">
        <v>95</v>
      </c>
      <c r="B109" s="265">
        <v>1</v>
      </c>
      <c r="C109" s="410">
        <v>2</v>
      </c>
      <c r="D109" s="412">
        <v>72526242</v>
      </c>
      <c r="E109" s="390">
        <f t="shared" si="1"/>
        <v>292.19177503213461</v>
      </c>
      <c r="F109" s="417">
        <f t="shared" si="2"/>
        <v>97.397258344044872</v>
      </c>
    </row>
    <row r="110" spans="1:10" ht="26.25" customHeight="1" x14ac:dyDescent="0.45">
      <c r="A110" s="264" t="s">
        <v>96</v>
      </c>
      <c r="B110" s="265">
        <v>1</v>
      </c>
      <c r="C110" s="410">
        <v>3</v>
      </c>
      <c r="D110" s="412">
        <v>72396663</v>
      </c>
      <c r="E110" s="390">
        <f t="shared" si="1"/>
        <v>291.66973063864612</v>
      </c>
      <c r="F110" s="417">
        <f t="shared" si="2"/>
        <v>97.223243546215372</v>
      </c>
    </row>
    <row r="111" spans="1:10" ht="26.25" customHeight="1" x14ac:dyDescent="0.45">
      <c r="A111" s="264" t="s">
        <v>97</v>
      </c>
      <c r="B111" s="265">
        <v>1</v>
      </c>
      <c r="C111" s="410">
        <v>4</v>
      </c>
      <c r="D111" s="412">
        <v>72928843</v>
      </c>
      <c r="E111" s="390">
        <f t="shared" si="1"/>
        <v>293.81376312328251</v>
      </c>
      <c r="F111" s="417">
        <f t="shared" si="2"/>
        <v>97.937921041094171</v>
      </c>
    </row>
    <row r="112" spans="1:10" ht="26.25" customHeight="1" x14ac:dyDescent="0.45">
      <c r="A112" s="264" t="s">
        <v>98</v>
      </c>
      <c r="B112" s="265">
        <v>1</v>
      </c>
      <c r="C112" s="410">
        <v>5</v>
      </c>
      <c r="D112" s="412">
        <v>74383253</v>
      </c>
      <c r="E112" s="390">
        <f t="shared" si="1"/>
        <v>299.67325105214127</v>
      </c>
      <c r="F112" s="417">
        <f t="shared" si="2"/>
        <v>99.891083684047089</v>
      </c>
    </row>
    <row r="113" spans="1:10" ht="27" customHeight="1" x14ac:dyDescent="0.45">
      <c r="A113" s="264" t="s">
        <v>100</v>
      </c>
      <c r="B113" s="265">
        <v>1</v>
      </c>
      <c r="C113" s="411">
        <v>6</v>
      </c>
      <c r="D113" s="413">
        <v>73610317</v>
      </c>
      <c r="E113" s="391">
        <f t="shared" si="1"/>
        <v>296.55926726367699</v>
      </c>
      <c r="F113" s="418">
        <f t="shared" si="2"/>
        <v>98.853089087892329</v>
      </c>
    </row>
    <row r="114" spans="1:10" ht="27" customHeight="1" x14ac:dyDescent="0.45">
      <c r="A114" s="264" t="s">
        <v>101</v>
      </c>
      <c r="B114" s="265">
        <v>1</v>
      </c>
      <c r="C114" s="372"/>
      <c r="D114" s="331"/>
      <c r="E114" s="238"/>
      <c r="F114" s="419"/>
    </row>
    <row r="115" spans="1:10" ht="26.25" customHeight="1" x14ac:dyDescent="0.45">
      <c r="A115" s="264" t="s">
        <v>102</v>
      </c>
      <c r="B115" s="265">
        <v>1</v>
      </c>
      <c r="C115" s="372"/>
      <c r="D115" s="396" t="s">
        <v>71</v>
      </c>
      <c r="E115" s="398">
        <f>AVERAGE(E108:E113)</f>
        <v>296.06060452651406</v>
      </c>
      <c r="F115" s="420">
        <f>AVERAGE(F108:F113)</f>
        <v>98.686868175504671</v>
      </c>
    </row>
    <row r="116" spans="1:10" ht="27" customHeight="1" x14ac:dyDescent="0.45">
      <c r="A116" s="264" t="s">
        <v>103</v>
      </c>
      <c r="B116" s="296">
        <f>(B115/B114)*(B113/B112)*(B111/B110)*(B109/B108)*B107</f>
        <v>900</v>
      </c>
      <c r="C116" s="373"/>
      <c r="D116" s="397" t="s">
        <v>84</v>
      </c>
      <c r="E116" s="395">
        <f>STDEV(E108:E113)/E115</f>
        <v>1.4605894871008801E-2</v>
      </c>
      <c r="F116" s="374">
        <f>STDEV(F108:F113)/F115</f>
        <v>1.4605894871008787E-2</v>
      </c>
      <c r="I116" s="238"/>
    </row>
    <row r="117" spans="1:10" ht="27" customHeight="1" x14ac:dyDescent="0.45">
      <c r="A117" s="687" t="s">
        <v>78</v>
      </c>
      <c r="B117" s="688"/>
      <c r="C117" s="375"/>
      <c r="D117" s="335" t="s">
        <v>20</v>
      </c>
      <c r="E117" s="400">
        <f>COUNT(E108:E113)</f>
        <v>6</v>
      </c>
      <c r="F117" s="401">
        <f>COUNT(F108:F113)</f>
        <v>6</v>
      </c>
      <c r="I117" s="238"/>
      <c r="J117" s="368"/>
    </row>
    <row r="118" spans="1:10" ht="26.25" customHeight="1" x14ac:dyDescent="0.35">
      <c r="A118" s="689"/>
      <c r="B118" s="690"/>
      <c r="C118" s="238"/>
      <c r="D118" s="399"/>
      <c r="E118" s="667" t="s">
        <v>123</v>
      </c>
      <c r="F118" s="668"/>
      <c r="G118" s="238"/>
      <c r="H118" s="238"/>
      <c r="I118" s="238"/>
    </row>
    <row r="119" spans="1:10" ht="25.5" customHeight="1" x14ac:dyDescent="0.45">
      <c r="A119" s="384"/>
      <c r="B119" s="260"/>
      <c r="C119" s="238"/>
      <c r="D119" s="397" t="s">
        <v>124</v>
      </c>
      <c r="E119" s="402">
        <f>MIN(E108:E113)</f>
        <v>291.66973063864612</v>
      </c>
      <c r="F119" s="421">
        <f>MIN(F108:F113)</f>
        <v>97.223243546215372</v>
      </c>
      <c r="G119" s="238"/>
      <c r="H119" s="238"/>
      <c r="I119" s="238"/>
    </row>
    <row r="120" spans="1:10" ht="24" customHeight="1" x14ac:dyDescent="0.45">
      <c r="A120" s="384"/>
      <c r="B120" s="260"/>
      <c r="C120" s="238"/>
      <c r="D120" s="307" t="s">
        <v>125</v>
      </c>
      <c r="E120" s="403">
        <f>MAX(E108:E113)</f>
        <v>302.45584004920272</v>
      </c>
      <c r="F120" s="422">
        <f>MAX(F108:F113)</f>
        <v>100.81861334973424</v>
      </c>
      <c r="G120" s="238"/>
      <c r="H120" s="238"/>
      <c r="I120" s="238"/>
    </row>
    <row r="121" spans="1:10" ht="27" customHeight="1" x14ac:dyDescent="0.35">
      <c r="A121" s="384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5">
      <c r="A122" s="384"/>
      <c r="B122" s="260"/>
      <c r="C122" s="238"/>
      <c r="D122" s="238"/>
      <c r="E122" s="238"/>
      <c r="F122" s="331"/>
      <c r="G122" s="238"/>
      <c r="H122" s="238"/>
      <c r="I122" s="238"/>
    </row>
    <row r="123" spans="1:10" ht="18" x14ac:dyDescent="0.35">
      <c r="A123" s="384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85">
      <c r="A124" s="248" t="s">
        <v>106</v>
      </c>
      <c r="B124" s="337" t="s">
        <v>126</v>
      </c>
      <c r="C124" s="699" t="str">
        <f>B26</f>
        <v>Zidovudine</v>
      </c>
      <c r="D124" s="699"/>
      <c r="E124" s="338" t="s">
        <v>127</v>
      </c>
      <c r="F124" s="338"/>
      <c r="G124" s="423">
        <f>F115</f>
        <v>98.686868175504671</v>
      </c>
      <c r="H124" s="238"/>
      <c r="I124" s="238"/>
    </row>
    <row r="125" spans="1:10" ht="45.75" customHeight="1" x14ac:dyDescent="0.85">
      <c r="A125" s="248"/>
      <c r="B125" s="337" t="s">
        <v>128</v>
      </c>
      <c r="C125" s="249" t="s">
        <v>129</v>
      </c>
      <c r="D125" s="423">
        <f>MIN(F108:F113)</f>
        <v>97.223243546215372</v>
      </c>
      <c r="E125" s="348" t="s">
        <v>130</v>
      </c>
      <c r="F125" s="423">
        <f>MAX(F108:F113)</f>
        <v>100.81861334973424</v>
      </c>
      <c r="G125" s="339"/>
      <c r="H125" s="238"/>
      <c r="I125" s="238"/>
    </row>
    <row r="126" spans="1:10" ht="19.5" customHeight="1" x14ac:dyDescent="0.35">
      <c r="A126" s="376"/>
      <c r="B126" s="376"/>
      <c r="C126" s="377"/>
      <c r="D126" s="377"/>
      <c r="E126" s="377"/>
      <c r="F126" s="377"/>
      <c r="G126" s="377"/>
      <c r="H126" s="377"/>
    </row>
    <row r="127" spans="1:10" ht="18" x14ac:dyDescent="0.35">
      <c r="B127" s="700" t="s">
        <v>26</v>
      </c>
      <c r="C127" s="700"/>
      <c r="E127" s="343" t="s">
        <v>27</v>
      </c>
      <c r="F127" s="378"/>
      <c r="G127" s="700" t="s">
        <v>28</v>
      </c>
      <c r="H127" s="700"/>
    </row>
    <row r="128" spans="1:10" ht="69.900000000000006" customHeight="1" x14ac:dyDescent="0.35">
      <c r="A128" s="379" t="s">
        <v>29</v>
      </c>
      <c r="B128" s="380"/>
      <c r="C128" s="380"/>
      <c r="E128" s="380"/>
      <c r="F128" s="238"/>
      <c r="G128" s="381"/>
      <c r="H128" s="381"/>
    </row>
    <row r="129" spans="1:9" ht="69.900000000000006" customHeight="1" x14ac:dyDescent="0.35">
      <c r="A129" s="379" t="s">
        <v>30</v>
      </c>
      <c r="B129" s="382"/>
      <c r="C129" s="382"/>
      <c r="E129" s="382"/>
      <c r="F129" s="238"/>
      <c r="G129" s="383"/>
      <c r="H129" s="383"/>
    </row>
    <row r="130" spans="1:9" ht="18" x14ac:dyDescent="0.35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" x14ac:dyDescent="0.35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" x14ac:dyDescent="0.35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" x14ac:dyDescent="0.35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" x14ac:dyDescent="0.35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" x14ac:dyDescent="0.35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" x14ac:dyDescent="0.35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" x14ac:dyDescent="0.35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" x14ac:dyDescent="0.35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rintOptions horizontalCentered="1"/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136" zoomScale="60" zoomScaleNormal="80" zoomScalePageLayoutView="47" workbookViewId="0">
      <selection activeCell="F70" sqref="F70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697" t="s">
        <v>45</v>
      </c>
      <c r="B1" s="697"/>
      <c r="C1" s="697"/>
      <c r="D1" s="697"/>
      <c r="E1" s="697"/>
      <c r="F1" s="697"/>
      <c r="G1" s="697"/>
      <c r="H1" s="697"/>
      <c r="I1" s="697"/>
    </row>
    <row r="2" spans="1:9" ht="18.75" customHeight="1" x14ac:dyDescent="0.3">
      <c r="A2" s="697"/>
      <c r="B2" s="697"/>
      <c r="C2" s="697"/>
      <c r="D2" s="697"/>
      <c r="E2" s="697"/>
      <c r="F2" s="697"/>
      <c r="G2" s="697"/>
      <c r="H2" s="697"/>
      <c r="I2" s="697"/>
    </row>
    <row r="3" spans="1:9" ht="18.75" customHeight="1" x14ac:dyDescent="0.3">
      <c r="A3" s="697"/>
      <c r="B3" s="697"/>
      <c r="C3" s="697"/>
      <c r="D3" s="697"/>
      <c r="E3" s="697"/>
      <c r="F3" s="697"/>
      <c r="G3" s="697"/>
      <c r="H3" s="697"/>
      <c r="I3" s="697"/>
    </row>
    <row r="4" spans="1:9" ht="18.75" customHeight="1" x14ac:dyDescent="0.3">
      <c r="A4" s="697"/>
      <c r="B4" s="697"/>
      <c r="C4" s="697"/>
      <c r="D4" s="697"/>
      <c r="E4" s="697"/>
      <c r="F4" s="697"/>
      <c r="G4" s="697"/>
      <c r="H4" s="697"/>
      <c r="I4" s="697"/>
    </row>
    <row r="5" spans="1:9" ht="18.75" customHeight="1" x14ac:dyDescent="0.3">
      <c r="A5" s="697"/>
      <c r="B5" s="697"/>
      <c r="C5" s="697"/>
      <c r="D5" s="697"/>
      <c r="E5" s="697"/>
      <c r="F5" s="697"/>
      <c r="G5" s="697"/>
      <c r="H5" s="697"/>
      <c r="I5" s="697"/>
    </row>
    <row r="6" spans="1:9" ht="18.75" customHeight="1" x14ac:dyDescent="0.3">
      <c r="A6" s="697"/>
      <c r="B6" s="697"/>
      <c r="C6" s="697"/>
      <c r="D6" s="697"/>
      <c r="E6" s="697"/>
      <c r="F6" s="697"/>
      <c r="G6" s="697"/>
      <c r="H6" s="697"/>
      <c r="I6" s="697"/>
    </row>
    <row r="7" spans="1:9" ht="18.75" customHeight="1" x14ac:dyDescent="0.3">
      <c r="A7" s="697"/>
      <c r="B7" s="697"/>
      <c r="C7" s="697"/>
      <c r="D7" s="697"/>
      <c r="E7" s="697"/>
      <c r="F7" s="697"/>
      <c r="G7" s="697"/>
      <c r="H7" s="697"/>
      <c r="I7" s="697"/>
    </row>
    <row r="8" spans="1:9" x14ac:dyDescent="0.3">
      <c r="A8" s="698" t="s">
        <v>46</v>
      </c>
      <c r="B8" s="698"/>
      <c r="C8" s="698"/>
      <c r="D8" s="698"/>
      <c r="E8" s="698"/>
      <c r="F8" s="698"/>
      <c r="G8" s="698"/>
      <c r="H8" s="698"/>
      <c r="I8" s="698"/>
    </row>
    <row r="9" spans="1:9" x14ac:dyDescent="0.3">
      <c r="A9" s="698"/>
      <c r="B9" s="698"/>
      <c r="C9" s="698"/>
      <c r="D9" s="698"/>
      <c r="E9" s="698"/>
      <c r="F9" s="698"/>
      <c r="G9" s="698"/>
      <c r="H9" s="698"/>
      <c r="I9" s="698"/>
    </row>
    <row r="10" spans="1:9" x14ac:dyDescent="0.3">
      <c r="A10" s="698"/>
      <c r="B10" s="698"/>
      <c r="C10" s="698"/>
      <c r="D10" s="698"/>
      <c r="E10" s="698"/>
      <c r="F10" s="698"/>
      <c r="G10" s="698"/>
      <c r="H10" s="698"/>
      <c r="I10" s="698"/>
    </row>
    <row r="11" spans="1:9" x14ac:dyDescent="0.3">
      <c r="A11" s="698"/>
      <c r="B11" s="698"/>
      <c r="C11" s="698"/>
      <c r="D11" s="698"/>
      <c r="E11" s="698"/>
      <c r="F11" s="698"/>
      <c r="G11" s="698"/>
      <c r="H11" s="698"/>
      <c r="I11" s="698"/>
    </row>
    <row r="12" spans="1:9" x14ac:dyDescent="0.3">
      <c r="A12" s="698"/>
      <c r="B12" s="698"/>
      <c r="C12" s="698"/>
      <c r="D12" s="698"/>
      <c r="E12" s="698"/>
      <c r="F12" s="698"/>
      <c r="G12" s="698"/>
      <c r="H12" s="698"/>
      <c r="I12" s="698"/>
    </row>
    <row r="13" spans="1:9" x14ac:dyDescent="0.3">
      <c r="A13" s="698"/>
      <c r="B13" s="698"/>
      <c r="C13" s="698"/>
      <c r="D13" s="698"/>
      <c r="E13" s="698"/>
      <c r="F13" s="698"/>
      <c r="G13" s="698"/>
      <c r="H13" s="698"/>
      <c r="I13" s="698"/>
    </row>
    <row r="14" spans="1:9" x14ac:dyDescent="0.3">
      <c r="A14" s="698"/>
      <c r="B14" s="698"/>
      <c r="C14" s="698"/>
      <c r="D14" s="698"/>
      <c r="E14" s="698"/>
      <c r="F14" s="698"/>
      <c r="G14" s="698"/>
      <c r="H14" s="698"/>
      <c r="I14" s="698"/>
    </row>
    <row r="15" spans="1:9" ht="19.5" customHeight="1" x14ac:dyDescent="0.35">
      <c r="A15" s="425"/>
    </row>
    <row r="16" spans="1:9" ht="19.5" customHeight="1" x14ac:dyDescent="0.35">
      <c r="A16" s="670" t="s">
        <v>31</v>
      </c>
      <c r="B16" s="671"/>
      <c r="C16" s="671"/>
      <c r="D16" s="671"/>
      <c r="E16" s="671"/>
      <c r="F16" s="671"/>
      <c r="G16" s="671"/>
      <c r="H16" s="672"/>
    </row>
    <row r="17" spans="1:14" ht="20.25" customHeight="1" x14ac:dyDescent="0.3">
      <c r="A17" s="673" t="s">
        <v>47</v>
      </c>
      <c r="B17" s="673"/>
      <c r="C17" s="673"/>
      <c r="D17" s="673"/>
      <c r="E17" s="673"/>
      <c r="F17" s="673"/>
      <c r="G17" s="673"/>
      <c r="H17" s="673"/>
    </row>
    <row r="18" spans="1:14" ht="26.25" customHeight="1" x14ac:dyDescent="0.5">
      <c r="A18" s="427" t="s">
        <v>33</v>
      </c>
      <c r="B18" s="669" t="s">
        <v>5</v>
      </c>
      <c r="C18" s="669"/>
      <c r="D18" s="573"/>
      <c r="E18" s="428"/>
      <c r="F18" s="429"/>
      <c r="G18" s="429"/>
      <c r="H18" s="429"/>
    </row>
    <row r="19" spans="1:14" ht="26.25" customHeight="1" x14ac:dyDescent="0.5">
      <c r="A19" s="427" t="s">
        <v>34</v>
      </c>
      <c r="B19" s="430" t="s">
        <v>7</v>
      </c>
      <c r="C19" s="582">
        <v>1</v>
      </c>
      <c r="D19" s="429"/>
      <c r="E19" s="429"/>
      <c r="F19" s="429"/>
      <c r="G19" s="429"/>
      <c r="H19" s="429"/>
    </row>
    <row r="20" spans="1:14" ht="26.25" customHeight="1" x14ac:dyDescent="0.5">
      <c r="A20" s="427" t="s">
        <v>35</v>
      </c>
      <c r="B20" s="674" t="s">
        <v>145</v>
      </c>
      <c r="C20" s="674"/>
      <c r="D20" s="429"/>
      <c r="E20" s="429"/>
      <c r="F20" s="429"/>
      <c r="G20" s="429"/>
      <c r="H20" s="429"/>
    </row>
    <row r="21" spans="1:14" ht="26.25" customHeight="1" x14ac:dyDescent="0.5">
      <c r="A21" s="427" t="s">
        <v>36</v>
      </c>
      <c r="B21" s="674" t="s">
        <v>11</v>
      </c>
      <c r="C21" s="674"/>
      <c r="D21" s="674"/>
      <c r="E21" s="674"/>
      <c r="F21" s="674"/>
      <c r="G21" s="674"/>
      <c r="H21" s="674"/>
      <c r="I21" s="431"/>
    </row>
    <row r="22" spans="1:14" ht="26.25" customHeight="1" x14ac:dyDescent="0.5">
      <c r="A22" s="427" t="s">
        <v>37</v>
      </c>
      <c r="B22" s="432">
        <v>43287</v>
      </c>
      <c r="C22" s="429"/>
      <c r="D22" s="429"/>
      <c r="E22" s="429"/>
      <c r="F22" s="429"/>
      <c r="G22" s="429"/>
      <c r="H22" s="429"/>
    </row>
    <row r="23" spans="1:14" ht="26.25" customHeight="1" x14ac:dyDescent="0.5">
      <c r="A23" s="427" t="s">
        <v>38</v>
      </c>
      <c r="B23" s="432">
        <v>43293</v>
      </c>
      <c r="C23" s="429"/>
      <c r="D23" s="429"/>
      <c r="E23" s="429"/>
      <c r="F23" s="429"/>
      <c r="G23" s="429"/>
      <c r="H23" s="429"/>
    </row>
    <row r="24" spans="1:14" ht="18" x14ac:dyDescent="0.35">
      <c r="A24" s="427"/>
      <c r="B24" s="433"/>
    </row>
    <row r="25" spans="1:14" ht="18" x14ac:dyDescent="0.35">
      <c r="A25" s="434" t="s">
        <v>1</v>
      </c>
      <c r="B25" s="433"/>
    </row>
    <row r="26" spans="1:14" ht="26.25" customHeight="1" x14ac:dyDescent="0.45">
      <c r="A26" s="435" t="s">
        <v>4</v>
      </c>
      <c r="B26" s="669" t="s">
        <v>131</v>
      </c>
      <c r="C26" s="669"/>
    </row>
    <row r="27" spans="1:14" ht="26.25" customHeight="1" x14ac:dyDescent="0.5">
      <c r="A27" s="436" t="s">
        <v>48</v>
      </c>
      <c r="B27" s="675" t="s">
        <v>146</v>
      </c>
      <c r="C27" s="675"/>
    </row>
    <row r="28" spans="1:14" ht="27" customHeight="1" x14ac:dyDescent="0.45">
      <c r="A28" s="436" t="s">
        <v>6</v>
      </c>
      <c r="B28" s="437">
        <v>99.7</v>
      </c>
    </row>
    <row r="29" spans="1:14" s="3" customFormat="1" ht="27" customHeight="1" x14ac:dyDescent="0.5">
      <c r="A29" s="436" t="s">
        <v>49</v>
      </c>
      <c r="B29" s="438"/>
      <c r="C29" s="676" t="s">
        <v>50</v>
      </c>
      <c r="D29" s="677"/>
      <c r="E29" s="677"/>
      <c r="F29" s="677"/>
      <c r="G29" s="678"/>
      <c r="I29" s="439"/>
      <c r="J29" s="439"/>
      <c r="K29" s="439"/>
      <c r="L29" s="439"/>
    </row>
    <row r="30" spans="1:14" s="3" customFormat="1" ht="19.5" customHeight="1" x14ac:dyDescent="0.35">
      <c r="A30" s="436" t="s">
        <v>51</v>
      </c>
      <c r="B30" s="440">
        <f>B28-B29</f>
        <v>99.7</v>
      </c>
      <c r="C30" s="441"/>
      <c r="D30" s="441"/>
      <c r="E30" s="441"/>
      <c r="F30" s="441"/>
      <c r="G30" s="442"/>
      <c r="I30" s="439"/>
      <c r="J30" s="439"/>
      <c r="K30" s="439"/>
      <c r="L30" s="439"/>
    </row>
    <row r="31" spans="1:14" s="3" customFormat="1" ht="27" customHeight="1" x14ac:dyDescent="0.45">
      <c r="A31" s="436" t="s">
        <v>52</v>
      </c>
      <c r="B31" s="443">
        <v>1</v>
      </c>
      <c r="C31" s="679" t="s">
        <v>53</v>
      </c>
      <c r="D31" s="680"/>
      <c r="E31" s="680"/>
      <c r="F31" s="680"/>
      <c r="G31" s="680"/>
      <c r="H31" s="681"/>
      <c r="I31" s="439"/>
      <c r="J31" s="439"/>
      <c r="K31" s="439"/>
      <c r="L31" s="439"/>
    </row>
    <row r="32" spans="1:14" s="3" customFormat="1" ht="27" customHeight="1" x14ac:dyDescent="0.45">
      <c r="A32" s="436" t="s">
        <v>54</v>
      </c>
      <c r="B32" s="443">
        <v>1</v>
      </c>
      <c r="C32" s="679" t="s">
        <v>55</v>
      </c>
      <c r="D32" s="680"/>
      <c r="E32" s="680"/>
      <c r="F32" s="680"/>
      <c r="G32" s="680"/>
      <c r="H32" s="681"/>
      <c r="I32" s="439"/>
      <c r="J32" s="439"/>
      <c r="K32" s="439"/>
      <c r="L32" s="444"/>
      <c r="M32" s="444"/>
      <c r="N32" s="445"/>
    </row>
    <row r="33" spans="1:14" s="3" customFormat="1" ht="17.25" customHeight="1" x14ac:dyDescent="0.35">
      <c r="A33" s="436"/>
      <c r="B33" s="446"/>
      <c r="C33" s="447"/>
      <c r="D33" s="447"/>
      <c r="E33" s="447"/>
      <c r="F33" s="447"/>
      <c r="G33" s="447"/>
      <c r="H33" s="447"/>
      <c r="I33" s="439"/>
      <c r="J33" s="439"/>
      <c r="K33" s="439"/>
      <c r="L33" s="444"/>
      <c r="M33" s="444"/>
      <c r="N33" s="445"/>
    </row>
    <row r="34" spans="1:14" s="3" customFormat="1" ht="18" x14ac:dyDescent="0.35">
      <c r="A34" s="436" t="s">
        <v>56</v>
      </c>
      <c r="B34" s="448">
        <f>B31/B32</f>
        <v>1</v>
      </c>
      <c r="C34" s="426" t="s">
        <v>57</v>
      </c>
      <c r="D34" s="426"/>
      <c r="E34" s="426"/>
      <c r="F34" s="426"/>
      <c r="G34" s="426"/>
      <c r="I34" s="439"/>
      <c r="J34" s="439"/>
      <c r="K34" s="439"/>
      <c r="L34" s="444"/>
      <c r="M34" s="444"/>
      <c r="N34" s="445"/>
    </row>
    <row r="35" spans="1:14" s="3" customFormat="1" ht="19.5" customHeight="1" x14ac:dyDescent="0.35">
      <c r="A35" s="436"/>
      <c r="B35" s="440"/>
      <c r="G35" s="426"/>
      <c r="I35" s="439"/>
      <c r="J35" s="439"/>
      <c r="K35" s="439"/>
      <c r="L35" s="444"/>
      <c r="M35" s="444"/>
      <c r="N35" s="445"/>
    </row>
    <row r="36" spans="1:14" s="3" customFormat="1" ht="27" customHeight="1" x14ac:dyDescent="0.45">
      <c r="A36" s="449" t="s">
        <v>58</v>
      </c>
      <c r="B36" s="450">
        <v>100</v>
      </c>
      <c r="C36" s="426"/>
      <c r="D36" s="682" t="s">
        <v>59</v>
      </c>
      <c r="E36" s="683"/>
      <c r="F36" s="682" t="s">
        <v>60</v>
      </c>
      <c r="G36" s="684"/>
      <c r="J36" s="439"/>
      <c r="K36" s="439"/>
      <c r="L36" s="444"/>
      <c r="M36" s="444"/>
      <c r="N36" s="445"/>
    </row>
    <row r="37" spans="1:14" s="3" customFormat="1" ht="27" customHeight="1" x14ac:dyDescent="0.45">
      <c r="A37" s="451" t="s">
        <v>61</v>
      </c>
      <c r="B37" s="452">
        <v>1</v>
      </c>
      <c r="C37" s="453" t="s">
        <v>62</v>
      </c>
      <c r="D37" s="454" t="s">
        <v>63</v>
      </c>
      <c r="E37" s="455" t="s">
        <v>64</v>
      </c>
      <c r="F37" s="454" t="s">
        <v>63</v>
      </c>
      <c r="G37" s="456" t="s">
        <v>64</v>
      </c>
      <c r="I37" s="457" t="s">
        <v>65</v>
      </c>
      <c r="J37" s="439"/>
      <c r="K37" s="439"/>
      <c r="L37" s="444"/>
      <c r="M37" s="444"/>
      <c r="N37" s="445"/>
    </row>
    <row r="38" spans="1:14" s="3" customFormat="1" ht="26.25" customHeight="1" x14ac:dyDescent="0.45">
      <c r="A38" s="451" t="s">
        <v>66</v>
      </c>
      <c r="B38" s="452">
        <v>1</v>
      </c>
      <c r="C38" s="458">
        <v>1</v>
      </c>
      <c r="D38" s="459">
        <v>32523984</v>
      </c>
      <c r="E38" s="460">
        <f>IF(ISBLANK(D38),"-",$D$48/$D$45*D38)</f>
        <v>33596137.537225477</v>
      </c>
      <c r="F38" s="459">
        <v>32576147</v>
      </c>
      <c r="G38" s="461">
        <f>IF(ISBLANK(F38),"-",$D$48/$F$45*F38)</f>
        <v>32479293.746049277</v>
      </c>
      <c r="I38" s="462"/>
      <c r="J38" s="439"/>
      <c r="K38" s="439"/>
      <c r="L38" s="444"/>
      <c r="M38" s="444"/>
      <c r="N38" s="445"/>
    </row>
    <row r="39" spans="1:14" s="3" customFormat="1" ht="26.25" customHeight="1" x14ac:dyDescent="0.45">
      <c r="A39" s="451" t="s">
        <v>67</v>
      </c>
      <c r="B39" s="452">
        <v>1</v>
      </c>
      <c r="C39" s="463">
        <v>2</v>
      </c>
      <c r="D39" s="464">
        <v>32632338</v>
      </c>
      <c r="E39" s="465">
        <f>IF(ISBLANK(D39),"-",$D$48/$D$45*D39)</f>
        <v>33708063.428183623</v>
      </c>
      <c r="F39" s="464">
        <v>32650662</v>
      </c>
      <c r="G39" s="466">
        <f>IF(ISBLANK(F39),"-",$D$48/$F$45*F39)</f>
        <v>32553587.202960767</v>
      </c>
      <c r="I39" s="686">
        <f>ABS((F43/D43*D42)-F42)/D42</f>
        <v>3.269662318490877E-2</v>
      </c>
      <c r="J39" s="439"/>
      <c r="K39" s="439"/>
      <c r="L39" s="444"/>
      <c r="M39" s="444"/>
      <c r="N39" s="445"/>
    </row>
    <row r="40" spans="1:14" ht="26.25" customHeight="1" x14ac:dyDescent="0.45">
      <c r="A40" s="451" t="s">
        <v>68</v>
      </c>
      <c r="B40" s="452">
        <v>1</v>
      </c>
      <c r="C40" s="463">
        <v>3</v>
      </c>
      <c r="D40" s="464">
        <v>32420614</v>
      </c>
      <c r="E40" s="465">
        <f>IF(ISBLANK(D40),"-",$D$48/$D$45*D40)</f>
        <v>33489359.943889339</v>
      </c>
      <c r="F40" s="464">
        <v>32676882</v>
      </c>
      <c r="G40" s="466">
        <f>IF(ISBLANK(F40),"-",$D$48/$F$45*F40)</f>
        <v>32579729.247384295</v>
      </c>
      <c r="I40" s="686"/>
      <c r="L40" s="444"/>
      <c r="M40" s="444"/>
      <c r="N40" s="467"/>
    </row>
    <row r="41" spans="1:14" ht="27" customHeight="1" x14ac:dyDescent="0.45">
      <c r="A41" s="451" t="s">
        <v>69</v>
      </c>
      <c r="B41" s="452">
        <v>1</v>
      </c>
      <c r="C41" s="468">
        <v>4</v>
      </c>
      <c r="D41" s="469"/>
      <c r="E41" s="470" t="str">
        <f>IF(ISBLANK(D41),"-",$D$48/$D$45*D41)</f>
        <v>-</v>
      </c>
      <c r="F41" s="469"/>
      <c r="G41" s="471" t="str">
        <f>IF(ISBLANK(F41),"-",$D$48/$F$45*F41)</f>
        <v>-</v>
      </c>
      <c r="I41" s="472"/>
      <c r="L41" s="444"/>
      <c r="M41" s="444"/>
      <c r="N41" s="467"/>
    </row>
    <row r="42" spans="1:14" ht="27" customHeight="1" x14ac:dyDescent="0.45">
      <c r="A42" s="451" t="s">
        <v>70</v>
      </c>
      <c r="B42" s="452">
        <v>1</v>
      </c>
      <c r="C42" s="473" t="s">
        <v>71</v>
      </c>
      <c r="D42" s="474">
        <f>AVERAGE(D38:D41)</f>
        <v>32525645.333333332</v>
      </c>
      <c r="E42" s="475">
        <f>AVERAGE(E38:E41)</f>
        <v>33597853.636432812</v>
      </c>
      <c r="F42" s="474">
        <f>AVERAGE(F38:F41)</f>
        <v>32634563.666666668</v>
      </c>
      <c r="G42" s="476">
        <f>AVERAGE(G38:G41)</f>
        <v>32537536.732131448</v>
      </c>
      <c r="H42" s="477"/>
    </row>
    <row r="43" spans="1:14" ht="26.25" customHeight="1" x14ac:dyDescent="0.45">
      <c r="A43" s="451" t="s">
        <v>72</v>
      </c>
      <c r="B43" s="452">
        <v>1</v>
      </c>
      <c r="C43" s="478" t="s">
        <v>73</v>
      </c>
      <c r="D43" s="479">
        <v>19.420000000000002</v>
      </c>
      <c r="E43" s="467"/>
      <c r="F43" s="479">
        <v>20.12</v>
      </c>
      <c r="H43" s="477"/>
    </row>
    <row r="44" spans="1:14" ht="26.25" customHeight="1" x14ac:dyDescent="0.45">
      <c r="A44" s="451" t="s">
        <v>74</v>
      </c>
      <c r="B44" s="452">
        <v>1</v>
      </c>
      <c r="C44" s="480" t="s">
        <v>75</v>
      </c>
      <c r="D44" s="481">
        <f>D43*$B$34</f>
        <v>19.420000000000002</v>
      </c>
      <c r="E44" s="482"/>
      <c r="F44" s="481">
        <f>F43*$B$34</f>
        <v>20.12</v>
      </c>
      <c r="H44" s="477"/>
    </row>
    <row r="45" spans="1:14" ht="19.5" customHeight="1" x14ac:dyDescent="0.35">
      <c r="A45" s="451" t="s">
        <v>76</v>
      </c>
      <c r="B45" s="483">
        <f>(B44/B43)*(B42/B41)*(B40/B39)*(B38/B37)*B36</f>
        <v>100</v>
      </c>
      <c r="C45" s="480" t="s">
        <v>77</v>
      </c>
      <c r="D45" s="484">
        <f>D44*$B$30/100</f>
        <v>19.361740000000001</v>
      </c>
      <c r="E45" s="485"/>
      <c r="F45" s="484">
        <f>F44*$B$30/100</f>
        <v>20.059640000000002</v>
      </c>
      <c r="H45" s="477"/>
    </row>
    <row r="46" spans="1:14" ht="19.5" customHeight="1" x14ac:dyDescent="0.35">
      <c r="A46" s="687" t="s">
        <v>78</v>
      </c>
      <c r="B46" s="688"/>
      <c r="C46" s="480" t="s">
        <v>79</v>
      </c>
      <c r="D46" s="486">
        <f>D45/$B$45</f>
        <v>0.19361740000000002</v>
      </c>
      <c r="E46" s="487"/>
      <c r="F46" s="488">
        <f>F45/$B$45</f>
        <v>0.20059640000000001</v>
      </c>
      <c r="H46" s="477"/>
    </row>
    <row r="47" spans="1:14" ht="27" customHeight="1" x14ac:dyDescent="0.45">
      <c r="A47" s="689"/>
      <c r="B47" s="690"/>
      <c r="C47" s="489" t="s">
        <v>80</v>
      </c>
      <c r="D47" s="490">
        <v>0.2</v>
      </c>
      <c r="E47" s="491"/>
      <c r="F47" s="487"/>
      <c r="H47" s="477"/>
    </row>
    <row r="48" spans="1:14" ht="18" x14ac:dyDescent="0.35">
      <c r="C48" s="492" t="s">
        <v>81</v>
      </c>
      <c r="D48" s="484">
        <f>D47*$B$45</f>
        <v>20</v>
      </c>
      <c r="F48" s="493"/>
      <c r="H48" s="477"/>
    </row>
    <row r="49" spans="1:12" ht="19.5" customHeight="1" x14ac:dyDescent="0.35">
      <c r="C49" s="494" t="s">
        <v>82</v>
      </c>
      <c r="D49" s="495">
        <f>D48/B34</f>
        <v>20</v>
      </c>
      <c r="F49" s="493"/>
      <c r="H49" s="477"/>
    </row>
    <row r="50" spans="1:12" ht="18" x14ac:dyDescent="0.35">
      <c r="C50" s="449" t="s">
        <v>83</v>
      </c>
      <c r="D50" s="496">
        <f>AVERAGE(E38:E41,G38:G41)</f>
        <v>33067695.184282124</v>
      </c>
      <c r="F50" s="497"/>
      <c r="H50" s="477"/>
    </row>
    <row r="51" spans="1:12" ht="18" x14ac:dyDescent="0.35">
      <c r="C51" s="451" t="s">
        <v>84</v>
      </c>
      <c r="D51" s="498">
        <f>STDEV(E38:E41,G38:G41)/D50</f>
        <v>1.7714915647262949E-2</v>
      </c>
      <c r="F51" s="497"/>
      <c r="H51" s="477"/>
    </row>
    <row r="52" spans="1:12" ht="19.5" customHeight="1" x14ac:dyDescent="0.35">
      <c r="C52" s="499" t="s">
        <v>20</v>
      </c>
      <c r="D52" s="500">
        <f>COUNT(E38:E41,G38:G41)</f>
        <v>6</v>
      </c>
      <c r="F52" s="497"/>
    </row>
    <row r="54" spans="1:12" ht="18" x14ac:dyDescent="0.35">
      <c r="A54" s="501" t="s">
        <v>1</v>
      </c>
      <c r="B54" s="502" t="s">
        <v>85</v>
      </c>
    </row>
    <row r="55" spans="1:12" ht="18" x14ac:dyDescent="0.35">
      <c r="A55" s="426" t="s">
        <v>86</v>
      </c>
      <c r="B55" s="503" t="str">
        <f>B21</f>
        <v>Each film-coated tablet contains: Lamivudine USP 150 mg, Nevirapine USP 200 mg and Zidovudine USP 300 mg.</v>
      </c>
    </row>
    <row r="56" spans="1:12" ht="26.25" customHeight="1" x14ac:dyDescent="0.45">
      <c r="A56" s="504" t="s">
        <v>87</v>
      </c>
      <c r="B56" s="505">
        <v>200</v>
      </c>
      <c r="C56" s="426" t="str">
        <f>B20</f>
        <v>Nevirapine</v>
      </c>
      <c r="H56" s="506"/>
    </row>
    <row r="57" spans="1:12" ht="18" x14ac:dyDescent="0.35">
      <c r="A57" s="503" t="s">
        <v>88</v>
      </c>
      <c r="B57" s="574">
        <f>Uniformity!C46</f>
        <v>1131.6299999999999</v>
      </c>
      <c r="H57" s="506"/>
    </row>
    <row r="58" spans="1:12" ht="19.5" customHeight="1" x14ac:dyDescent="0.35">
      <c r="H58" s="506"/>
    </row>
    <row r="59" spans="1:12" s="3" customFormat="1" ht="27" customHeight="1" x14ac:dyDescent="0.45">
      <c r="A59" s="449" t="s">
        <v>89</v>
      </c>
      <c r="B59" s="450">
        <v>100</v>
      </c>
      <c r="C59" s="426"/>
      <c r="D59" s="507" t="s">
        <v>90</v>
      </c>
      <c r="E59" s="508" t="s">
        <v>62</v>
      </c>
      <c r="F59" s="508" t="s">
        <v>63</v>
      </c>
      <c r="G59" s="508" t="s">
        <v>91</v>
      </c>
      <c r="H59" s="453" t="s">
        <v>92</v>
      </c>
      <c r="L59" s="439"/>
    </row>
    <row r="60" spans="1:12" s="3" customFormat="1" ht="26.25" customHeight="1" x14ac:dyDescent="0.45">
      <c r="A60" s="451" t="s">
        <v>93</v>
      </c>
      <c r="B60" s="452">
        <v>10</v>
      </c>
      <c r="C60" s="691" t="s">
        <v>94</v>
      </c>
      <c r="D60" s="694">
        <v>1138.08</v>
      </c>
      <c r="E60" s="509">
        <v>1</v>
      </c>
      <c r="F60" s="510">
        <v>33762713</v>
      </c>
      <c r="G60" s="575">
        <f>IF(ISBLANK(F60),"-",(F60/$D$50*$D$47*$B$68)*($B$57/$D$60))</f>
        <v>203.04629437379194</v>
      </c>
      <c r="H60" s="593">
        <f t="shared" ref="H60:H71" si="0">IF(ISBLANK(F60),"-",(G60/$B$56)*100)</f>
        <v>101.52314718689597</v>
      </c>
      <c r="L60" s="439"/>
    </row>
    <row r="61" spans="1:12" s="3" customFormat="1" ht="26.25" customHeight="1" x14ac:dyDescent="0.45">
      <c r="A61" s="451" t="s">
        <v>95</v>
      </c>
      <c r="B61" s="452">
        <v>100</v>
      </c>
      <c r="C61" s="692"/>
      <c r="D61" s="695"/>
      <c r="E61" s="511">
        <v>2</v>
      </c>
      <c r="F61" s="464">
        <v>34303054</v>
      </c>
      <c r="G61" s="576">
        <f>IF(ISBLANK(F61),"-",(F61/$D$50*$D$47*$B$68)*($B$57/$D$60))</f>
        <v>206.29586255121382</v>
      </c>
      <c r="H61" s="594">
        <f t="shared" si="0"/>
        <v>103.14793127560691</v>
      </c>
      <c r="L61" s="439"/>
    </row>
    <row r="62" spans="1:12" s="3" customFormat="1" ht="26.25" customHeight="1" x14ac:dyDescent="0.45">
      <c r="A62" s="451" t="s">
        <v>96</v>
      </c>
      <c r="B62" s="452">
        <v>1</v>
      </c>
      <c r="C62" s="692"/>
      <c r="D62" s="695"/>
      <c r="E62" s="511">
        <v>3</v>
      </c>
      <c r="F62" s="512">
        <v>34590541</v>
      </c>
      <c r="G62" s="576">
        <f>IF(ISBLANK(F62),"-",(F62/$D$50*$D$47*$B$68)*($B$57/$D$60))</f>
        <v>208.02478670581709</v>
      </c>
      <c r="H62" s="594">
        <f t="shared" si="0"/>
        <v>104.01239335290855</v>
      </c>
      <c r="L62" s="439"/>
    </row>
    <row r="63" spans="1:12" ht="27" customHeight="1" x14ac:dyDescent="0.45">
      <c r="A63" s="451" t="s">
        <v>97</v>
      </c>
      <c r="B63" s="452">
        <v>1</v>
      </c>
      <c r="C63" s="693"/>
      <c r="D63" s="696"/>
      <c r="E63" s="513">
        <v>4</v>
      </c>
      <c r="F63" s="514"/>
      <c r="G63" s="576" t="str">
        <f>IF(ISBLANK(F63),"-",(F63/$D$50*$D$47*$B$68)*($B$57/$D$60))</f>
        <v>-</v>
      </c>
      <c r="H63" s="594" t="str">
        <f t="shared" si="0"/>
        <v>-</v>
      </c>
    </row>
    <row r="64" spans="1:12" ht="26.25" customHeight="1" x14ac:dyDescent="0.45">
      <c r="A64" s="451" t="s">
        <v>98</v>
      </c>
      <c r="B64" s="452">
        <v>1</v>
      </c>
      <c r="C64" s="691" t="s">
        <v>99</v>
      </c>
      <c r="D64" s="694">
        <v>1128.76</v>
      </c>
      <c r="E64" s="509">
        <v>1</v>
      </c>
      <c r="F64" s="510">
        <v>33426487</v>
      </c>
      <c r="G64" s="575">
        <f>IF(ISBLANK(F64),"-",(F64/$D$50*$D$47*$B$68)*($B$57/$D$64))</f>
        <v>202.68408450048202</v>
      </c>
      <c r="H64" s="593">
        <f t="shared" si="0"/>
        <v>101.34204225024102</v>
      </c>
    </row>
    <row r="65" spans="1:8" ht="26.25" customHeight="1" x14ac:dyDescent="0.45">
      <c r="A65" s="451" t="s">
        <v>100</v>
      </c>
      <c r="B65" s="452">
        <v>1</v>
      </c>
      <c r="C65" s="692"/>
      <c r="D65" s="695"/>
      <c r="E65" s="511">
        <v>2</v>
      </c>
      <c r="F65" s="464">
        <v>33637140</v>
      </c>
      <c r="G65" s="576">
        <f>IF(ISBLANK(F65),"-",(F65/$D$50*$D$47*$B$68)*($B$57/$D$64))</f>
        <v>203.96139522871619</v>
      </c>
      <c r="H65" s="594">
        <f t="shared" si="0"/>
        <v>101.98069761435808</v>
      </c>
    </row>
    <row r="66" spans="1:8" ht="26.25" customHeight="1" x14ac:dyDescent="0.45">
      <c r="A66" s="451" t="s">
        <v>101</v>
      </c>
      <c r="B66" s="452">
        <v>1</v>
      </c>
      <c r="C66" s="692"/>
      <c r="D66" s="695"/>
      <c r="E66" s="511">
        <v>3</v>
      </c>
      <c r="F66" s="464">
        <v>33627279</v>
      </c>
      <c r="G66" s="576">
        <f>IF(ISBLANK(F66),"-",(F66/$D$50*$D$47*$B$68)*($B$57/$D$64))</f>
        <v>203.90160229393189</v>
      </c>
      <c r="H66" s="594">
        <f t="shared" si="0"/>
        <v>101.95080114696596</v>
      </c>
    </row>
    <row r="67" spans="1:8" ht="27" customHeight="1" x14ac:dyDescent="0.45">
      <c r="A67" s="451" t="s">
        <v>102</v>
      </c>
      <c r="B67" s="452">
        <v>1</v>
      </c>
      <c r="C67" s="693"/>
      <c r="D67" s="696"/>
      <c r="E67" s="513">
        <v>4</v>
      </c>
      <c r="F67" s="514"/>
      <c r="G67" s="592" t="str">
        <f>IF(ISBLANK(F67),"-",(F67/$D$50*$D$47*$B$68)*($B$57/$D$64))</f>
        <v>-</v>
      </c>
      <c r="H67" s="595" t="str">
        <f t="shared" si="0"/>
        <v>-</v>
      </c>
    </row>
    <row r="68" spans="1:8" ht="26.25" customHeight="1" x14ac:dyDescent="0.5">
      <c r="A68" s="451" t="s">
        <v>103</v>
      </c>
      <c r="B68" s="515">
        <f>(B67/B66)*(B65/B64)*(B63/B62)*(B61/B60)*B59</f>
        <v>1000</v>
      </c>
      <c r="C68" s="691" t="s">
        <v>104</v>
      </c>
      <c r="D68" s="694">
        <v>1134.5899999999999</v>
      </c>
      <c r="E68" s="509">
        <v>1</v>
      </c>
      <c r="F68" s="510">
        <v>33557945</v>
      </c>
      <c r="G68" s="575">
        <f>IF(ISBLANK(F68),"-",(F68/$D$50*$D$47*$B$68)*($B$57/$D$68))</f>
        <v>202.43561840536606</v>
      </c>
      <c r="H68" s="594">
        <f t="shared" si="0"/>
        <v>101.21780920268301</v>
      </c>
    </row>
    <row r="69" spans="1:8" ht="27" customHeight="1" x14ac:dyDescent="0.5">
      <c r="A69" s="499" t="s">
        <v>105</v>
      </c>
      <c r="B69" s="516">
        <f>(D47*B68)/B56*B57</f>
        <v>1131.6299999999999</v>
      </c>
      <c r="C69" s="692"/>
      <c r="D69" s="695"/>
      <c r="E69" s="511">
        <v>2</v>
      </c>
      <c r="F69" s="464">
        <v>33233418</v>
      </c>
      <c r="G69" s="576">
        <f>IF(ISBLANK(F69),"-",(F69/$D$50*$D$47*$B$68)*($B$57/$D$68))</f>
        <v>200.47793524168492</v>
      </c>
      <c r="H69" s="594">
        <f t="shared" si="0"/>
        <v>100.23896762084246</v>
      </c>
    </row>
    <row r="70" spans="1:8" ht="26.25" customHeight="1" x14ac:dyDescent="0.45">
      <c r="A70" s="704" t="s">
        <v>78</v>
      </c>
      <c r="B70" s="705"/>
      <c r="C70" s="692"/>
      <c r="D70" s="695"/>
      <c r="E70" s="511">
        <v>3</v>
      </c>
      <c r="F70" s="464">
        <v>33892191</v>
      </c>
      <c r="G70" s="576">
        <f>IF(ISBLANK(F70),"-",(F70/$D$50*$D$47*$B$68)*($B$57/$D$68))</f>
        <v>204.45193065897752</v>
      </c>
      <c r="H70" s="594">
        <f t="shared" si="0"/>
        <v>102.22596532948876</v>
      </c>
    </row>
    <row r="71" spans="1:8" ht="27" customHeight="1" x14ac:dyDescent="0.45">
      <c r="A71" s="706"/>
      <c r="B71" s="707"/>
      <c r="C71" s="703"/>
      <c r="D71" s="696"/>
      <c r="E71" s="513">
        <v>4</v>
      </c>
      <c r="F71" s="514"/>
      <c r="G71" s="592" t="str">
        <f>IF(ISBLANK(F71),"-",(F71/$D$50*$D$47*$B$68)*($B$57/$D$68))</f>
        <v>-</v>
      </c>
      <c r="H71" s="595" t="str">
        <f t="shared" si="0"/>
        <v>-</v>
      </c>
    </row>
    <row r="72" spans="1:8" ht="26.25" customHeight="1" x14ac:dyDescent="0.45">
      <c r="A72" s="517"/>
      <c r="B72" s="517"/>
      <c r="C72" s="517"/>
      <c r="D72" s="517"/>
      <c r="E72" s="517"/>
      <c r="F72" s="519" t="s">
        <v>71</v>
      </c>
      <c r="G72" s="581">
        <f>AVERAGE(G60:G71)</f>
        <v>203.91994555110901</v>
      </c>
      <c r="H72" s="596">
        <f>AVERAGE(H60:H71)</f>
        <v>101.95997277555453</v>
      </c>
    </row>
    <row r="73" spans="1:8" ht="26.25" customHeight="1" x14ac:dyDescent="0.45">
      <c r="C73" s="517"/>
      <c r="D73" s="517"/>
      <c r="E73" s="517"/>
      <c r="F73" s="520" t="s">
        <v>84</v>
      </c>
      <c r="G73" s="580">
        <f>STDEV(G60:G71)/G72</f>
        <v>1.0844275192508581E-2</v>
      </c>
      <c r="H73" s="580">
        <f>STDEV(H60:H71)/H72</f>
        <v>1.0844275192508577E-2</v>
      </c>
    </row>
    <row r="74" spans="1:8" ht="27" customHeight="1" x14ac:dyDescent="0.45">
      <c r="A74" s="517"/>
      <c r="B74" s="517"/>
      <c r="C74" s="518"/>
      <c r="D74" s="518"/>
      <c r="E74" s="521"/>
      <c r="F74" s="522" t="s">
        <v>20</v>
      </c>
      <c r="G74" s="523">
        <f>COUNT(G60:G71)</f>
        <v>9</v>
      </c>
      <c r="H74" s="523">
        <f>COUNT(H60:H71)</f>
        <v>9</v>
      </c>
    </row>
    <row r="76" spans="1:8" ht="26.25" customHeight="1" x14ac:dyDescent="0.45">
      <c r="A76" s="435" t="s">
        <v>106</v>
      </c>
      <c r="B76" s="524" t="s">
        <v>107</v>
      </c>
      <c r="C76" s="699" t="str">
        <f>B26</f>
        <v>NEVIRAPINE</v>
      </c>
      <c r="D76" s="699"/>
      <c r="E76" s="525" t="s">
        <v>108</v>
      </c>
      <c r="F76" s="525"/>
      <c r="G76" s="612">
        <f>H72</f>
        <v>101.95997277555453</v>
      </c>
      <c r="H76" s="527"/>
    </row>
    <row r="77" spans="1:8" ht="18" x14ac:dyDescent="0.35">
      <c r="A77" s="434" t="s">
        <v>109</v>
      </c>
      <c r="B77" s="434" t="s">
        <v>110</v>
      </c>
    </row>
    <row r="78" spans="1:8" ht="18" x14ac:dyDescent="0.35">
      <c r="A78" s="434"/>
      <c r="B78" s="434"/>
    </row>
    <row r="79" spans="1:8" ht="26.25" customHeight="1" x14ac:dyDescent="0.45">
      <c r="A79" s="435" t="s">
        <v>4</v>
      </c>
      <c r="B79" s="685" t="str">
        <f>B26</f>
        <v>NEVIRAPINE</v>
      </c>
      <c r="C79" s="685"/>
    </row>
    <row r="80" spans="1:8" ht="26.25" customHeight="1" x14ac:dyDescent="0.45">
      <c r="A80" s="436" t="s">
        <v>48</v>
      </c>
      <c r="B80" s="685" t="str">
        <f>B27</f>
        <v>N1-6</v>
      </c>
      <c r="C80" s="685"/>
    </row>
    <row r="81" spans="1:12" ht="27" customHeight="1" x14ac:dyDescent="0.45">
      <c r="A81" s="436" t="s">
        <v>6</v>
      </c>
      <c r="B81" s="528">
        <f>B28</f>
        <v>99.7</v>
      </c>
    </row>
    <row r="82" spans="1:12" s="3" customFormat="1" ht="27" customHeight="1" x14ac:dyDescent="0.5">
      <c r="A82" s="436" t="s">
        <v>49</v>
      </c>
      <c r="B82" s="438">
        <v>0</v>
      </c>
      <c r="C82" s="676" t="s">
        <v>50</v>
      </c>
      <c r="D82" s="677"/>
      <c r="E82" s="677"/>
      <c r="F82" s="677"/>
      <c r="G82" s="678"/>
      <c r="I82" s="439"/>
      <c r="J82" s="439"/>
      <c r="K82" s="439"/>
      <c r="L82" s="439"/>
    </row>
    <row r="83" spans="1:12" s="3" customFormat="1" ht="19.5" customHeight="1" x14ac:dyDescent="0.35">
      <c r="A83" s="436" t="s">
        <v>51</v>
      </c>
      <c r="B83" s="440">
        <f>B81-B82</f>
        <v>99.7</v>
      </c>
      <c r="C83" s="441"/>
      <c r="D83" s="441"/>
      <c r="E83" s="441"/>
      <c r="F83" s="441"/>
      <c r="G83" s="442"/>
      <c r="I83" s="439"/>
      <c r="J83" s="439"/>
      <c r="K83" s="439"/>
      <c r="L83" s="439"/>
    </row>
    <row r="84" spans="1:12" s="3" customFormat="1" ht="27" customHeight="1" x14ac:dyDescent="0.45">
      <c r="A84" s="436" t="s">
        <v>52</v>
      </c>
      <c r="B84" s="443">
        <v>1</v>
      </c>
      <c r="C84" s="679" t="s">
        <v>111</v>
      </c>
      <c r="D84" s="680"/>
      <c r="E84" s="680"/>
      <c r="F84" s="680"/>
      <c r="G84" s="680"/>
      <c r="H84" s="681"/>
      <c r="I84" s="439"/>
      <c r="J84" s="439"/>
      <c r="K84" s="439"/>
      <c r="L84" s="439"/>
    </row>
    <row r="85" spans="1:12" s="3" customFormat="1" ht="27" customHeight="1" x14ac:dyDescent="0.45">
      <c r="A85" s="436" t="s">
        <v>54</v>
      </c>
      <c r="B85" s="443">
        <v>1</v>
      </c>
      <c r="C85" s="679" t="s">
        <v>112</v>
      </c>
      <c r="D85" s="680"/>
      <c r="E85" s="680"/>
      <c r="F85" s="680"/>
      <c r="G85" s="680"/>
      <c r="H85" s="681"/>
      <c r="I85" s="439"/>
      <c r="J85" s="439"/>
      <c r="K85" s="439"/>
      <c r="L85" s="439"/>
    </row>
    <row r="86" spans="1:12" s="3" customFormat="1" ht="18" x14ac:dyDescent="0.35">
      <c r="A86" s="436"/>
      <c r="B86" s="446"/>
      <c r="C86" s="447"/>
      <c r="D86" s="447"/>
      <c r="E86" s="447"/>
      <c r="F86" s="447"/>
      <c r="G86" s="447"/>
      <c r="H86" s="447"/>
      <c r="I86" s="439"/>
      <c r="J86" s="439"/>
      <c r="K86" s="439"/>
      <c r="L86" s="439"/>
    </row>
    <row r="87" spans="1:12" s="3" customFormat="1" ht="18" x14ac:dyDescent="0.35">
      <c r="A87" s="436" t="s">
        <v>56</v>
      </c>
      <c r="B87" s="448">
        <f>B84/B85</f>
        <v>1</v>
      </c>
      <c r="C87" s="426" t="s">
        <v>57</v>
      </c>
      <c r="D87" s="426"/>
      <c r="E87" s="426"/>
      <c r="F87" s="426"/>
      <c r="G87" s="426"/>
      <c r="I87" s="439"/>
      <c r="J87" s="439"/>
      <c r="K87" s="439"/>
      <c r="L87" s="439"/>
    </row>
    <row r="88" spans="1:12" ht="19.5" customHeight="1" x14ac:dyDescent="0.35">
      <c r="A88" s="434"/>
      <c r="B88" s="434"/>
    </row>
    <row r="89" spans="1:12" ht="27" customHeight="1" x14ac:dyDescent="0.45">
      <c r="A89" s="449" t="s">
        <v>58</v>
      </c>
      <c r="B89" s="450">
        <v>100</v>
      </c>
      <c r="D89" s="529" t="s">
        <v>59</v>
      </c>
      <c r="E89" s="530"/>
      <c r="F89" s="682" t="s">
        <v>60</v>
      </c>
      <c r="G89" s="684"/>
    </row>
    <row r="90" spans="1:12" ht="27" customHeight="1" x14ac:dyDescent="0.45">
      <c r="A90" s="451" t="s">
        <v>61</v>
      </c>
      <c r="B90" s="452">
        <v>1</v>
      </c>
      <c r="C90" s="531" t="s">
        <v>62</v>
      </c>
      <c r="D90" s="454" t="s">
        <v>63</v>
      </c>
      <c r="E90" s="455" t="s">
        <v>64</v>
      </c>
      <c r="F90" s="454" t="s">
        <v>63</v>
      </c>
      <c r="G90" s="532" t="s">
        <v>64</v>
      </c>
      <c r="I90" s="457" t="s">
        <v>65</v>
      </c>
    </row>
    <row r="91" spans="1:12" ht="26.25" customHeight="1" x14ac:dyDescent="0.45">
      <c r="A91" s="451" t="s">
        <v>66</v>
      </c>
      <c r="B91" s="452">
        <v>1</v>
      </c>
      <c r="C91" s="533">
        <v>1</v>
      </c>
      <c r="D91" s="459">
        <v>38492084</v>
      </c>
      <c r="E91" s="460">
        <f>IF(ISBLANK(D91),"-",$D$101/$D$98*D91)</f>
        <v>38301495.757112607</v>
      </c>
      <c r="F91" s="459">
        <v>36760285</v>
      </c>
      <c r="G91" s="461">
        <f>IF(ISBLANK(F91),"-",$D$101/$F$98*F91)</f>
        <v>36924438.12836536</v>
      </c>
      <c r="I91" s="462"/>
    </row>
    <row r="92" spans="1:12" ht="26.25" customHeight="1" x14ac:dyDescent="0.45">
      <c r="A92" s="451" t="s">
        <v>67</v>
      </c>
      <c r="B92" s="452">
        <v>1</v>
      </c>
      <c r="C92" s="518">
        <v>2</v>
      </c>
      <c r="D92" s="464">
        <v>38130027</v>
      </c>
      <c r="E92" s="465">
        <f>IF(ISBLANK(D92),"-",$D$101/$D$98*D92)</f>
        <v>37941231.432392418</v>
      </c>
      <c r="F92" s="464">
        <v>37025464</v>
      </c>
      <c r="G92" s="466">
        <f>IF(ISBLANK(F92),"-",$D$101/$F$98*F92)</f>
        <v>37190801.285735928</v>
      </c>
      <c r="I92" s="686">
        <f>ABS((F96/D96*D95)-F95)/D95</f>
        <v>2.6704135665277417E-2</v>
      </c>
    </row>
    <row r="93" spans="1:12" ht="26.25" customHeight="1" x14ac:dyDescent="0.45">
      <c r="A93" s="451" t="s">
        <v>68</v>
      </c>
      <c r="B93" s="452">
        <v>1</v>
      </c>
      <c r="C93" s="518">
        <v>3</v>
      </c>
      <c r="D93" s="464">
        <v>38479316</v>
      </c>
      <c r="E93" s="465">
        <f>IF(ISBLANK(D93),"-",$D$101/$D$98*D93)</f>
        <v>38288790.976102911</v>
      </c>
      <c r="F93" s="464">
        <v>37162918</v>
      </c>
      <c r="G93" s="466">
        <f>IF(ISBLANK(F93),"-",$D$101/$F$98*F93)</f>
        <v>37328869.086855978</v>
      </c>
      <c r="I93" s="686"/>
    </row>
    <row r="94" spans="1:12" ht="27" customHeight="1" x14ac:dyDescent="0.45">
      <c r="A94" s="451" t="s">
        <v>69</v>
      </c>
      <c r="B94" s="452">
        <v>1</v>
      </c>
      <c r="C94" s="534">
        <v>4</v>
      </c>
      <c r="D94" s="469"/>
      <c r="E94" s="470" t="str">
        <f>IF(ISBLANK(D94),"-",$D$101/$D$98*D94)</f>
        <v>-</v>
      </c>
      <c r="F94" s="535"/>
      <c r="G94" s="471" t="str">
        <f>IF(ISBLANK(F94),"-",$D$101/$F$98*F94)</f>
        <v>-</v>
      </c>
      <c r="I94" s="472"/>
    </row>
    <row r="95" spans="1:12" ht="27" customHeight="1" x14ac:dyDescent="0.45">
      <c r="A95" s="451" t="s">
        <v>70</v>
      </c>
      <c r="B95" s="452">
        <v>1</v>
      </c>
      <c r="C95" s="536" t="s">
        <v>71</v>
      </c>
      <c r="D95" s="537">
        <f>AVERAGE(D91:D94)</f>
        <v>38367142.333333336</v>
      </c>
      <c r="E95" s="475">
        <f>AVERAGE(E91:E94)</f>
        <v>38177172.721869312</v>
      </c>
      <c r="F95" s="538">
        <f>AVERAGE(F91:F94)</f>
        <v>36982889</v>
      </c>
      <c r="G95" s="539">
        <f>AVERAGE(G91:G94)</f>
        <v>37148036.166985758</v>
      </c>
    </row>
    <row r="96" spans="1:12" ht="26.25" customHeight="1" x14ac:dyDescent="0.45">
      <c r="A96" s="451" t="s">
        <v>72</v>
      </c>
      <c r="B96" s="437">
        <v>1</v>
      </c>
      <c r="C96" s="540" t="s">
        <v>113</v>
      </c>
      <c r="D96" s="541">
        <v>22.4</v>
      </c>
      <c r="E96" s="467"/>
      <c r="F96" s="479">
        <v>22.19</v>
      </c>
    </row>
    <row r="97" spans="1:10" ht="26.25" customHeight="1" x14ac:dyDescent="0.45">
      <c r="A97" s="451" t="s">
        <v>74</v>
      </c>
      <c r="B97" s="437">
        <v>1</v>
      </c>
      <c r="C97" s="542" t="s">
        <v>114</v>
      </c>
      <c r="D97" s="543">
        <f>D96*$B$87</f>
        <v>22.4</v>
      </c>
      <c r="E97" s="482"/>
      <c r="F97" s="481">
        <f>F96*$B$87</f>
        <v>22.19</v>
      </c>
    </row>
    <row r="98" spans="1:10" ht="19.5" customHeight="1" x14ac:dyDescent="0.35">
      <c r="A98" s="451" t="s">
        <v>76</v>
      </c>
      <c r="B98" s="544">
        <f>(B97/B96)*(B95/B94)*(B93/B92)*(B91/B90)*B89</f>
        <v>100</v>
      </c>
      <c r="C98" s="542" t="s">
        <v>115</v>
      </c>
      <c r="D98" s="545">
        <f>D97*$B$83/100</f>
        <v>22.332799999999999</v>
      </c>
      <c r="E98" s="485"/>
      <c r="F98" s="484">
        <f>F97*$B$83/100</f>
        <v>22.123430000000003</v>
      </c>
    </row>
    <row r="99" spans="1:10" ht="19.5" customHeight="1" x14ac:dyDescent="0.35">
      <c r="A99" s="687" t="s">
        <v>78</v>
      </c>
      <c r="B99" s="701"/>
      <c r="C99" s="542" t="s">
        <v>116</v>
      </c>
      <c r="D99" s="546">
        <f>D98/$B$98</f>
        <v>0.223328</v>
      </c>
      <c r="E99" s="485"/>
      <c r="F99" s="488">
        <f>F98/$B$98</f>
        <v>0.22123430000000002</v>
      </c>
      <c r="G99" s="547"/>
      <c r="H99" s="477"/>
    </row>
    <row r="100" spans="1:10" ht="19.5" customHeight="1" x14ac:dyDescent="0.35">
      <c r="A100" s="689"/>
      <c r="B100" s="702"/>
      <c r="C100" s="542" t="s">
        <v>80</v>
      </c>
      <c r="D100" s="548">
        <f>$B$56/$B$116</f>
        <v>0.22222222222222221</v>
      </c>
      <c r="F100" s="493"/>
      <c r="G100" s="549"/>
      <c r="H100" s="477"/>
    </row>
    <row r="101" spans="1:10" ht="18" x14ac:dyDescent="0.35">
      <c r="C101" s="542" t="s">
        <v>81</v>
      </c>
      <c r="D101" s="543">
        <f>D100*$B$98</f>
        <v>22.222222222222221</v>
      </c>
      <c r="F101" s="493"/>
      <c r="G101" s="547"/>
      <c r="H101" s="477"/>
    </row>
    <row r="102" spans="1:10" ht="19.5" customHeight="1" x14ac:dyDescent="0.35">
      <c r="C102" s="550" t="s">
        <v>82</v>
      </c>
      <c r="D102" s="551">
        <f>D101/B34</f>
        <v>22.222222222222221</v>
      </c>
      <c r="F102" s="497"/>
      <c r="G102" s="547"/>
      <c r="H102" s="477"/>
      <c r="J102" s="552"/>
    </row>
    <row r="103" spans="1:10" ht="18" x14ac:dyDescent="0.35">
      <c r="C103" s="553" t="s">
        <v>117</v>
      </c>
      <c r="D103" s="554">
        <f>AVERAGE(E91:E94,G91:G94)</f>
        <v>37662604.444427535</v>
      </c>
      <c r="F103" s="497"/>
      <c r="G103" s="555"/>
      <c r="H103" s="477"/>
      <c r="J103" s="556"/>
    </row>
    <row r="104" spans="1:10" ht="18" x14ac:dyDescent="0.35">
      <c r="C104" s="520" t="s">
        <v>84</v>
      </c>
      <c r="D104" s="557">
        <f>STDEV(E91:E94,G91:G94)/D103</f>
        <v>1.5738552396472507E-2</v>
      </c>
      <c r="F104" s="497"/>
      <c r="G104" s="547"/>
      <c r="H104" s="477"/>
      <c r="J104" s="556"/>
    </row>
    <row r="105" spans="1:10" ht="19.5" customHeight="1" x14ac:dyDescent="0.35">
      <c r="C105" s="522" t="s">
        <v>20</v>
      </c>
      <c r="D105" s="558">
        <f>COUNT(E91:E94,G91:G94)</f>
        <v>6</v>
      </c>
      <c r="F105" s="497"/>
      <c r="G105" s="547"/>
      <c r="H105" s="477"/>
      <c r="J105" s="556"/>
    </row>
    <row r="106" spans="1:10" ht="19.5" customHeight="1" x14ac:dyDescent="0.35">
      <c r="A106" s="501"/>
      <c r="B106" s="501"/>
      <c r="C106" s="501"/>
      <c r="D106" s="501"/>
      <c r="E106" s="501"/>
    </row>
    <row r="107" spans="1:10" ht="27" customHeight="1" x14ac:dyDescent="0.45">
      <c r="A107" s="449" t="s">
        <v>118</v>
      </c>
      <c r="B107" s="450">
        <v>900</v>
      </c>
      <c r="C107" s="597" t="s">
        <v>119</v>
      </c>
      <c r="D107" s="597" t="s">
        <v>63</v>
      </c>
      <c r="E107" s="597" t="s">
        <v>120</v>
      </c>
      <c r="F107" s="559" t="s">
        <v>121</v>
      </c>
    </row>
    <row r="108" spans="1:10" ht="26.25" customHeight="1" x14ac:dyDescent="0.45">
      <c r="A108" s="451" t="s">
        <v>122</v>
      </c>
      <c r="B108" s="452">
        <v>1</v>
      </c>
      <c r="C108" s="602">
        <v>1</v>
      </c>
      <c r="D108" s="603">
        <v>36963117</v>
      </c>
      <c r="E108" s="577">
        <f t="shared" ref="E108:E113" si="1">IF(ISBLANK(D108),"-",D108/$D$103*$D$100*$B$116)</f>
        <v>196.28550677922632</v>
      </c>
      <c r="F108" s="604">
        <f t="shared" ref="F108:F113" si="2">IF(ISBLANK(D108), "-", (E108/$B$56)*100)</f>
        <v>98.142753389613162</v>
      </c>
    </row>
    <row r="109" spans="1:10" ht="26.25" customHeight="1" x14ac:dyDescent="0.45">
      <c r="A109" s="451" t="s">
        <v>95</v>
      </c>
      <c r="B109" s="452">
        <v>1</v>
      </c>
      <c r="C109" s="598">
        <v>2</v>
      </c>
      <c r="D109" s="600">
        <v>35562000</v>
      </c>
      <c r="E109" s="578">
        <f t="shared" si="1"/>
        <v>188.84514506941733</v>
      </c>
      <c r="F109" s="605">
        <f t="shared" si="2"/>
        <v>94.422572534708664</v>
      </c>
    </row>
    <row r="110" spans="1:10" ht="26.25" customHeight="1" x14ac:dyDescent="0.45">
      <c r="A110" s="451" t="s">
        <v>96</v>
      </c>
      <c r="B110" s="452">
        <v>1</v>
      </c>
      <c r="C110" s="598">
        <v>3</v>
      </c>
      <c r="D110" s="600">
        <v>35425222</v>
      </c>
      <c r="E110" s="578">
        <f t="shared" si="1"/>
        <v>188.11881186958874</v>
      </c>
      <c r="F110" s="605">
        <f t="shared" si="2"/>
        <v>94.05940593479437</v>
      </c>
    </row>
    <row r="111" spans="1:10" ht="26.25" customHeight="1" x14ac:dyDescent="0.45">
      <c r="A111" s="451" t="s">
        <v>97</v>
      </c>
      <c r="B111" s="452">
        <v>1</v>
      </c>
      <c r="C111" s="598">
        <v>4</v>
      </c>
      <c r="D111" s="600">
        <v>35478371</v>
      </c>
      <c r="E111" s="578">
        <f t="shared" si="1"/>
        <v>188.40104938759373</v>
      </c>
      <c r="F111" s="605">
        <f t="shared" si="2"/>
        <v>94.200524693796865</v>
      </c>
    </row>
    <row r="112" spans="1:10" ht="26.25" customHeight="1" x14ac:dyDescent="0.45">
      <c r="A112" s="451" t="s">
        <v>98</v>
      </c>
      <c r="B112" s="452">
        <v>1</v>
      </c>
      <c r="C112" s="598">
        <v>5</v>
      </c>
      <c r="D112" s="600">
        <v>36052619</v>
      </c>
      <c r="E112" s="578">
        <f t="shared" si="1"/>
        <v>191.45048268341014</v>
      </c>
      <c r="F112" s="605">
        <f t="shared" si="2"/>
        <v>95.725241341705072</v>
      </c>
    </row>
    <row r="113" spans="1:10" ht="27" customHeight="1" x14ac:dyDescent="0.45">
      <c r="A113" s="451" t="s">
        <v>100</v>
      </c>
      <c r="B113" s="452">
        <v>1</v>
      </c>
      <c r="C113" s="599">
        <v>6</v>
      </c>
      <c r="D113" s="601">
        <v>35490418</v>
      </c>
      <c r="E113" s="579">
        <f t="shared" si="1"/>
        <v>188.46502265857546</v>
      </c>
      <c r="F113" s="606">
        <f t="shared" si="2"/>
        <v>94.232511329287732</v>
      </c>
    </row>
    <row r="114" spans="1:10" ht="27" customHeight="1" x14ac:dyDescent="0.45">
      <c r="A114" s="451" t="s">
        <v>101</v>
      </c>
      <c r="B114" s="452">
        <v>1</v>
      </c>
      <c r="C114" s="560"/>
      <c r="D114" s="518"/>
      <c r="E114" s="425"/>
      <c r="F114" s="607"/>
    </row>
    <row r="115" spans="1:10" ht="26.25" customHeight="1" x14ac:dyDescent="0.45">
      <c r="A115" s="451" t="s">
        <v>102</v>
      </c>
      <c r="B115" s="452">
        <v>1</v>
      </c>
      <c r="C115" s="560"/>
      <c r="D115" s="584" t="s">
        <v>71</v>
      </c>
      <c r="E115" s="586">
        <f>AVERAGE(E108:E113)</f>
        <v>190.26100307463528</v>
      </c>
      <c r="F115" s="608">
        <f>AVERAGE(F108:F113)</f>
        <v>95.130501537317642</v>
      </c>
    </row>
    <row r="116" spans="1:10" ht="27" customHeight="1" x14ac:dyDescent="0.45">
      <c r="A116" s="451" t="s">
        <v>103</v>
      </c>
      <c r="B116" s="483">
        <f>(B115/B114)*(B113/B112)*(B111/B110)*(B109/B108)*B107</f>
        <v>900</v>
      </c>
      <c r="C116" s="561"/>
      <c r="D116" s="585" t="s">
        <v>84</v>
      </c>
      <c r="E116" s="583">
        <f>STDEV(E108:E113)/E115</f>
        <v>1.6784163552314352E-2</v>
      </c>
      <c r="F116" s="562">
        <f>STDEV(F108:F113)/F115</f>
        <v>1.6784163552314352E-2</v>
      </c>
      <c r="I116" s="425"/>
    </row>
    <row r="117" spans="1:10" ht="27" customHeight="1" x14ac:dyDescent="0.45">
      <c r="A117" s="687" t="s">
        <v>78</v>
      </c>
      <c r="B117" s="688"/>
      <c r="C117" s="563"/>
      <c r="D117" s="522" t="s">
        <v>20</v>
      </c>
      <c r="E117" s="588">
        <f>COUNT(E108:E113)</f>
        <v>6</v>
      </c>
      <c r="F117" s="589">
        <f>COUNT(F108:F113)</f>
        <v>6</v>
      </c>
      <c r="I117" s="425"/>
      <c r="J117" s="556"/>
    </row>
    <row r="118" spans="1:10" ht="26.25" customHeight="1" x14ac:dyDescent="0.35">
      <c r="A118" s="689"/>
      <c r="B118" s="690"/>
      <c r="C118" s="425"/>
      <c r="D118" s="587"/>
      <c r="E118" s="667" t="s">
        <v>123</v>
      </c>
      <c r="F118" s="668"/>
      <c r="G118" s="425"/>
      <c r="H118" s="425"/>
      <c r="I118" s="425"/>
    </row>
    <row r="119" spans="1:10" ht="25.5" customHeight="1" x14ac:dyDescent="0.45">
      <c r="A119" s="572"/>
      <c r="B119" s="447"/>
      <c r="C119" s="425"/>
      <c r="D119" s="585" t="s">
        <v>124</v>
      </c>
      <c r="E119" s="590">
        <f>MIN(E108:E113)</f>
        <v>188.11881186958874</v>
      </c>
      <c r="F119" s="609">
        <f>MIN(F108:F113)</f>
        <v>94.05940593479437</v>
      </c>
      <c r="G119" s="425"/>
      <c r="H119" s="425"/>
      <c r="I119" s="425"/>
    </row>
    <row r="120" spans="1:10" ht="24" customHeight="1" x14ac:dyDescent="0.45">
      <c r="A120" s="572"/>
      <c r="B120" s="447"/>
      <c r="C120" s="425"/>
      <c r="D120" s="494" t="s">
        <v>125</v>
      </c>
      <c r="E120" s="591">
        <f>MAX(E108:E113)</f>
        <v>196.28550677922632</v>
      </c>
      <c r="F120" s="610">
        <f>MAX(F108:F113)</f>
        <v>98.142753389613162</v>
      </c>
      <c r="G120" s="425"/>
      <c r="H120" s="425"/>
      <c r="I120" s="425"/>
    </row>
    <row r="121" spans="1:10" ht="27" customHeight="1" x14ac:dyDescent="0.35">
      <c r="A121" s="572"/>
      <c r="B121" s="447"/>
      <c r="C121" s="425"/>
      <c r="D121" s="425"/>
      <c r="E121" s="425"/>
      <c r="F121" s="518"/>
      <c r="G121" s="425"/>
      <c r="H121" s="425"/>
      <c r="I121" s="425"/>
    </row>
    <row r="122" spans="1:10" ht="25.5" customHeight="1" x14ac:dyDescent="0.35">
      <c r="A122" s="572"/>
      <c r="B122" s="447"/>
      <c r="C122" s="425"/>
      <c r="D122" s="425"/>
      <c r="E122" s="425"/>
      <c r="F122" s="518"/>
      <c r="G122" s="425"/>
      <c r="H122" s="425"/>
      <c r="I122" s="425"/>
    </row>
    <row r="123" spans="1:10" ht="18" x14ac:dyDescent="0.35">
      <c r="A123" s="572"/>
      <c r="B123" s="447"/>
      <c r="C123" s="425"/>
      <c r="D123" s="425"/>
      <c r="E123" s="425"/>
      <c r="F123" s="518"/>
      <c r="G123" s="425"/>
      <c r="H123" s="425"/>
      <c r="I123" s="425"/>
    </row>
    <row r="124" spans="1:10" ht="45.75" customHeight="1" x14ac:dyDescent="0.85">
      <c r="A124" s="435" t="s">
        <v>106</v>
      </c>
      <c r="B124" s="524" t="s">
        <v>126</v>
      </c>
      <c r="C124" s="699" t="str">
        <f>B26</f>
        <v>NEVIRAPINE</v>
      </c>
      <c r="D124" s="699"/>
      <c r="E124" s="525" t="s">
        <v>127</v>
      </c>
      <c r="F124" s="525"/>
      <c r="G124" s="611">
        <f>F115</f>
        <v>95.130501537317642</v>
      </c>
      <c r="H124" s="425"/>
      <c r="I124" s="425"/>
    </row>
    <row r="125" spans="1:10" ht="45.75" customHeight="1" x14ac:dyDescent="0.85">
      <c r="A125" s="435"/>
      <c r="B125" s="524" t="s">
        <v>128</v>
      </c>
      <c r="C125" s="436" t="s">
        <v>129</v>
      </c>
      <c r="D125" s="611">
        <f>MIN(F108:F113)</f>
        <v>94.05940593479437</v>
      </c>
      <c r="E125" s="536" t="s">
        <v>130</v>
      </c>
      <c r="F125" s="611">
        <f>MAX(F108:F113)</f>
        <v>98.142753389613162</v>
      </c>
      <c r="G125" s="526"/>
      <c r="H125" s="425"/>
      <c r="I125" s="425"/>
    </row>
    <row r="126" spans="1:10" ht="19.5" customHeight="1" x14ac:dyDescent="0.35">
      <c r="A126" s="564"/>
      <c r="B126" s="564"/>
      <c r="C126" s="565"/>
      <c r="D126" s="565"/>
      <c r="E126" s="565"/>
      <c r="F126" s="565"/>
      <c r="G126" s="565"/>
      <c r="H126" s="565"/>
    </row>
    <row r="127" spans="1:10" ht="18" x14ac:dyDescent="0.35">
      <c r="B127" s="700" t="s">
        <v>26</v>
      </c>
      <c r="C127" s="700"/>
      <c r="E127" s="531" t="s">
        <v>27</v>
      </c>
      <c r="F127" s="566"/>
      <c r="G127" s="700" t="s">
        <v>28</v>
      </c>
      <c r="H127" s="700"/>
    </row>
    <row r="128" spans="1:10" ht="69.900000000000006" customHeight="1" x14ac:dyDescent="0.35">
      <c r="A128" s="567" t="s">
        <v>29</v>
      </c>
      <c r="B128" s="568"/>
      <c r="C128" s="568"/>
      <c r="E128" s="568"/>
      <c r="F128" s="425"/>
      <c r="G128" s="569"/>
      <c r="H128" s="569"/>
    </row>
    <row r="129" spans="1:9" ht="69.900000000000006" customHeight="1" x14ac:dyDescent="0.35">
      <c r="A129" s="567" t="s">
        <v>30</v>
      </c>
      <c r="B129" s="570"/>
      <c r="C129" s="570"/>
      <c r="E129" s="570"/>
      <c r="F129" s="425"/>
      <c r="G129" s="571"/>
      <c r="H129" s="571"/>
    </row>
    <row r="130" spans="1:9" ht="18" x14ac:dyDescent="0.35">
      <c r="A130" s="517"/>
      <c r="B130" s="517"/>
      <c r="C130" s="518"/>
      <c r="D130" s="518"/>
      <c r="E130" s="518"/>
      <c r="F130" s="521"/>
      <c r="G130" s="518"/>
      <c r="H130" s="518"/>
      <c r="I130" s="425"/>
    </row>
    <row r="131" spans="1:9" ht="18" x14ac:dyDescent="0.35">
      <c r="A131" s="517"/>
      <c r="B131" s="517"/>
      <c r="C131" s="518"/>
      <c r="D131" s="518"/>
      <c r="E131" s="518"/>
      <c r="F131" s="521"/>
      <c r="G131" s="518"/>
      <c r="H131" s="518"/>
      <c r="I131" s="425"/>
    </row>
    <row r="132" spans="1:9" ht="18" x14ac:dyDescent="0.35">
      <c r="A132" s="517"/>
      <c r="B132" s="517"/>
      <c r="C132" s="518"/>
      <c r="D132" s="518"/>
      <c r="E132" s="518"/>
      <c r="F132" s="521"/>
      <c r="G132" s="518"/>
      <c r="H132" s="518"/>
      <c r="I132" s="425"/>
    </row>
    <row r="133" spans="1:9" ht="18" x14ac:dyDescent="0.35">
      <c r="A133" s="517"/>
      <c r="B133" s="517"/>
      <c r="C133" s="518"/>
      <c r="D133" s="518"/>
      <c r="E133" s="518"/>
      <c r="F133" s="521"/>
      <c r="G133" s="518"/>
      <c r="H133" s="518"/>
      <c r="I133" s="425"/>
    </row>
    <row r="134" spans="1:9" ht="18" x14ac:dyDescent="0.35">
      <c r="A134" s="517"/>
      <c r="B134" s="517"/>
      <c r="C134" s="518"/>
      <c r="D134" s="518"/>
      <c r="E134" s="518"/>
      <c r="F134" s="521"/>
      <c r="G134" s="518"/>
      <c r="H134" s="518"/>
      <c r="I134" s="425"/>
    </row>
    <row r="135" spans="1:9" ht="18" x14ac:dyDescent="0.35">
      <c r="A135" s="517"/>
      <c r="B135" s="517"/>
      <c r="C135" s="518"/>
      <c r="D135" s="518"/>
      <c r="E135" s="518"/>
      <c r="F135" s="521"/>
      <c r="G135" s="518"/>
      <c r="H135" s="518"/>
      <c r="I135" s="425"/>
    </row>
    <row r="136" spans="1:9" ht="18" x14ac:dyDescent="0.35">
      <c r="A136" s="517"/>
      <c r="B136" s="517"/>
      <c r="C136" s="518"/>
      <c r="D136" s="518"/>
      <c r="E136" s="518"/>
      <c r="F136" s="521"/>
      <c r="G136" s="518"/>
      <c r="H136" s="518"/>
      <c r="I136" s="425"/>
    </row>
    <row r="137" spans="1:9" ht="18" x14ac:dyDescent="0.35">
      <c r="A137" s="517"/>
      <c r="B137" s="517"/>
      <c r="C137" s="518"/>
      <c r="D137" s="518"/>
      <c r="E137" s="518"/>
      <c r="F137" s="521"/>
      <c r="G137" s="518"/>
      <c r="H137" s="518"/>
      <c r="I137" s="425"/>
    </row>
    <row r="138" spans="1:9" ht="18" x14ac:dyDescent="0.35">
      <c r="A138" s="517"/>
      <c r="B138" s="517"/>
      <c r="C138" s="518"/>
      <c r="D138" s="518"/>
      <c r="E138" s="518"/>
      <c r="F138" s="521"/>
      <c r="G138" s="518"/>
      <c r="H138" s="518"/>
      <c r="I138" s="425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SST Nevirapine</vt:lpstr>
      <vt:lpstr>SST Lamivudine</vt:lpstr>
      <vt:lpstr>SST Zidovudine</vt:lpstr>
      <vt:lpstr>Uniformity</vt:lpstr>
      <vt:lpstr>Lamivudine</vt:lpstr>
      <vt:lpstr>Zidovudine</vt:lpstr>
      <vt:lpstr>Nevirapine</vt:lpstr>
      <vt:lpstr>Nevirapine!Print_Area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2018-07-26T14:31:23Z</cp:lastPrinted>
  <dcterms:created xsi:type="dcterms:W3CDTF">2005-07-05T10:19:27Z</dcterms:created>
  <dcterms:modified xsi:type="dcterms:W3CDTF">2018-07-26T14:34:59Z</dcterms:modified>
</cp:coreProperties>
</file>