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SST Zidovudine" sheetId="12" r:id="rId1"/>
    <sheet name="SST Lamivudine" sheetId="11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Lamivudine!$A$1:$I$130</definedName>
    <definedName name="_xlnm.Print_Area" localSheetId="1">'SST Lamivudine'!$A$15:$G$62</definedName>
    <definedName name="_xlnm.Print_Area" localSheetId="0">'SST Zidovudine'!$A$15:$G$62</definedName>
    <definedName name="_xlnm.Print_Area" localSheetId="2">Uniformity!$A$11:$I$56</definedName>
    <definedName name="_xlnm.Print_Area" localSheetId="4">Zidovudine!$A$1:$I$130</definedName>
  </definedNames>
  <calcPr calcId="145621"/>
</workbook>
</file>

<file path=xl/calcChain.xml><?xml version="1.0" encoding="utf-8"?>
<calcChain xmlns="http://schemas.openxmlformats.org/spreadsheetml/2006/main">
  <c r="B53" i="12" l="1"/>
  <c r="F51" i="12"/>
  <c r="E51" i="12"/>
  <c r="D51" i="12"/>
  <c r="C51" i="12"/>
  <c r="B51" i="12"/>
  <c r="B52" i="12" s="1"/>
  <c r="B42" i="12"/>
  <c r="B32" i="12"/>
  <c r="F30" i="12"/>
  <c r="E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C124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3" i="3"/>
  <c r="B81" i="3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D101" i="3" l="1"/>
  <c r="I92" i="3"/>
  <c r="I92" i="4"/>
  <c r="D97" i="4"/>
  <c r="D98" i="4" s="1"/>
  <c r="F98" i="4"/>
  <c r="F99" i="4" s="1"/>
  <c r="I39" i="4"/>
  <c r="D102" i="4"/>
  <c r="D44" i="4"/>
  <c r="D45" i="4" s="1"/>
  <c r="E40" i="4" s="1"/>
  <c r="F45" i="4"/>
  <c r="F46" i="4" s="1"/>
  <c r="I39" i="3"/>
  <c r="D102" i="3"/>
  <c r="E94" i="3"/>
  <c r="F97" i="3"/>
  <c r="F98" i="3" s="1"/>
  <c r="F99" i="3" s="1"/>
  <c r="D97" i="3"/>
  <c r="D98" i="3" s="1"/>
  <c r="D99" i="3" s="1"/>
  <c r="G39" i="4"/>
  <c r="D45" i="3"/>
  <c r="E38" i="3" s="1"/>
  <c r="F44" i="3"/>
  <c r="F45" i="3" s="1"/>
  <c r="F46" i="3" s="1"/>
  <c r="D49" i="4"/>
  <c r="D49" i="3"/>
  <c r="G38" i="3"/>
  <c r="G41" i="3"/>
  <c r="C50" i="2"/>
  <c r="B57" i="4"/>
  <c r="B69" i="4" s="1"/>
  <c r="D99" i="4" l="1"/>
  <c r="E92" i="4"/>
  <c r="E93" i="4"/>
  <c r="G93" i="4"/>
  <c r="G92" i="4"/>
  <c r="G91" i="4"/>
  <c r="E94" i="4"/>
  <c r="E91" i="4"/>
  <c r="G94" i="4"/>
  <c r="E41" i="4"/>
  <c r="E39" i="4"/>
  <c r="E38" i="4"/>
  <c r="G41" i="4"/>
  <c r="G38" i="4"/>
  <c r="G40" i="4"/>
  <c r="D46" i="4"/>
  <c r="E40" i="3"/>
  <c r="G39" i="3"/>
  <c r="G40" i="3"/>
  <c r="G92" i="3"/>
  <c r="G93" i="3"/>
  <c r="G91" i="3"/>
  <c r="D46" i="3"/>
  <c r="E39" i="3"/>
  <c r="E91" i="3"/>
  <c r="E93" i="3"/>
  <c r="E41" i="3"/>
  <c r="G94" i="3"/>
  <c r="E92" i="3"/>
  <c r="G95" i="4" l="1"/>
  <c r="D103" i="4"/>
  <c r="E113" i="4" s="1"/>
  <c r="F113" i="4" s="1"/>
  <c r="E95" i="4"/>
  <c r="D105" i="4"/>
  <c r="E42" i="4"/>
  <c r="D52" i="4"/>
  <c r="D50" i="4"/>
  <c r="D51" i="4" s="1"/>
  <c r="G42" i="4"/>
  <c r="G42" i="3"/>
  <c r="D52" i="3"/>
  <c r="D50" i="3"/>
  <c r="G69" i="3" s="1"/>
  <c r="H69" i="3" s="1"/>
  <c r="G95" i="3"/>
  <c r="E42" i="3"/>
  <c r="E95" i="3"/>
  <c r="D105" i="3"/>
  <c r="D103" i="3"/>
  <c r="E112" i="4" l="1"/>
  <c r="F112" i="4" s="1"/>
  <c r="D104" i="4"/>
  <c r="E109" i="4"/>
  <c r="F109" i="4" s="1"/>
  <c r="E108" i="4"/>
  <c r="E111" i="4"/>
  <c r="F111" i="4" s="1"/>
  <c r="E110" i="4"/>
  <c r="F110" i="4" s="1"/>
  <c r="G64" i="4"/>
  <c r="H64" i="4" s="1"/>
  <c r="G66" i="4"/>
  <c r="H66" i="4" s="1"/>
  <c r="G65" i="4"/>
  <c r="H65" i="4" s="1"/>
  <c r="G71" i="4"/>
  <c r="H71" i="4" s="1"/>
  <c r="G69" i="4"/>
  <c r="H69" i="4" s="1"/>
  <c r="G67" i="4"/>
  <c r="H67" i="4" s="1"/>
  <c r="G68" i="4"/>
  <c r="H68" i="4" s="1"/>
  <c r="G61" i="4"/>
  <c r="H61" i="4" s="1"/>
  <c r="G70" i="4"/>
  <c r="H70" i="4" s="1"/>
  <c r="G60" i="4"/>
  <c r="H60" i="4" s="1"/>
  <c r="G62" i="4"/>
  <c r="H62" i="4" s="1"/>
  <c r="G63" i="4"/>
  <c r="H63" i="4" s="1"/>
  <c r="G61" i="3"/>
  <c r="H61" i="3" s="1"/>
  <c r="G62" i="3"/>
  <c r="H62" i="3" s="1"/>
  <c r="G71" i="3"/>
  <c r="H71" i="3" s="1"/>
  <c r="G63" i="3"/>
  <c r="H63" i="3" s="1"/>
  <c r="G65" i="3"/>
  <c r="H65" i="3" s="1"/>
  <c r="G64" i="3"/>
  <c r="H64" i="3" s="1"/>
  <c r="G68" i="3"/>
  <c r="H68" i="3" s="1"/>
  <c r="G70" i="3"/>
  <c r="H70" i="3" s="1"/>
  <c r="G67" i="3"/>
  <c r="H67" i="3" s="1"/>
  <c r="G66" i="3"/>
  <c r="H66" i="3" s="1"/>
  <c r="D51" i="3"/>
  <c r="G60" i="3"/>
  <c r="E112" i="3"/>
  <c r="F112" i="3" s="1"/>
  <c r="E110" i="3"/>
  <c r="F110" i="3" s="1"/>
  <c r="E108" i="3"/>
  <c r="E113" i="3"/>
  <c r="F113" i="3" s="1"/>
  <c r="E111" i="3"/>
  <c r="F111" i="3" s="1"/>
  <c r="D104" i="3"/>
  <c r="E109" i="3"/>
  <c r="F109" i="3" s="1"/>
  <c r="E120" i="4" l="1"/>
  <c r="F108" i="4"/>
  <c r="F125" i="4" s="1"/>
  <c r="E115" i="4"/>
  <c r="E116" i="4" s="1"/>
  <c r="E117" i="4"/>
  <c r="E119" i="4"/>
  <c r="G74" i="4"/>
  <c r="G72" i="4"/>
  <c r="G73" i="4" s="1"/>
  <c r="G74" i="3"/>
  <c r="H60" i="3"/>
  <c r="H74" i="3" s="1"/>
  <c r="G72" i="3"/>
  <c r="G73" i="3" s="1"/>
  <c r="H74" i="4"/>
  <c r="H72" i="4"/>
  <c r="E115" i="3"/>
  <c r="E116" i="3" s="1"/>
  <c r="E119" i="3"/>
  <c r="F108" i="3"/>
  <c r="E117" i="3"/>
  <c r="E120" i="3"/>
  <c r="D125" i="4" l="1"/>
  <c r="F117" i="4"/>
  <c r="F119" i="4"/>
  <c r="F120" i="4"/>
  <c r="F115" i="4"/>
  <c r="F116" i="4" s="1"/>
  <c r="H72" i="3"/>
  <c r="G76" i="3" s="1"/>
  <c r="F119" i="3"/>
  <c r="F120" i="3"/>
  <c r="F125" i="3"/>
  <c r="F115" i="3"/>
  <c r="D125" i="3"/>
  <c r="F117" i="3"/>
  <c r="G76" i="4"/>
  <c r="H73" i="4"/>
  <c r="G124" i="4"/>
  <c r="H73" i="3" l="1"/>
  <c r="G124" i="3"/>
  <c r="F116" i="3"/>
</calcChain>
</file>

<file path=xl/sharedStrings.xml><?xml version="1.0" encoding="utf-8"?>
<sst xmlns="http://schemas.openxmlformats.org/spreadsheetml/2006/main" count="454" uniqueCount="141">
  <si>
    <t>HPLC System Suitability Report</t>
  </si>
  <si>
    <t>Analysis Data</t>
  </si>
  <si>
    <t>Assay</t>
  </si>
  <si>
    <t>Sample(s)</t>
  </si>
  <si>
    <t>Reference Substance:</t>
  </si>
  <si>
    <t xml:space="preserve">LAMIVUDINE 150 mg and ZIDOVUDINE 300 mg TABLETS
</t>
  </si>
  <si>
    <t>% age Purity:</t>
  </si>
  <si>
    <t>NDQB201807016</t>
  </si>
  <si>
    <t>Weight (mg):</t>
  </si>
  <si>
    <t xml:space="preserve">Lamivudine/Zidovudine 150 mg/300 mg </t>
  </si>
  <si>
    <t>Standard Conc (mg/mL):</t>
  </si>
  <si>
    <t xml:space="preserve">Each film coated tablet contains: Lamivudine USP 150 mg and Zidovudine USP 300 mg. </t>
  </si>
  <si>
    <t>2018-07-04 10:46:46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</si>
  <si>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</si>
  <si>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</si>
  <si>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</si>
  <si>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</si>
  <si>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</si>
  <si>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</si>
  <si>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</si>
  <si>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</si>
  <si>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</si>
  <si>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</si>
  <si>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</si>
  <si>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</si>
  <si>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</si>
  <si>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</si>
  <si>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</si>
  <si>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</si>
  <si>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</si>
  <si>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</si>
  <si>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</si>
  <si>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</si>
  <si>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</si>
  <si>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</si>
  <si>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</si>
  <si>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</si>
  <si>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</si>
  <si>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</si>
  <si>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</si>
  <si>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</si>
  <si>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</si>
  <si>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</si>
  <si>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</si>
  <si>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</si>
  <si>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</si>
  <si>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</si>
  <si>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</si>
  <si>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</si>
  <si>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</si>
  <si>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</si>
  <si>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</si>
  <si>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</si>
  <si>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</si>
  <si>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</si>
  <si>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</si>
  <si>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</si>
  <si>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</si>
  <si>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</si>
  <si>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</si>
  <si>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</si>
  <si>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</si>
  <si>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</si>
  <si>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</si>
  <si>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</si>
  <si>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</si>
  <si>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</si>
  <si>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</si>
  <si>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</si>
  <si>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</si>
  <si>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</si>
  <si>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</si>
  <si>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</si>
  <si>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</si>
  <si>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</si>
  <si>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</si>
  <si>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</si>
  <si>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</si>
  <si>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</si>
  <si>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</si>
  <si>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</si>
  <si>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</si>
  <si>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</si>
  <si>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</si>
  <si>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</si>
  <si>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</si>
  <si>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</si>
  <si>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</si>
  <si>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</si>
  <si>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</si>
  <si>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</si>
  <si>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</si>
  <si>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</si>
  <si>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</si>
  <si>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</si>
  <si>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</si>
  <si>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</si>
  <si>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</si>
  <si>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</si>
  <si>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</si>
  <si>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</si>
  <si>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</si>
  <si>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</si>
  <si>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</si>
  <si>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</si>
  <si>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</si>
  <si>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</si>
  <si>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</si>
  <si>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</si>
  <si>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</si>
  <si>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</si>
  <si>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</si>
  <si>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</si>
  <si>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</si>
  <si>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</si>
  <si>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</si>
  <si>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</si>
  <si>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</si>
  <si>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</si>
  <si>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</si>
  <si>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</si>
  <si>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</si>
  <si>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</si>
  <si>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</si>
  <si>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</si>
  <si>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</si>
  <si>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</si>
  <si>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</si>
  <si>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</si>
  <si>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</si>
  <si>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</si>
  <si>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and ZIDOVUDINE TABLETS USP 
150 mg/300 mg 
</t>
  </si>
  <si>
    <t>LAMIVUDINE</t>
  </si>
  <si>
    <t>ZIDOVUDINE</t>
  </si>
  <si>
    <t>Resolution (USP)</t>
  </si>
  <si>
    <t>The Resolution between Lamivudine and Zidovudine is greater than 3</t>
  </si>
  <si>
    <t>The Resolution between Lamivudine and Zidovudine is greater than 8</t>
  </si>
  <si>
    <t>Lamivudine</t>
  </si>
  <si>
    <t>L3-12</t>
  </si>
  <si>
    <t xml:space="preserve">Zidovudine </t>
  </si>
  <si>
    <t>Z1-1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</si>
</sst>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ColWidth="9.109375" defaultRowHeight="13.8" x14ac:dyDescent="0.3"/>
  <cols>
    <col min="1" max="1" width="27.5546875" style="426" customWidth="1"/>
    <col min="2" max="2" width="20.44140625" style="426" customWidth="1"/>
    <col min="3" max="3" width="31.88671875" style="426" customWidth="1"/>
    <col min="4" max="4" width="25.88671875" style="426" customWidth="1"/>
    <col min="5" max="5" width="25.6640625" style="426" customWidth="1"/>
    <col min="6" max="6" width="23.109375" style="426" customWidth="1"/>
    <col min="7" max="7" width="28.44140625" style="426" customWidth="1"/>
    <col min="8" max="8" width="21.5546875" style="426" customWidth="1"/>
    <col min="9" max="9" width="9.109375" style="426" customWidth="1"/>
    <col min="10" max="16384" width="9.109375" style="462"/>
  </cols>
  <sheetData>
    <row r="14" spans="1:6" ht="15" customHeight="1" x14ac:dyDescent="0.3">
      <c r="A14" s="425"/>
      <c r="C14" s="427"/>
      <c r="F14" s="427"/>
    </row>
    <row r="15" spans="1:6" ht="18.75" customHeight="1" x14ac:dyDescent="0.35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131</v>
      </c>
      <c r="D17" s="431"/>
      <c r="E17" s="432"/>
    </row>
    <row r="18" spans="1:6" ht="16.5" customHeight="1" x14ac:dyDescent="0.3">
      <c r="A18" s="433" t="s">
        <v>4</v>
      </c>
      <c r="B18" s="426" t="s">
        <v>133</v>
      </c>
      <c r="C18" s="432"/>
      <c r="D18" s="432"/>
      <c r="E18" s="432"/>
    </row>
    <row r="19" spans="1:6" ht="16.5" customHeight="1" x14ac:dyDescent="0.3">
      <c r="A19" s="433" t="s">
        <v>6</v>
      </c>
      <c r="B19" s="434">
        <v>99.6</v>
      </c>
      <c r="C19" s="432"/>
      <c r="D19" s="432"/>
      <c r="E19" s="432"/>
    </row>
    <row r="20" spans="1:6" ht="16.5" customHeight="1" x14ac:dyDescent="0.3">
      <c r="A20" s="430" t="s">
        <v>8</v>
      </c>
      <c r="B20" s="434">
        <v>30.13</v>
      </c>
      <c r="C20" s="432"/>
      <c r="D20" s="432"/>
      <c r="E20" s="432"/>
    </row>
    <row r="21" spans="1:6" ht="16.5" customHeight="1" x14ac:dyDescent="0.3">
      <c r="A21" s="430" t="s">
        <v>10</v>
      </c>
      <c r="B21" s="435">
        <f>B20/100</f>
        <v>0.30130000000000001</v>
      </c>
      <c r="C21" s="432"/>
      <c r="D21" s="432"/>
      <c r="E21" s="432"/>
    </row>
    <row r="22" spans="1:6" ht="15.75" customHeight="1" x14ac:dyDescent="0.3">
      <c r="A22" s="432"/>
      <c r="B22" s="432"/>
      <c r="C22" s="432"/>
      <c r="D22" s="432"/>
      <c r="E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  <c r="F23" s="436" t="s">
        <v>134</v>
      </c>
    </row>
    <row r="24" spans="1:6" ht="16.5" customHeight="1" x14ac:dyDescent="0.3">
      <c r="A24" s="438">
        <v>1</v>
      </c>
      <c r="B24" s="439">
        <v>67435285</v>
      </c>
      <c r="C24" s="439">
        <v>5883.73</v>
      </c>
      <c r="D24" s="440">
        <v>1.18</v>
      </c>
      <c r="E24" s="441">
        <v>5.76</v>
      </c>
      <c r="F24" s="441">
        <v>7.76</v>
      </c>
    </row>
    <row r="25" spans="1:6" ht="16.5" customHeight="1" x14ac:dyDescent="0.3">
      <c r="A25" s="438">
        <v>2</v>
      </c>
      <c r="B25" s="439">
        <v>67365859</v>
      </c>
      <c r="C25" s="439">
        <v>5920.74</v>
      </c>
      <c r="D25" s="440">
        <v>1.18</v>
      </c>
      <c r="E25" s="440">
        <v>5.76</v>
      </c>
      <c r="F25" s="440">
        <v>7.78</v>
      </c>
    </row>
    <row r="26" spans="1:6" ht="16.5" customHeight="1" x14ac:dyDescent="0.3">
      <c r="A26" s="438">
        <v>3</v>
      </c>
      <c r="B26" s="439">
        <v>67211296</v>
      </c>
      <c r="C26" s="439">
        <v>5896.46</v>
      </c>
      <c r="D26" s="440">
        <v>1.2</v>
      </c>
      <c r="E26" s="440">
        <v>5.76</v>
      </c>
      <c r="F26" s="440">
        <v>7.76</v>
      </c>
    </row>
    <row r="27" spans="1:6" ht="16.5" customHeight="1" x14ac:dyDescent="0.3">
      <c r="A27" s="438">
        <v>4</v>
      </c>
      <c r="B27" s="439">
        <v>67610368</v>
      </c>
      <c r="C27" s="439">
        <v>5988.75</v>
      </c>
      <c r="D27" s="440">
        <v>1.17</v>
      </c>
      <c r="E27" s="440">
        <v>5.76</v>
      </c>
      <c r="F27" s="440">
        <v>7.82</v>
      </c>
    </row>
    <row r="28" spans="1:6" ht="16.5" customHeight="1" x14ac:dyDescent="0.3">
      <c r="A28" s="438">
        <v>5</v>
      </c>
      <c r="B28" s="439">
        <v>67619824</v>
      </c>
      <c r="C28" s="439">
        <v>5985.81</v>
      </c>
      <c r="D28" s="440">
        <v>1.1599999999999999</v>
      </c>
      <c r="E28" s="440">
        <v>5.76</v>
      </c>
      <c r="F28" s="440">
        <v>7.84</v>
      </c>
    </row>
    <row r="29" spans="1:6" ht="16.5" customHeight="1" x14ac:dyDescent="0.3">
      <c r="A29" s="438">
        <v>6</v>
      </c>
      <c r="B29" s="442">
        <v>67579329</v>
      </c>
      <c r="C29" s="442">
        <v>6082.97</v>
      </c>
      <c r="D29" s="443">
        <v>1.1599999999999999</v>
      </c>
      <c r="E29" s="443">
        <v>5.77</v>
      </c>
      <c r="F29" s="443">
        <v>7.9</v>
      </c>
    </row>
    <row r="30" spans="1:6" ht="16.5" customHeight="1" x14ac:dyDescent="0.3">
      <c r="A30" s="444" t="s">
        <v>18</v>
      </c>
      <c r="B30" s="445">
        <f>AVERAGE(B24:B29)</f>
        <v>67470326.833333328</v>
      </c>
      <c r="C30" s="446">
        <f>AVERAGE(C24:C29)</f>
        <v>5959.7433333333329</v>
      </c>
      <c r="D30" s="447">
        <f>AVERAGE(D24:D29)</f>
        <v>1.175</v>
      </c>
      <c r="E30" s="447">
        <f>AVERAGE(E24:E29)</f>
        <v>5.7616666666666658</v>
      </c>
      <c r="F30" s="447">
        <f>AVERAGE(F24:F29)</f>
        <v>7.8099999999999987</v>
      </c>
    </row>
    <row r="31" spans="1:6" ht="16.5" customHeight="1" x14ac:dyDescent="0.3">
      <c r="A31" s="448" t="s">
        <v>19</v>
      </c>
      <c r="B31" s="449">
        <f>(STDEV(B24:B29)/B30)</f>
        <v>2.418020294379038E-3</v>
      </c>
      <c r="C31" s="450"/>
      <c r="D31" s="450"/>
      <c r="E31" s="451"/>
    </row>
    <row r="32" spans="1:6" s="426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6"/>
    </row>
    <row r="33" spans="1:6" s="426" customFormat="1" ht="15.75" customHeight="1" x14ac:dyDescent="0.3">
      <c r="A33" s="432"/>
      <c r="B33" s="432"/>
      <c r="C33" s="432"/>
      <c r="D33" s="432"/>
      <c r="E33" s="432"/>
    </row>
    <row r="34" spans="1:6" s="426" customFormat="1" ht="16.5" customHeight="1" x14ac:dyDescent="0.3">
      <c r="A34" s="433" t="s">
        <v>21</v>
      </c>
      <c r="B34" s="457" t="s">
        <v>22</v>
      </c>
      <c r="C34" s="458"/>
      <c r="D34" s="458"/>
      <c r="E34" s="458"/>
    </row>
    <row r="35" spans="1:6" ht="16.5" customHeight="1" x14ac:dyDescent="0.3">
      <c r="A35" s="433"/>
      <c r="B35" s="457" t="s">
        <v>23</v>
      </c>
      <c r="C35" s="458"/>
      <c r="D35" s="458"/>
      <c r="E35" s="458"/>
    </row>
    <row r="36" spans="1:6" ht="16.5" customHeight="1" x14ac:dyDescent="0.3">
      <c r="A36" s="433"/>
      <c r="B36" s="457" t="s">
        <v>24</v>
      </c>
      <c r="C36" s="458"/>
      <c r="D36" s="458"/>
      <c r="E36" s="458"/>
    </row>
    <row r="37" spans="1:6" ht="15.75" customHeight="1" x14ac:dyDescent="0.3">
      <c r="A37" s="432"/>
      <c r="B37" s="432" t="s">
        <v>135</v>
      </c>
      <c r="C37" s="432"/>
      <c r="D37" s="432"/>
      <c r="E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 t="s">
        <v>133</v>
      </c>
      <c r="C39" s="432"/>
      <c r="D39" s="432"/>
      <c r="E39" s="432"/>
    </row>
    <row r="40" spans="1:6" ht="16.5" customHeight="1" x14ac:dyDescent="0.3">
      <c r="A40" s="433" t="s">
        <v>6</v>
      </c>
      <c r="B40" s="434">
        <v>99.6</v>
      </c>
      <c r="C40" s="432"/>
      <c r="D40" s="432"/>
      <c r="E40" s="432"/>
    </row>
    <row r="41" spans="1:6" ht="16.5" customHeight="1" x14ac:dyDescent="0.3">
      <c r="A41" s="430" t="s">
        <v>8</v>
      </c>
      <c r="B41" s="434">
        <v>29.77</v>
      </c>
      <c r="C41" s="432"/>
      <c r="D41" s="432"/>
      <c r="E41" s="432"/>
    </row>
    <row r="42" spans="1:6" ht="16.5" customHeight="1" x14ac:dyDescent="0.3">
      <c r="A42" s="430" t="s">
        <v>10</v>
      </c>
      <c r="B42" s="435">
        <f>B41/100</f>
        <v>0.29770000000000002</v>
      </c>
      <c r="C42" s="432"/>
      <c r="D42" s="432"/>
      <c r="E42" s="432"/>
    </row>
    <row r="43" spans="1:6" ht="15.75" customHeight="1" x14ac:dyDescent="0.3">
      <c r="A43" s="432"/>
      <c r="B43" s="432"/>
      <c r="C43" s="432"/>
      <c r="D43" s="432"/>
      <c r="E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17</v>
      </c>
      <c r="F44" s="436" t="s">
        <v>134</v>
      </c>
    </row>
    <row r="45" spans="1:6" ht="16.5" customHeight="1" x14ac:dyDescent="0.3">
      <c r="A45" s="438">
        <v>1</v>
      </c>
      <c r="B45" s="439">
        <v>65680382</v>
      </c>
      <c r="C45" s="439">
        <v>7079.8</v>
      </c>
      <c r="D45" s="440">
        <v>1.1000000000000001</v>
      </c>
      <c r="E45" s="441">
        <v>6.25</v>
      </c>
      <c r="F45" s="441">
        <v>9.66</v>
      </c>
    </row>
    <row r="46" spans="1:6" ht="16.5" customHeight="1" x14ac:dyDescent="0.3">
      <c r="A46" s="438">
        <v>2</v>
      </c>
      <c r="B46" s="439">
        <v>65795391</v>
      </c>
      <c r="C46" s="439">
        <v>7079.45</v>
      </c>
      <c r="D46" s="440">
        <v>1.1100000000000001</v>
      </c>
      <c r="E46" s="440">
        <v>6.25</v>
      </c>
      <c r="F46" s="440">
        <v>9.64</v>
      </c>
    </row>
    <row r="47" spans="1:6" ht="16.5" customHeight="1" x14ac:dyDescent="0.3">
      <c r="A47" s="438">
        <v>3</v>
      </c>
      <c r="B47" s="439">
        <v>65217045</v>
      </c>
      <c r="C47" s="439">
        <v>7029.51</v>
      </c>
      <c r="D47" s="440">
        <v>1.1200000000000001</v>
      </c>
      <c r="E47" s="440">
        <v>6.25</v>
      </c>
      <c r="F47" s="440">
        <v>9.6199999999999992</v>
      </c>
    </row>
    <row r="48" spans="1:6" ht="16.5" customHeight="1" x14ac:dyDescent="0.3">
      <c r="A48" s="438">
        <v>4</v>
      </c>
      <c r="B48" s="439">
        <v>65656045</v>
      </c>
      <c r="C48" s="439">
        <v>7119.8</v>
      </c>
      <c r="D48" s="440">
        <v>1.1100000000000001</v>
      </c>
      <c r="E48" s="440">
        <v>6.25</v>
      </c>
      <c r="F48" s="440">
        <v>9.67</v>
      </c>
    </row>
    <row r="49" spans="1:7" ht="16.5" customHeight="1" x14ac:dyDescent="0.3">
      <c r="A49" s="438">
        <v>5</v>
      </c>
      <c r="B49" s="439">
        <v>65049182</v>
      </c>
      <c r="C49" s="439">
        <v>7117.58</v>
      </c>
      <c r="D49" s="440">
        <v>1.1100000000000001</v>
      </c>
      <c r="E49" s="440">
        <v>6.25</v>
      </c>
      <c r="F49" s="440">
        <v>9.67</v>
      </c>
    </row>
    <row r="50" spans="1:7" ht="16.5" customHeight="1" x14ac:dyDescent="0.3">
      <c r="A50" s="438">
        <v>6</v>
      </c>
      <c r="B50" s="442">
        <v>65925090</v>
      </c>
      <c r="C50" s="442">
        <v>6993.34</v>
      </c>
      <c r="D50" s="443">
        <v>1.1200000000000001</v>
      </c>
      <c r="E50" s="443">
        <v>6.25</v>
      </c>
      <c r="F50" s="443">
        <v>9.6</v>
      </c>
    </row>
    <row r="51" spans="1:7" ht="16.5" customHeight="1" x14ac:dyDescent="0.3">
      <c r="A51" s="444" t="s">
        <v>18</v>
      </c>
      <c r="B51" s="445">
        <f>AVERAGE(B45:B50)</f>
        <v>65553855.833333336</v>
      </c>
      <c r="C51" s="446">
        <f>AVERAGE(C45:C50)</f>
        <v>7069.913333333333</v>
      </c>
      <c r="D51" s="447">
        <f>AVERAGE(D45:D50)</f>
        <v>1.1116666666666668</v>
      </c>
      <c r="E51" s="447">
        <f>AVERAGE(E45:E50)</f>
        <v>6.25</v>
      </c>
      <c r="F51" s="447">
        <f>AVERAGE(F45:F50)</f>
        <v>9.6433333333333344</v>
      </c>
    </row>
    <row r="52" spans="1:7" ht="16.5" customHeight="1" x14ac:dyDescent="0.3">
      <c r="A52" s="448" t="s">
        <v>19</v>
      </c>
      <c r="B52" s="449">
        <f>(STDEV(B45:B50)/B51)</f>
        <v>5.2434358409160471E-3</v>
      </c>
      <c r="C52" s="450"/>
      <c r="D52" s="450"/>
      <c r="E52" s="451"/>
    </row>
    <row r="53" spans="1:7" s="426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6"/>
    </row>
    <row r="54" spans="1:7" s="426" customFormat="1" ht="15.75" customHeight="1" x14ac:dyDescent="0.3">
      <c r="A54" s="432"/>
      <c r="B54" s="432"/>
      <c r="C54" s="432"/>
      <c r="D54" s="432"/>
      <c r="E54" s="432"/>
    </row>
    <row r="55" spans="1:7" s="426" customFormat="1" ht="16.5" customHeight="1" x14ac:dyDescent="0.3">
      <c r="A55" s="433" t="s">
        <v>21</v>
      </c>
      <c r="B55" s="457" t="s">
        <v>22</v>
      </c>
      <c r="C55" s="458"/>
      <c r="D55" s="458"/>
      <c r="E55" s="458"/>
    </row>
    <row r="56" spans="1:7" ht="16.5" customHeight="1" x14ac:dyDescent="0.3">
      <c r="A56" s="433"/>
      <c r="B56" s="457" t="s">
        <v>23</v>
      </c>
      <c r="C56" s="458"/>
      <c r="D56" s="458"/>
      <c r="E56" s="458"/>
    </row>
    <row r="57" spans="1:7" ht="16.5" customHeight="1" x14ac:dyDescent="0.3">
      <c r="A57" s="433"/>
      <c r="B57" s="457" t="s">
        <v>24</v>
      </c>
      <c r="C57" s="458"/>
      <c r="D57" s="458"/>
      <c r="E57" s="458"/>
    </row>
    <row r="58" spans="1:7" ht="14.25" customHeight="1" thickBot="1" x14ac:dyDescent="0.35">
      <c r="A58" s="459"/>
      <c r="B58" s="432" t="s">
        <v>136</v>
      </c>
      <c r="D58" s="461"/>
      <c r="F58" s="462"/>
      <c r="G58" s="462"/>
    </row>
    <row r="59" spans="1:7" ht="15" customHeight="1" x14ac:dyDescent="0.3">
      <c r="B59" s="470" t="s">
        <v>26</v>
      </c>
      <c r="C59" s="470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/>
      <c r="C60" s="466"/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42" sqref="B42"/>
    </sheetView>
  </sheetViews>
  <sheetFormatPr defaultColWidth="9.109375" defaultRowHeight="13.8" x14ac:dyDescent="0.3"/>
  <cols>
    <col min="1" max="1" width="27.5546875" style="426" customWidth="1"/>
    <col min="2" max="2" width="20.44140625" style="426" customWidth="1"/>
    <col min="3" max="3" width="31.88671875" style="426" customWidth="1"/>
    <col min="4" max="4" width="25.88671875" style="426" customWidth="1"/>
    <col min="5" max="5" width="25.6640625" style="426" customWidth="1"/>
    <col min="6" max="6" width="23.109375" style="426" customWidth="1"/>
    <col min="7" max="7" width="28.44140625" style="426" customWidth="1"/>
    <col min="8" max="8" width="21.5546875" style="426" customWidth="1"/>
    <col min="9" max="9" width="9.109375" style="426" customWidth="1"/>
    <col min="10" max="16384" width="9.109375" style="462"/>
  </cols>
  <sheetData>
    <row r="14" spans="1:6" ht="15" customHeight="1" x14ac:dyDescent="0.3">
      <c r="A14" s="425"/>
      <c r="C14" s="427"/>
      <c r="F14" s="427"/>
    </row>
    <row r="15" spans="1:6" ht="18.75" customHeight="1" x14ac:dyDescent="0.35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8" t="s">
        <v>1</v>
      </c>
      <c r="B16" s="429" t="s">
        <v>2</v>
      </c>
    </row>
    <row r="17" spans="1:5" ht="16.5" customHeight="1" x14ac:dyDescent="0.3">
      <c r="A17" s="430" t="s">
        <v>3</v>
      </c>
      <c r="B17" s="430" t="s">
        <v>131</v>
      </c>
      <c r="D17" s="431"/>
      <c r="E17" s="432"/>
    </row>
    <row r="18" spans="1:5" ht="16.5" customHeight="1" x14ac:dyDescent="0.3">
      <c r="A18" s="433" t="s">
        <v>4</v>
      </c>
      <c r="B18" s="426" t="s">
        <v>132</v>
      </c>
      <c r="C18" s="432"/>
      <c r="D18" s="432"/>
      <c r="E18" s="432"/>
    </row>
    <row r="19" spans="1:5" ht="16.5" customHeight="1" x14ac:dyDescent="0.3">
      <c r="A19" s="433" t="s">
        <v>6</v>
      </c>
      <c r="B19" s="434">
        <v>98.9</v>
      </c>
      <c r="C19" s="432"/>
      <c r="D19" s="432"/>
      <c r="E19" s="432"/>
    </row>
    <row r="20" spans="1:5" ht="16.5" customHeight="1" x14ac:dyDescent="0.3">
      <c r="A20" s="430" t="s">
        <v>8</v>
      </c>
      <c r="B20" s="434">
        <v>14.9</v>
      </c>
      <c r="C20" s="432"/>
      <c r="D20" s="432"/>
      <c r="E20" s="432"/>
    </row>
    <row r="21" spans="1:5" ht="16.5" customHeight="1" x14ac:dyDescent="0.3">
      <c r="A21" s="430" t="s">
        <v>10</v>
      </c>
      <c r="B21" s="435">
        <f>B20/100</f>
        <v>0.14899999999999999</v>
      </c>
      <c r="C21" s="432"/>
      <c r="D21" s="432"/>
      <c r="E21" s="432"/>
    </row>
    <row r="22" spans="1:5" ht="15.75" customHeight="1" x14ac:dyDescent="0.3">
      <c r="A22" s="432"/>
      <c r="B22" s="432"/>
      <c r="C22" s="432"/>
      <c r="D22" s="432"/>
      <c r="E22" s="432"/>
    </row>
    <row r="23" spans="1:5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</row>
    <row r="24" spans="1:5" ht="16.5" customHeight="1" x14ac:dyDescent="0.3">
      <c r="A24" s="438">
        <v>1</v>
      </c>
      <c r="B24" s="439">
        <v>37735088</v>
      </c>
      <c r="C24" s="439">
        <v>4742.42</v>
      </c>
      <c r="D24" s="440">
        <v>1.19</v>
      </c>
      <c r="E24" s="441">
        <v>3.75</v>
      </c>
    </row>
    <row r="25" spans="1:5" ht="16.5" customHeight="1" x14ac:dyDescent="0.3">
      <c r="A25" s="438">
        <v>2</v>
      </c>
      <c r="B25" s="439">
        <v>37694307</v>
      </c>
      <c r="C25" s="439">
        <v>4786.21</v>
      </c>
      <c r="D25" s="440">
        <v>1.18</v>
      </c>
      <c r="E25" s="440">
        <v>3.75</v>
      </c>
    </row>
    <row r="26" spans="1:5" ht="16.5" customHeight="1" x14ac:dyDescent="0.3">
      <c r="A26" s="438">
        <v>3</v>
      </c>
      <c r="B26" s="439">
        <v>37616573</v>
      </c>
      <c r="C26" s="439">
        <v>4747.55</v>
      </c>
      <c r="D26" s="440">
        <v>1.2</v>
      </c>
      <c r="E26" s="440">
        <v>3.75</v>
      </c>
    </row>
    <row r="27" spans="1:5" ht="16.5" customHeight="1" x14ac:dyDescent="0.3">
      <c r="A27" s="438">
        <v>4</v>
      </c>
      <c r="B27" s="439">
        <v>37823462</v>
      </c>
      <c r="C27" s="439">
        <v>4832.79</v>
      </c>
      <c r="D27" s="440">
        <v>1.17</v>
      </c>
      <c r="E27" s="440">
        <v>3.75</v>
      </c>
    </row>
    <row r="28" spans="1:5" ht="16.5" customHeight="1" x14ac:dyDescent="0.3">
      <c r="A28" s="438">
        <v>5</v>
      </c>
      <c r="B28" s="439">
        <v>37809924</v>
      </c>
      <c r="C28" s="439">
        <v>4815.1000000000004</v>
      </c>
      <c r="D28" s="440">
        <v>1.21</v>
      </c>
      <c r="E28" s="440">
        <v>3.75</v>
      </c>
    </row>
    <row r="29" spans="1:5" ht="16.5" customHeight="1" x14ac:dyDescent="0.3">
      <c r="A29" s="438">
        <v>6</v>
      </c>
      <c r="B29" s="442">
        <v>37791582</v>
      </c>
      <c r="C29" s="442">
        <v>4903.53</v>
      </c>
      <c r="D29" s="443">
        <v>1.18</v>
      </c>
      <c r="E29" s="443">
        <v>3.75</v>
      </c>
    </row>
    <row r="30" spans="1:5" ht="16.5" customHeight="1" x14ac:dyDescent="0.3">
      <c r="A30" s="444" t="s">
        <v>18</v>
      </c>
      <c r="B30" s="445">
        <f>AVERAGE(B24:B29)</f>
        <v>37745156</v>
      </c>
      <c r="C30" s="446">
        <f>AVERAGE(C24:C29)</f>
        <v>4804.5999999999995</v>
      </c>
      <c r="D30" s="447">
        <f>AVERAGE(D24:D29)</f>
        <v>1.1883333333333332</v>
      </c>
      <c r="E30" s="447">
        <f>AVERAGE(E24:E29)</f>
        <v>3.75</v>
      </c>
    </row>
    <row r="31" spans="1:5" ht="16.5" customHeight="1" x14ac:dyDescent="0.3">
      <c r="A31" s="448" t="s">
        <v>19</v>
      </c>
      <c r="B31" s="449">
        <f>(STDEV(B24:B29)/B30)</f>
        <v>2.1096076659037279E-3</v>
      </c>
      <c r="C31" s="450"/>
      <c r="D31" s="450"/>
      <c r="E31" s="451"/>
    </row>
    <row r="32" spans="1:5" s="426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6"/>
    </row>
    <row r="33" spans="1:5" s="426" customFormat="1" ht="15.75" customHeight="1" x14ac:dyDescent="0.3">
      <c r="A33" s="432"/>
      <c r="B33" s="432"/>
      <c r="C33" s="432"/>
      <c r="D33" s="432"/>
      <c r="E33" s="432"/>
    </row>
    <row r="34" spans="1:5" s="426" customFormat="1" ht="16.5" customHeight="1" x14ac:dyDescent="0.3">
      <c r="A34" s="433" t="s">
        <v>21</v>
      </c>
      <c r="B34" s="457" t="s">
        <v>22</v>
      </c>
      <c r="C34" s="458"/>
      <c r="D34" s="458"/>
      <c r="E34" s="458"/>
    </row>
    <row r="35" spans="1:5" ht="16.5" customHeight="1" x14ac:dyDescent="0.3">
      <c r="A35" s="433"/>
      <c r="B35" s="457" t="s">
        <v>23</v>
      </c>
      <c r="C35" s="458"/>
      <c r="D35" s="458"/>
      <c r="E35" s="458"/>
    </row>
    <row r="36" spans="1:5" ht="16.5" customHeight="1" x14ac:dyDescent="0.3">
      <c r="A36" s="433"/>
      <c r="B36" s="457" t="s">
        <v>24</v>
      </c>
      <c r="C36" s="458"/>
      <c r="D36" s="458"/>
      <c r="E36" s="458"/>
    </row>
    <row r="37" spans="1:5" ht="15.75" customHeight="1" x14ac:dyDescent="0.3">
      <c r="A37" s="432"/>
      <c r="B37" s="432"/>
      <c r="C37" s="432"/>
      <c r="D37" s="432"/>
      <c r="E37" s="432"/>
    </row>
    <row r="38" spans="1:5" ht="16.5" customHeight="1" x14ac:dyDescent="0.3">
      <c r="A38" s="428" t="s">
        <v>1</v>
      </c>
      <c r="B38" s="429" t="s">
        <v>25</v>
      </c>
    </row>
    <row r="39" spans="1:5" ht="16.5" customHeight="1" x14ac:dyDescent="0.3">
      <c r="A39" s="433" t="s">
        <v>4</v>
      </c>
      <c r="B39" s="430" t="s">
        <v>132</v>
      </c>
      <c r="C39" s="432"/>
      <c r="D39" s="432"/>
      <c r="E39" s="432"/>
    </row>
    <row r="40" spans="1:5" ht="16.5" customHeight="1" x14ac:dyDescent="0.3">
      <c r="A40" s="433" t="s">
        <v>6</v>
      </c>
      <c r="B40" s="434">
        <v>98.9</v>
      </c>
      <c r="C40" s="432"/>
      <c r="D40" s="432"/>
      <c r="E40" s="432"/>
    </row>
    <row r="41" spans="1:5" ht="16.5" customHeight="1" x14ac:dyDescent="0.3">
      <c r="A41" s="430" t="s">
        <v>8</v>
      </c>
      <c r="B41" s="434">
        <v>15.94</v>
      </c>
      <c r="C41" s="432"/>
      <c r="D41" s="432"/>
      <c r="E41" s="432"/>
    </row>
    <row r="42" spans="1:5" ht="16.5" customHeight="1" x14ac:dyDescent="0.3">
      <c r="A42" s="430" t="s">
        <v>10</v>
      </c>
      <c r="B42" s="435">
        <f>B41/100</f>
        <v>0.15939999999999999</v>
      </c>
      <c r="C42" s="432"/>
      <c r="D42" s="432"/>
      <c r="E42" s="432"/>
    </row>
    <row r="43" spans="1:5" ht="15.75" customHeight="1" x14ac:dyDescent="0.3">
      <c r="A43" s="432"/>
      <c r="B43" s="432"/>
      <c r="C43" s="432"/>
      <c r="D43" s="432"/>
      <c r="E43" s="432"/>
    </row>
    <row r="44" spans="1:5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17</v>
      </c>
    </row>
    <row r="45" spans="1:5" ht="16.5" customHeight="1" x14ac:dyDescent="0.3">
      <c r="A45" s="438">
        <v>1</v>
      </c>
      <c r="B45" s="439">
        <v>39918627</v>
      </c>
      <c r="C45" s="439">
        <v>6021.58</v>
      </c>
      <c r="D45" s="440">
        <v>1.17</v>
      </c>
      <c r="E45" s="441">
        <v>3.85</v>
      </c>
    </row>
    <row r="46" spans="1:5" ht="16.5" customHeight="1" x14ac:dyDescent="0.3">
      <c r="A46" s="438">
        <v>2</v>
      </c>
      <c r="B46" s="439">
        <v>39997193</v>
      </c>
      <c r="C46" s="439">
        <v>6012.65</v>
      </c>
      <c r="D46" s="440">
        <v>1.17</v>
      </c>
      <c r="E46" s="440">
        <v>3.86</v>
      </c>
    </row>
    <row r="47" spans="1:5" ht="16.5" customHeight="1" x14ac:dyDescent="0.3">
      <c r="A47" s="438">
        <v>3</v>
      </c>
      <c r="B47" s="439">
        <v>39645614</v>
      </c>
      <c r="C47" s="439">
        <v>6006.13</v>
      </c>
      <c r="D47" s="440">
        <v>1.18</v>
      </c>
      <c r="E47" s="440">
        <v>3.86</v>
      </c>
    </row>
    <row r="48" spans="1:5" ht="16.5" customHeight="1" x14ac:dyDescent="0.3">
      <c r="A48" s="438">
        <v>4</v>
      </c>
      <c r="B48" s="439">
        <v>39912859</v>
      </c>
      <c r="C48" s="439">
        <v>6038.8</v>
      </c>
      <c r="D48" s="440">
        <v>1.1599999999999999</v>
      </c>
      <c r="E48" s="440">
        <v>3.86</v>
      </c>
    </row>
    <row r="49" spans="1:7" ht="16.5" customHeight="1" x14ac:dyDescent="0.3">
      <c r="A49" s="438">
        <v>5</v>
      </c>
      <c r="B49" s="439">
        <v>39536743</v>
      </c>
      <c r="C49" s="439">
        <v>6049.58</v>
      </c>
      <c r="D49" s="440">
        <v>1.1599999999999999</v>
      </c>
      <c r="E49" s="440">
        <v>3.86</v>
      </c>
    </row>
    <row r="50" spans="1:7" ht="16.5" customHeight="1" x14ac:dyDescent="0.3">
      <c r="A50" s="438">
        <v>6</v>
      </c>
      <c r="B50" s="442">
        <v>40099890</v>
      </c>
      <c r="C50" s="442">
        <v>5972.69</v>
      </c>
      <c r="D50" s="443">
        <v>1.18</v>
      </c>
      <c r="E50" s="443">
        <v>3.85</v>
      </c>
    </row>
    <row r="51" spans="1:7" ht="16.5" customHeight="1" x14ac:dyDescent="0.3">
      <c r="A51" s="444" t="s">
        <v>18</v>
      </c>
      <c r="B51" s="445">
        <f>AVERAGE(B45:B50)</f>
        <v>39851821</v>
      </c>
      <c r="C51" s="446">
        <f>AVERAGE(C45:C50)</f>
        <v>6016.9049999999997</v>
      </c>
      <c r="D51" s="447">
        <f>AVERAGE(D45:D50)</f>
        <v>1.17</v>
      </c>
      <c r="E51" s="447">
        <f>AVERAGE(E45:E50)</f>
        <v>3.8566666666666669</v>
      </c>
    </row>
    <row r="52" spans="1:7" ht="16.5" customHeight="1" x14ac:dyDescent="0.3">
      <c r="A52" s="448" t="s">
        <v>19</v>
      </c>
      <c r="B52" s="449">
        <f>(STDEV(B45:B50)/B51)</f>
        <v>5.4128176256922154E-3</v>
      </c>
      <c r="C52" s="450"/>
      <c r="D52" s="450"/>
      <c r="E52" s="451"/>
    </row>
    <row r="53" spans="1:7" s="426" customFormat="1" ht="16.5" customHeight="1" x14ac:dyDescent="0.3">
      <c r="A53" s="452" t="s">
        <v>20</v>
      </c>
      <c r="B53" s="453">
        <f>COUNT(B45:B50)</f>
        <v>6</v>
      </c>
      <c r="C53" s="454"/>
      <c r="D53" s="455"/>
      <c r="E53" s="456"/>
    </row>
    <row r="54" spans="1:7" s="426" customFormat="1" ht="15.75" customHeight="1" x14ac:dyDescent="0.3">
      <c r="A54" s="432"/>
      <c r="B54" s="432"/>
      <c r="C54" s="432"/>
      <c r="D54" s="432"/>
      <c r="E54" s="432"/>
    </row>
    <row r="55" spans="1:7" s="426" customFormat="1" ht="16.5" customHeight="1" x14ac:dyDescent="0.3">
      <c r="A55" s="433" t="s">
        <v>21</v>
      </c>
      <c r="B55" s="457" t="s">
        <v>22</v>
      </c>
      <c r="C55" s="458"/>
      <c r="D55" s="458"/>
      <c r="E55" s="458"/>
    </row>
    <row r="56" spans="1:7" ht="16.5" customHeight="1" x14ac:dyDescent="0.3">
      <c r="A56" s="433"/>
      <c r="B56" s="457" t="s">
        <v>23</v>
      </c>
      <c r="C56" s="458"/>
      <c r="D56" s="458"/>
      <c r="E56" s="458"/>
    </row>
    <row r="57" spans="1:7" ht="16.5" customHeight="1" x14ac:dyDescent="0.3">
      <c r="A57" s="433"/>
      <c r="B57" s="457" t="s">
        <v>24</v>
      </c>
      <c r="C57" s="458"/>
      <c r="D57" s="458"/>
      <c r="E57" s="458"/>
    </row>
    <row r="58" spans="1:7" ht="14.25" customHeight="1" thickBot="1" x14ac:dyDescent="0.35">
      <c r="A58" s="459"/>
      <c r="B58" s="460"/>
      <c r="D58" s="461"/>
      <c r="F58" s="462"/>
      <c r="G58" s="462"/>
    </row>
    <row r="59" spans="1:7" ht="15" customHeight="1" x14ac:dyDescent="0.3">
      <c r="B59" s="470" t="s">
        <v>26</v>
      </c>
      <c r="C59" s="470"/>
      <c r="E59" s="463" t="s">
        <v>27</v>
      </c>
      <c r="F59" s="464"/>
      <c r="G59" s="463" t="s">
        <v>28</v>
      </c>
    </row>
    <row r="60" spans="1:7" ht="15" customHeight="1" x14ac:dyDescent="0.3">
      <c r="A60" s="465" t="s">
        <v>29</v>
      </c>
      <c r="B60" s="466"/>
      <c r="C60" s="466"/>
      <c r="E60" s="466"/>
      <c r="G60" s="466"/>
    </row>
    <row r="61" spans="1:7" ht="15" customHeight="1" x14ac:dyDescent="0.3">
      <c r="A61" s="465" t="s">
        <v>30</v>
      </c>
      <c r="B61" s="467"/>
      <c r="C61" s="467"/>
      <c r="E61" s="467"/>
      <c r="G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74" t="s">
        <v>31</v>
      </c>
      <c r="B11" s="475"/>
      <c r="C11" s="475"/>
      <c r="D11" s="475"/>
      <c r="E11" s="475"/>
      <c r="F11" s="476"/>
      <c r="G11" s="43"/>
    </row>
    <row r="12" spans="1:7" ht="16.5" customHeight="1" x14ac:dyDescent="0.3">
      <c r="A12" s="473" t="s">
        <v>32</v>
      </c>
      <c r="B12" s="473"/>
      <c r="C12" s="473"/>
      <c r="D12" s="473"/>
      <c r="E12" s="473"/>
      <c r="F12" s="473"/>
      <c r="G12" s="42"/>
    </row>
    <row r="14" spans="1:7" ht="16.5" customHeight="1" x14ac:dyDescent="0.3">
      <c r="A14" s="478" t="s">
        <v>33</v>
      </c>
      <c r="B14" s="478"/>
      <c r="C14" s="12" t="s">
        <v>5</v>
      </c>
    </row>
    <row r="15" spans="1:7" ht="16.5" customHeight="1" x14ac:dyDescent="0.3">
      <c r="A15" s="478" t="s">
        <v>34</v>
      </c>
      <c r="B15" s="478"/>
      <c r="C15" s="12" t="s">
        <v>7</v>
      </c>
    </row>
    <row r="16" spans="1:7" ht="16.5" customHeight="1" x14ac:dyDescent="0.3">
      <c r="A16" s="478" t="s">
        <v>35</v>
      </c>
      <c r="B16" s="478"/>
      <c r="C16" s="12" t="s">
        <v>9</v>
      </c>
    </row>
    <row r="17" spans="1:5" ht="16.5" customHeight="1" x14ac:dyDescent="0.3">
      <c r="A17" s="478" t="s">
        <v>36</v>
      </c>
      <c r="B17" s="478"/>
      <c r="C17" s="12" t="s">
        <v>11</v>
      </c>
    </row>
    <row r="18" spans="1:5" ht="16.5" customHeight="1" x14ac:dyDescent="0.3">
      <c r="A18" s="478" t="s">
        <v>37</v>
      </c>
      <c r="B18" s="478"/>
      <c r="C18" s="49" t="s">
        <v>12</v>
      </c>
    </row>
    <row r="19" spans="1:5" ht="16.5" customHeight="1" x14ac:dyDescent="0.3">
      <c r="A19" s="478" t="s">
        <v>38</v>
      </c>
      <c r="B19" s="47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3" t="s">
        <v>1</v>
      </c>
      <c r="B21" s="473"/>
      <c r="C21" s="11" t="s">
        <v>39</v>
      </c>
      <c r="D21" s="18"/>
    </row>
    <row r="22" spans="1:5" ht="15.75" customHeight="1" x14ac:dyDescent="0.3">
      <c r="A22" s="477"/>
      <c r="B22" s="477"/>
      <c r="C22" s="9"/>
      <c r="D22" s="477"/>
      <c r="E22" s="47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733.85</v>
      </c>
      <c r="D24" s="39">
        <f t="shared" ref="D24:D43" si="0">(C24-$C$46)/$C$46</f>
        <v>-7.9830430459794811E-3</v>
      </c>
      <c r="E24" s="5"/>
    </row>
    <row r="25" spans="1:5" ht="15.75" customHeight="1" x14ac:dyDescent="0.3">
      <c r="C25" s="47">
        <v>741.03</v>
      </c>
      <c r="D25" s="40">
        <f t="shared" si="0"/>
        <v>1.7228665417153035E-3</v>
      </c>
      <c r="E25" s="5"/>
    </row>
    <row r="26" spans="1:5" ht="15.75" customHeight="1" x14ac:dyDescent="0.3">
      <c r="C26" s="47">
        <v>734.67</v>
      </c>
      <c r="D26" s="40">
        <f t="shared" si="0"/>
        <v>-6.8745686919531356E-3</v>
      </c>
      <c r="E26" s="5"/>
    </row>
    <row r="27" spans="1:5" ht="15.75" customHeight="1" x14ac:dyDescent="0.3">
      <c r="C27" s="47">
        <v>744.37</v>
      </c>
      <c r="D27" s="40">
        <f t="shared" si="0"/>
        <v>6.2378718373839823E-3</v>
      </c>
      <c r="E27" s="5"/>
    </row>
    <row r="28" spans="1:5" ht="15.75" customHeight="1" x14ac:dyDescent="0.3">
      <c r="C28" s="47">
        <v>741.85</v>
      </c>
      <c r="D28" s="40">
        <f t="shared" si="0"/>
        <v>2.8313408957418027E-3</v>
      </c>
      <c r="E28" s="5"/>
    </row>
    <row r="29" spans="1:5" ht="15.75" customHeight="1" x14ac:dyDescent="0.3">
      <c r="C29" s="47">
        <v>732.91</v>
      </c>
      <c r="D29" s="40">
        <f t="shared" si="0"/>
        <v>-9.2537331591318051E-3</v>
      </c>
      <c r="E29" s="5"/>
    </row>
    <row r="30" spans="1:5" ht="15.75" customHeight="1" x14ac:dyDescent="0.3">
      <c r="C30" s="47">
        <v>739.25</v>
      </c>
      <c r="D30" s="40">
        <f t="shared" si="0"/>
        <v>-6.833338853176452E-4</v>
      </c>
      <c r="E30" s="5"/>
    </row>
    <row r="31" spans="1:5" ht="15.75" customHeight="1" x14ac:dyDescent="0.3">
      <c r="C31" s="47">
        <v>731.3</v>
      </c>
      <c r="D31" s="40">
        <f t="shared" si="0"/>
        <v>-1.1430127927403232E-2</v>
      </c>
      <c r="E31" s="5"/>
    </row>
    <row r="32" spans="1:5" ht="15.75" customHeight="1" x14ac:dyDescent="0.3">
      <c r="C32" s="47">
        <v>742.32</v>
      </c>
      <c r="D32" s="40">
        <f t="shared" si="0"/>
        <v>3.4666859523179651E-3</v>
      </c>
      <c r="E32" s="5"/>
    </row>
    <row r="33" spans="1:7" ht="15.75" customHeight="1" x14ac:dyDescent="0.3">
      <c r="C33" s="47">
        <v>745.83</v>
      </c>
      <c r="D33" s="40">
        <f t="shared" si="0"/>
        <v>8.2114969067481666E-3</v>
      </c>
      <c r="E33" s="5"/>
    </row>
    <row r="34" spans="1:7" ht="15.75" customHeight="1" x14ac:dyDescent="0.3">
      <c r="C34" s="47">
        <v>754.92</v>
      </c>
      <c r="D34" s="40">
        <f t="shared" si="0"/>
        <v>2.0499340660528862E-2</v>
      </c>
      <c r="E34" s="5"/>
    </row>
    <row r="35" spans="1:7" ht="15.75" customHeight="1" x14ac:dyDescent="0.3">
      <c r="C35" s="47">
        <v>746.75</v>
      </c>
      <c r="D35" s="40">
        <f t="shared" si="0"/>
        <v>9.4551510600460586E-3</v>
      </c>
      <c r="E35" s="5"/>
    </row>
    <row r="36" spans="1:7" ht="15.75" customHeight="1" x14ac:dyDescent="0.3">
      <c r="C36" s="47">
        <v>736.57</v>
      </c>
      <c r="D36" s="40">
        <f t="shared" si="0"/>
        <v>-4.3061525057942075E-3</v>
      </c>
      <c r="E36" s="5"/>
    </row>
    <row r="37" spans="1:7" ht="15.75" customHeight="1" x14ac:dyDescent="0.3">
      <c r="C37" s="47">
        <v>735.28</v>
      </c>
      <c r="D37" s="40">
        <f t="shared" si="0"/>
        <v>-6.0499719163968693E-3</v>
      </c>
      <c r="E37" s="5"/>
    </row>
    <row r="38" spans="1:7" ht="15.75" customHeight="1" x14ac:dyDescent="0.3">
      <c r="C38" s="47">
        <v>745.36</v>
      </c>
      <c r="D38" s="40">
        <f t="shared" si="0"/>
        <v>7.5761518501720037E-3</v>
      </c>
      <c r="E38" s="5"/>
    </row>
    <row r="39" spans="1:7" ht="15.75" customHeight="1" x14ac:dyDescent="0.3">
      <c r="C39" s="47">
        <v>728.25</v>
      </c>
      <c r="D39" s="40">
        <f t="shared" si="0"/>
        <v>-1.555311180518441E-2</v>
      </c>
      <c r="E39" s="5"/>
    </row>
    <row r="40" spans="1:7" ht="15.75" customHeight="1" x14ac:dyDescent="0.3">
      <c r="C40" s="47">
        <v>732.95</v>
      </c>
      <c r="D40" s="40">
        <f t="shared" si="0"/>
        <v>-9.1996612394230938E-3</v>
      </c>
      <c r="E40" s="5"/>
    </row>
    <row r="41" spans="1:7" ht="15.75" customHeight="1" x14ac:dyDescent="0.3">
      <c r="C41" s="47">
        <v>739.96</v>
      </c>
      <c r="D41" s="40">
        <f t="shared" si="0"/>
        <v>2.7644268951016794E-4</v>
      </c>
      <c r="E41" s="5"/>
    </row>
    <row r="42" spans="1:7" ht="15.75" customHeight="1" x14ac:dyDescent="0.3">
      <c r="C42" s="47">
        <v>739.2</v>
      </c>
      <c r="D42" s="40">
        <f t="shared" si="0"/>
        <v>-7.5092378495334171E-4</v>
      </c>
      <c r="E42" s="5"/>
    </row>
    <row r="43" spans="1:7" ht="16.5" customHeight="1" x14ac:dyDescent="0.3">
      <c r="C43" s="48">
        <v>748.49</v>
      </c>
      <c r="D43" s="41">
        <f t="shared" si="0"/>
        <v>1.180727956737045E-2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14795.110000000002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739.7555000000001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1">
        <f>C46</f>
        <v>739.7555000000001</v>
      </c>
      <c r="C49" s="45">
        <f>-IF(C46&lt;=80,10%,IF(C46&lt;250,7.5%,5%))</f>
        <v>-0.05</v>
      </c>
      <c r="D49" s="33">
        <f>IF(C46&lt;=80,C46*0.9,IF(C46&lt;250,C46*0.925,C46*0.95))</f>
        <v>702.76772500000004</v>
      </c>
    </row>
    <row r="50" spans="1:6" ht="17.25" customHeight="1" x14ac:dyDescent="0.3">
      <c r="B50" s="472"/>
      <c r="C50" s="46">
        <f>IF(C46&lt;=80, 10%, IF(C46&lt;250, 7.5%, 5%))</f>
        <v>0.05</v>
      </c>
      <c r="D50" s="33">
        <f>IF(C46&lt;=80, C46*1.1, IF(C46&lt;250, C46*1.075, C46*1.05))</f>
        <v>776.74327500000015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106" zoomScale="90" zoomScaleNormal="90" zoomScalePageLayoutView="46" workbookViewId="0">
      <selection activeCell="D112" sqref="D11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79" t="s">
        <v>45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3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3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3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3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3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3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3">
      <c r="A8" s="480" t="s">
        <v>46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3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3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3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3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3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3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5">
      <c r="A15" s="50"/>
    </row>
    <row r="16" spans="1:9" ht="19.5" customHeigh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3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5">
      <c r="A18" s="52" t="s">
        <v>33</v>
      </c>
      <c r="B18" s="511" t="s">
        <v>5</v>
      </c>
      <c r="C18" s="511"/>
      <c r="D18" s="19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516" t="s">
        <v>137</v>
      </c>
      <c r="C20" s="516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516" t="s">
        <v>11</v>
      </c>
      <c r="C21" s="516"/>
      <c r="D21" s="516"/>
      <c r="E21" s="516"/>
      <c r="F21" s="516"/>
      <c r="G21" s="516"/>
      <c r="H21" s="516"/>
      <c r="I21" s="56"/>
    </row>
    <row r="22" spans="1:14" ht="26.25" customHeight="1" x14ac:dyDescent="0.5">
      <c r="A22" s="52" t="s">
        <v>37</v>
      </c>
      <c r="B22" s="57">
        <v>43287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43293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511" t="s">
        <v>132</v>
      </c>
      <c r="C26" s="511"/>
    </row>
    <row r="27" spans="1:14" ht="26.25" customHeight="1" x14ac:dyDescent="0.5">
      <c r="A27" s="61" t="s">
        <v>48</v>
      </c>
      <c r="B27" s="517" t="s">
        <v>138</v>
      </c>
      <c r="C27" s="517"/>
    </row>
    <row r="28" spans="1:14" ht="27" customHeight="1" x14ac:dyDescent="0.45">
      <c r="A28" s="61" t="s">
        <v>6</v>
      </c>
      <c r="B28" s="62">
        <v>98.9</v>
      </c>
    </row>
    <row r="29" spans="1:14" s="3" customFormat="1" ht="27" customHeight="1" x14ac:dyDescent="0.5">
      <c r="A29" s="61" t="s">
        <v>49</v>
      </c>
      <c r="B29" s="63">
        <v>0</v>
      </c>
      <c r="C29" s="487" t="s">
        <v>50</v>
      </c>
      <c r="D29" s="488"/>
      <c r="E29" s="488"/>
      <c r="F29" s="488"/>
      <c r="G29" s="489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490" t="s">
        <v>53</v>
      </c>
      <c r="D31" s="491"/>
      <c r="E31" s="491"/>
      <c r="F31" s="491"/>
      <c r="G31" s="491"/>
      <c r="H31" s="492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490" t="s">
        <v>55</v>
      </c>
      <c r="D32" s="491"/>
      <c r="E32" s="491"/>
      <c r="F32" s="491"/>
      <c r="G32" s="491"/>
      <c r="H32" s="492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100</v>
      </c>
      <c r="C36" s="51"/>
      <c r="D36" s="493" t="s">
        <v>59</v>
      </c>
      <c r="E36" s="518"/>
      <c r="F36" s="493" t="s">
        <v>60</v>
      </c>
      <c r="G36" s="494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</v>
      </c>
      <c r="C38" s="83">
        <v>1</v>
      </c>
      <c r="D38" s="84">
        <v>37580780</v>
      </c>
      <c r="E38" s="85">
        <f>IF(ISBLANK(D38),"-",$D$48/$D$45*D38)</f>
        <v>38253791.708796762</v>
      </c>
      <c r="F38" s="84">
        <v>41601118</v>
      </c>
      <c r="G38" s="86">
        <f>IF(ISBLANK(F38),"-",$D$48/$F$45*F38)</f>
        <v>39117005.598470964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8">
        <v>2</v>
      </c>
      <c r="D39" s="89">
        <v>37696692</v>
      </c>
      <c r="E39" s="90">
        <f>IF(ISBLANK(D39),"-",$D$48/$D$45*D39)</f>
        <v>38371779.507468052</v>
      </c>
      <c r="F39" s="89">
        <v>41692364</v>
      </c>
      <c r="G39" s="91">
        <f>IF(ISBLANK(F39),"-",$D$48/$F$45*F39)</f>
        <v>39202803.059318967</v>
      </c>
      <c r="I39" s="495">
        <f>ABS((F43/D43*D42)-F42)/D42</f>
        <v>2.651521160970606E-2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8">
        <v>3</v>
      </c>
      <c r="D40" s="89">
        <v>37454929</v>
      </c>
      <c r="E40" s="90">
        <f>IF(ISBLANK(D40),"-",$D$48/$D$45*D40)</f>
        <v>38125686.918519825</v>
      </c>
      <c r="F40" s="89">
        <v>41734140</v>
      </c>
      <c r="G40" s="91">
        <f>IF(ISBLANK(F40),"-",$D$48/$F$45*F40)</f>
        <v>39242084.504252292</v>
      </c>
      <c r="I40" s="495"/>
      <c r="L40" s="69"/>
      <c r="M40" s="69"/>
      <c r="N40" s="92"/>
    </row>
    <row r="41" spans="1:14" ht="27" customHeight="1" x14ac:dyDescent="0.45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5">
      <c r="A42" s="76" t="s">
        <v>70</v>
      </c>
      <c r="B42" s="77">
        <v>1</v>
      </c>
      <c r="C42" s="98" t="s">
        <v>71</v>
      </c>
      <c r="D42" s="99">
        <f>AVERAGE(D38:D41)</f>
        <v>37577467</v>
      </c>
      <c r="E42" s="100">
        <f>AVERAGE(E38:E41)</f>
        <v>38250419.378261544</v>
      </c>
      <c r="F42" s="99">
        <f>AVERAGE(F38:F41)</f>
        <v>41675874</v>
      </c>
      <c r="G42" s="101">
        <f>AVERAGE(G38:G41)</f>
        <v>39187297.720680743</v>
      </c>
      <c r="H42" s="102"/>
    </row>
    <row r="43" spans="1:14" ht="26.25" customHeight="1" x14ac:dyDescent="0.45">
      <c r="A43" s="76" t="s">
        <v>72</v>
      </c>
      <c r="B43" s="77">
        <v>1</v>
      </c>
      <c r="C43" s="103" t="s">
        <v>73</v>
      </c>
      <c r="D43" s="520">
        <v>14.9</v>
      </c>
      <c r="E43" s="92"/>
      <c r="F43" s="104">
        <v>16.13</v>
      </c>
      <c r="H43" s="102"/>
    </row>
    <row r="44" spans="1:14" ht="26.25" customHeight="1" x14ac:dyDescent="0.45">
      <c r="A44" s="76" t="s">
        <v>74</v>
      </c>
      <c r="B44" s="77">
        <v>1</v>
      </c>
      <c r="C44" s="105" t="s">
        <v>75</v>
      </c>
      <c r="D44" s="106">
        <f>D43*$B$34</f>
        <v>14.9</v>
      </c>
      <c r="E44" s="107"/>
      <c r="F44" s="106">
        <f>F43*$B$34</f>
        <v>16.13</v>
      </c>
      <c r="H44" s="102"/>
    </row>
    <row r="45" spans="1:14" ht="19.5" customHeight="1" x14ac:dyDescent="0.35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14.7361</v>
      </c>
      <c r="E45" s="110"/>
      <c r="F45" s="109">
        <f>F44*$B$30/100</f>
        <v>15.952570000000001</v>
      </c>
      <c r="H45" s="102"/>
    </row>
    <row r="46" spans="1:14" ht="19.5" customHeight="1" x14ac:dyDescent="0.35">
      <c r="A46" s="481" t="s">
        <v>78</v>
      </c>
      <c r="B46" s="482"/>
      <c r="C46" s="105" t="s">
        <v>79</v>
      </c>
      <c r="D46" s="111">
        <f>D45/$B$45</f>
        <v>0.14736099999999999</v>
      </c>
      <c r="E46" s="112"/>
      <c r="F46" s="113">
        <f>F45/$B$45</f>
        <v>0.15952570000000002</v>
      </c>
      <c r="H46" s="102"/>
    </row>
    <row r="47" spans="1:14" ht="27" customHeight="1" x14ac:dyDescent="0.45">
      <c r="A47" s="483"/>
      <c r="B47" s="484"/>
      <c r="C47" s="114" t="s">
        <v>80</v>
      </c>
      <c r="D47" s="115">
        <v>0.15</v>
      </c>
      <c r="E47" s="116"/>
      <c r="F47" s="112"/>
      <c r="H47" s="102"/>
    </row>
    <row r="48" spans="1:14" ht="18" x14ac:dyDescent="0.35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5">
      <c r="C49" s="119" t="s">
        <v>82</v>
      </c>
      <c r="D49" s="120">
        <f>D48/B34</f>
        <v>15</v>
      </c>
      <c r="F49" s="118"/>
      <c r="H49" s="102"/>
    </row>
    <row r="50" spans="1:12" ht="18" x14ac:dyDescent="0.35">
      <c r="C50" s="74" t="s">
        <v>83</v>
      </c>
      <c r="D50" s="121">
        <f>AVERAGE(E38:E41,G38:G41)</f>
        <v>38718858.54947114</v>
      </c>
      <c r="F50" s="122"/>
      <c r="H50" s="102"/>
    </row>
    <row r="51" spans="1:12" ht="18" x14ac:dyDescent="0.35">
      <c r="C51" s="76" t="s">
        <v>84</v>
      </c>
      <c r="D51" s="123">
        <f>STDEV(E38:E41,G38:G41)/D50</f>
        <v>1.3445498314029868E-2</v>
      </c>
      <c r="F51" s="122"/>
      <c r="H51" s="102"/>
    </row>
    <row r="52" spans="1:12" ht="19.5" customHeight="1" x14ac:dyDescent="0.35">
      <c r="C52" s="124" t="s">
        <v>20</v>
      </c>
      <c r="D52" s="125">
        <f>COUNT(E38:E41,G38:G41)</f>
        <v>6</v>
      </c>
      <c r="F52" s="122"/>
    </row>
    <row r="54" spans="1:12" ht="18" x14ac:dyDescent="0.35">
      <c r="A54" s="126" t="s">
        <v>1</v>
      </c>
      <c r="B54" s="127" t="s">
        <v>85</v>
      </c>
    </row>
    <row r="55" spans="1:12" ht="18" x14ac:dyDescent="0.35">
      <c r="A55" s="51" t="s">
        <v>86</v>
      </c>
      <c r="B55" s="128" t="str">
        <f>B21</f>
        <v xml:space="preserve">Each film coated tablet contains: Lamivudine USP 150 mg and Zidovudine USP 300 mg. </v>
      </c>
    </row>
    <row r="56" spans="1:12" ht="26.25" customHeight="1" x14ac:dyDescent="0.45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" x14ac:dyDescent="0.35">
      <c r="A57" s="128" t="s">
        <v>88</v>
      </c>
      <c r="B57" s="199">
        <f>Uniformity!C46</f>
        <v>739.7555000000001</v>
      </c>
      <c r="H57" s="131"/>
    </row>
    <row r="58" spans="1:12" ht="19.5" customHeight="1" x14ac:dyDescent="0.35">
      <c r="H58" s="131"/>
    </row>
    <row r="59" spans="1:12" s="3" customFormat="1" ht="27" customHeight="1" x14ac:dyDescent="0.45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10</v>
      </c>
      <c r="C60" s="498" t="s">
        <v>94</v>
      </c>
      <c r="D60" s="501">
        <v>745.76</v>
      </c>
      <c r="E60" s="134">
        <v>1</v>
      </c>
      <c r="F60" s="135">
        <v>39574892</v>
      </c>
      <c r="G60" s="200">
        <f>IF(ISBLANK(F60),"-",(F60/$D$50*$D$47*$B$68)*($B$57/$D$60))</f>
        <v>152.0819137705291</v>
      </c>
      <c r="H60" s="218">
        <f t="shared" ref="H60:H71" si="0">IF(ISBLANK(F60),"-",(G60/$B$56)*100)</f>
        <v>101.38794251368606</v>
      </c>
      <c r="L60" s="64"/>
    </row>
    <row r="61" spans="1:12" s="3" customFormat="1" ht="26.25" customHeight="1" x14ac:dyDescent="0.45">
      <c r="A61" s="76" t="s">
        <v>95</v>
      </c>
      <c r="B61" s="77">
        <v>100</v>
      </c>
      <c r="C61" s="499"/>
      <c r="D61" s="502"/>
      <c r="E61" s="136">
        <v>2</v>
      </c>
      <c r="F61" s="89">
        <v>39600042</v>
      </c>
      <c r="G61" s="201">
        <f>IF(ISBLANK(F61),"-",(F61/$D$50*$D$47*$B$68)*($B$57/$D$60))</f>
        <v>152.17856242673591</v>
      </c>
      <c r="H61" s="219">
        <f t="shared" si="0"/>
        <v>101.45237495115727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499"/>
      <c r="D62" s="502"/>
      <c r="E62" s="136">
        <v>3</v>
      </c>
      <c r="F62" s="137">
        <v>39781742</v>
      </c>
      <c r="G62" s="201">
        <f>IF(ISBLANK(F62),"-",(F62/$D$50*$D$47*$B$68)*($B$57/$D$60))</f>
        <v>152.87681534255194</v>
      </c>
      <c r="H62" s="219">
        <f t="shared" si="0"/>
        <v>101.91787689503462</v>
      </c>
      <c r="L62" s="64"/>
    </row>
    <row r="63" spans="1:12" ht="27" customHeight="1" x14ac:dyDescent="0.45">
      <c r="A63" s="76" t="s">
        <v>97</v>
      </c>
      <c r="B63" s="77">
        <v>1</v>
      </c>
      <c r="C63" s="508"/>
      <c r="D63" s="50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498" t="s">
        <v>99</v>
      </c>
      <c r="D64" s="501">
        <v>736.23</v>
      </c>
      <c r="E64" s="134">
        <v>1</v>
      </c>
      <c r="F64" s="135">
        <v>38689268</v>
      </c>
      <c r="G64" s="200">
        <f>IF(ISBLANK(F64),"-",(F64/$D$50*$D$47*$B$68)*($B$57/$D$64))</f>
        <v>150.60310262830384</v>
      </c>
      <c r="H64" s="218">
        <f t="shared" si="0"/>
        <v>100.40206841886923</v>
      </c>
    </row>
    <row r="65" spans="1:8" ht="26.25" customHeight="1" x14ac:dyDescent="0.45">
      <c r="A65" s="76" t="s">
        <v>100</v>
      </c>
      <c r="B65" s="77">
        <v>1</v>
      </c>
      <c r="C65" s="499"/>
      <c r="D65" s="502"/>
      <c r="E65" s="136">
        <v>2</v>
      </c>
      <c r="F65" s="89">
        <v>38416989</v>
      </c>
      <c r="G65" s="201">
        <f>IF(ISBLANK(F65),"-",(F65/$D$50*$D$47*$B$68)*($B$57/$D$64))</f>
        <v>149.54322053954135</v>
      </c>
      <c r="H65" s="219">
        <f t="shared" si="0"/>
        <v>99.69548035969423</v>
      </c>
    </row>
    <row r="66" spans="1:8" ht="26.25" customHeight="1" x14ac:dyDescent="0.45">
      <c r="A66" s="76" t="s">
        <v>101</v>
      </c>
      <c r="B66" s="77">
        <v>1</v>
      </c>
      <c r="C66" s="499"/>
      <c r="D66" s="502"/>
      <c r="E66" s="136">
        <v>3</v>
      </c>
      <c r="F66" s="89">
        <v>38490649</v>
      </c>
      <c r="G66" s="201">
        <f>IF(ISBLANK(F66),"-",(F66/$D$50*$D$47*$B$68)*($B$57/$D$64))</f>
        <v>149.82995185065329</v>
      </c>
      <c r="H66" s="219">
        <f t="shared" si="0"/>
        <v>99.886634567102192</v>
      </c>
    </row>
    <row r="67" spans="1:8" ht="27" customHeight="1" x14ac:dyDescent="0.45">
      <c r="A67" s="76" t="s">
        <v>102</v>
      </c>
      <c r="B67" s="77">
        <v>1</v>
      </c>
      <c r="C67" s="508"/>
      <c r="D67" s="50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5">
      <c r="A68" s="76" t="s">
        <v>103</v>
      </c>
      <c r="B68" s="140">
        <f>(B67/B66)*(B65/B64)*(B63/B62)*(B61/B60)*B59</f>
        <v>1000</v>
      </c>
      <c r="C68" s="498" t="s">
        <v>104</v>
      </c>
      <c r="D68" s="501">
        <v>734.22</v>
      </c>
      <c r="E68" s="134">
        <v>1</v>
      </c>
      <c r="F68" s="135">
        <v>38761698</v>
      </c>
      <c r="G68" s="200">
        <f>IF(ISBLANK(F68),"-",(F68/$D$50*$D$47*$B$68)*($B$57/$D$68))</f>
        <v>151.29810876525627</v>
      </c>
      <c r="H68" s="219">
        <f t="shared" si="0"/>
        <v>100.86540584350419</v>
      </c>
    </row>
    <row r="69" spans="1:8" ht="27" customHeight="1" x14ac:dyDescent="0.5">
      <c r="A69" s="124" t="s">
        <v>105</v>
      </c>
      <c r="B69" s="141">
        <f>(D47*B68)/B56*B57</f>
        <v>739.7555000000001</v>
      </c>
      <c r="C69" s="499"/>
      <c r="D69" s="502"/>
      <c r="E69" s="136">
        <v>2</v>
      </c>
      <c r="F69" s="89">
        <v>38935427</v>
      </c>
      <c r="G69" s="201">
        <f>IF(ISBLANK(F69),"-",(F69/$D$50*$D$47*$B$68)*($B$57/$D$68))</f>
        <v>151.97622325698157</v>
      </c>
      <c r="H69" s="219">
        <f t="shared" si="0"/>
        <v>101.31748217132103</v>
      </c>
    </row>
    <row r="70" spans="1:8" ht="26.25" customHeight="1" x14ac:dyDescent="0.45">
      <c r="A70" s="504" t="s">
        <v>78</v>
      </c>
      <c r="B70" s="505"/>
      <c r="C70" s="499"/>
      <c r="D70" s="502"/>
      <c r="E70" s="136">
        <v>3</v>
      </c>
      <c r="F70" s="89">
        <v>38937777</v>
      </c>
      <c r="G70" s="201">
        <f>IF(ISBLANK(F70),"-",(F70/$D$50*$D$47*$B$68)*($B$57/$D$68))</f>
        <v>151.98539598609156</v>
      </c>
      <c r="H70" s="219">
        <f t="shared" si="0"/>
        <v>101.32359732406104</v>
      </c>
    </row>
    <row r="71" spans="1:8" ht="27" customHeight="1" x14ac:dyDescent="0.45">
      <c r="A71" s="506"/>
      <c r="B71" s="507"/>
      <c r="C71" s="500"/>
      <c r="D71" s="50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5">
      <c r="A72" s="142"/>
      <c r="B72" s="142"/>
      <c r="C72" s="142"/>
      <c r="D72" s="142"/>
      <c r="E72" s="142"/>
      <c r="F72" s="144" t="s">
        <v>71</v>
      </c>
      <c r="G72" s="206">
        <f>AVERAGE(G60:G71)</f>
        <v>151.37481050740496</v>
      </c>
      <c r="H72" s="221">
        <f>AVERAGE(H60:H71)</f>
        <v>100.91654033826997</v>
      </c>
    </row>
    <row r="73" spans="1:8" ht="26.25" customHeight="1" x14ac:dyDescent="0.45">
      <c r="C73" s="142"/>
      <c r="D73" s="142"/>
      <c r="E73" s="142"/>
      <c r="F73" s="145" t="s">
        <v>84</v>
      </c>
      <c r="G73" s="205">
        <f>STDEV(G60:G71)/G72</f>
        <v>7.5607849632816516E-3</v>
      </c>
      <c r="H73" s="205">
        <f>STDEV(H60:H71)/H72</f>
        <v>7.560784963281636E-3</v>
      </c>
    </row>
    <row r="74" spans="1:8" ht="27" customHeight="1" x14ac:dyDescent="0.45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5">
      <c r="A76" s="60" t="s">
        <v>106</v>
      </c>
      <c r="B76" s="149" t="s">
        <v>107</v>
      </c>
      <c r="C76" s="485" t="str">
        <f>B26</f>
        <v>LAMIVUDINE</v>
      </c>
      <c r="D76" s="485"/>
      <c r="E76" s="150" t="s">
        <v>108</v>
      </c>
      <c r="F76" s="150"/>
      <c r="G76" s="237">
        <f>H72</f>
        <v>100.91654033826997</v>
      </c>
      <c r="H76" s="152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519" t="str">
        <f>B26</f>
        <v>LAMIVUDINE</v>
      </c>
      <c r="C79" s="519"/>
    </row>
    <row r="80" spans="1:8" ht="26.25" customHeight="1" x14ac:dyDescent="0.45">
      <c r="A80" s="61" t="s">
        <v>48</v>
      </c>
      <c r="B80" s="519" t="str">
        <f>B27</f>
        <v>L3-12</v>
      </c>
      <c r="C80" s="519"/>
    </row>
    <row r="81" spans="1:12" ht="27" customHeight="1" x14ac:dyDescent="0.45">
      <c r="A81" s="61" t="s">
        <v>6</v>
      </c>
      <c r="B81" s="153">
        <f>B28</f>
        <v>98.9</v>
      </c>
    </row>
    <row r="82" spans="1:12" s="3" customFormat="1" ht="27" customHeight="1" x14ac:dyDescent="0.5">
      <c r="A82" s="61" t="s">
        <v>49</v>
      </c>
      <c r="B82" s="63">
        <v>0</v>
      </c>
      <c r="C82" s="487" t="s">
        <v>50</v>
      </c>
      <c r="D82" s="488"/>
      <c r="E82" s="488"/>
      <c r="F82" s="488"/>
      <c r="G82" s="489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490" t="s">
        <v>111</v>
      </c>
      <c r="D84" s="491"/>
      <c r="E84" s="491"/>
      <c r="F84" s="491"/>
      <c r="G84" s="491"/>
      <c r="H84" s="492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490" t="s">
        <v>112</v>
      </c>
      <c r="D85" s="491"/>
      <c r="E85" s="491"/>
      <c r="F85" s="491"/>
      <c r="G85" s="491"/>
      <c r="H85" s="492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100</v>
      </c>
      <c r="D89" s="154" t="s">
        <v>59</v>
      </c>
      <c r="E89" s="155"/>
      <c r="F89" s="493" t="s">
        <v>60</v>
      </c>
      <c r="G89" s="494"/>
    </row>
    <row r="90" spans="1:12" ht="27" customHeight="1" x14ac:dyDescent="0.45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</v>
      </c>
      <c r="C91" s="158">
        <v>1</v>
      </c>
      <c r="D91" s="84">
        <v>39893417</v>
      </c>
      <c r="E91" s="85">
        <f>IF(ISBLANK(D91),"-",$D$101/$D$98*D91)</f>
        <v>42175998.932633705</v>
      </c>
      <c r="F91" s="84">
        <v>43982458</v>
      </c>
      <c r="G91" s="86">
        <f>IF(ISBLANK(F91),"-",$D$101/$F$98*F91)</f>
        <v>42942879.593645193</v>
      </c>
      <c r="I91" s="87"/>
    </row>
    <row r="92" spans="1:12" ht="26.25" customHeight="1" x14ac:dyDescent="0.45">
      <c r="A92" s="76" t="s">
        <v>67</v>
      </c>
      <c r="B92" s="77">
        <v>1</v>
      </c>
      <c r="C92" s="143">
        <v>2</v>
      </c>
      <c r="D92" s="89">
        <v>39551197</v>
      </c>
      <c r="E92" s="90">
        <f>IF(ISBLANK(D92),"-",$D$101/$D$98*D92)</f>
        <v>41814198.128387585</v>
      </c>
      <c r="F92" s="89">
        <v>44321984</v>
      </c>
      <c r="G92" s="91">
        <f>IF(ISBLANK(F92),"-",$D$101/$F$98*F92)</f>
        <v>43274380.487408608</v>
      </c>
      <c r="I92" s="495">
        <f>ABS((F96/D96*D95)-F95)/D95</f>
        <v>2.9999415615105118E-2</v>
      </c>
    </row>
    <row r="93" spans="1:12" ht="26.25" customHeight="1" x14ac:dyDescent="0.45">
      <c r="A93" s="76" t="s">
        <v>68</v>
      </c>
      <c r="B93" s="77">
        <v>1</v>
      </c>
      <c r="C93" s="143">
        <v>3</v>
      </c>
      <c r="D93" s="89">
        <v>39875476</v>
      </c>
      <c r="E93" s="90">
        <f>IF(ISBLANK(D93),"-",$D$101/$D$98*D93)</f>
        <v>42157031.40230532</v>
      </c>
      <c r="F93" s="89">
        <v>44476142</v>
      </c>
      <c r="G93" s="91">
        <f>IF(ISBLANK(F93),"-",$D$101/$F$98*F93)</f>
        <v>43424894.777273834</v>
      </c>
      <c r="I93" s="495"/>
    </row>
    <row r="94" spans="1:12" ht="27" customHeight="1" x14ac:dyDescent="0.45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5">
      <c r="A95" s="76" t="s">
        <v>70</v>
      </c>
      <c r="B95" s="77">
        <v>1</v>
      </c>
      <c r="C95" s="161" t="s">
        <v>71</v>
      </c>
      <c r="D95" s="162">
        <f>AVERAGE(D91:D94)</f>
        <v>39773363.333333336</v>
      </c>
      <c r="E95" s="100">
        <f>AVERAGE(E91:E94)</f>
        <v>42049076.154442206</v>
      </c>
      <c r="F95" s="163">
        <f>AVERAGE(F91:F94)</f>
        <v>44260194.666666664</v>
      </c>
      <c r="G95" s="164">
        <f>AVERAGE(G91:G94)</f>
        <v>43214051.619442545</v>
      </c>
    </row>
    <row r="96" spans="1:12" ht="26.25" customHeight="1" x14ac:dyDescent="0.45">
      <c r="A96" s="76" t="s">
        <v>72</v>
      </c>
      <c r="B96" s="62">
        <v>1</v>
      </c>
      <c r="C96" s="165" t="s">
        <v>113</v>
      </c>
      <c r="D96" s="166">
        <v>15.94</v>
      </c>
      <c r="E96" s="92"/>
      <c r="F96" s="104">
        <v>17.260000000000002</v>
      </c>
    </row>
    <row r="97" spans="1:10" ht="26.25" customHeight="1" x14ac:dyDescent="0.45">
      <c r="A97" s="76" t="s">
        <v>74</v>
      </c>
      <c r="B97" s="62">
        <v>1</v>
      </c>
      <c r="C97" s="167" t="s">
        <v>114</v>
      </c>
      <c r="D97" s="168">
        <f>D96*$B$87</f>
        <v>15.94</v>
      </c>
      <c r="E97" s="107"/>
      <c r="F97" s="106">
        <f>F96*$B$87</f>
        <v>17.260000000000002</v>
      </c>
    </row>
    <row r="98" spans="1:10" ht="19.5" customHeight="1" x14ac:dyDescent="0.35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15.764660000000001</v>
      </c>
      <c r="E98" s="110"/>
      <c r="F98" s="109">
        <f>F97*$B$83/100</f>
        <v>17.070140000000002</v>
      </c>
    </row>
    <row r="99" spans="1:10" ht="19.5" customHeight="1" x14ac:dyDescent="0.35">
      <c r="A99" s="481" t="s">
        <v>78</v>
      </c>
      <c r="B99" s="496"/>
      <c r="C99" s="167" t="s">
        <v>116</v>
      </c>
      <c r="D99" s="171">
        <f>D98/$B$98</f>
        <v>0.1576466</v>
      </c>
      <c r="E99" s="110"/>
      <c r="F99" s="113">
        <f>F98/$B$98</f>
        <v>0.17070140000000003</v>
      </c>
      <c r="G99" s="172"/>
      <c r="H99" s="102"/>
    </row>
    <row r="100" spans="1:10" ht="19.5" customHeight="1" x14ac:dyDescent="0.35">
      <c r="A100" s="483"/>
      <c r="B100" s="497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" x14ac:dyDescent="0.35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5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" x14ac:dyDescent="0.35">
      <c r="C103" s="178" t="s">
        <v>117</v>
      </c>
      <c r="D103" s="179">
        <f>AVERAGE(E91:E94,G91:G94)</f>
        <v>42631563.886942379</v>
      </c>
      <c r="F103" s="122"/>
      <c r="G103" s="180"/>
      <c r="H103" s="102"/>
      <c r="J103" s="181"/>
    </row>
    <row r="104" spans="1:10" ht="18" x14ac:dyDescent="0.35">
      <c r="C104" s="145" t="s">
        <v>84</v>
      </c>
      <c r="D104" s="182">
        <f>STDEV(E91:E94,G91:G94)/D103</f>
        <v>1.5701385287184563E-2</v>
      </c>
      <c r="F104" s="122"/>
      <c r="G104" s="172"/>
      <c r="H104" s="102"/>
      <c r="J104" s="181"/>
    </row>
    <row r="105" spans="1:10" ht="19.5" customHeight="1" x14ac:dyDescent="0.35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5">
      <c r="A106" s="126"/>
      <c r="B106" s="126"/>
      <c r="C106" s="126"/>
      <c r="D106" s="126"/>
      <c r="E106" s="126"/>
    </row>
    <row r="107" spans="1:10" ht="27" customHeight="1" x14ac:dyDescent="0.45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5">
      <c r="A108" s="76" t="s">
        <v>122</v>
      </c>
      <c r="B108" s="77">
        <v>1</v>
      </c>
      <c r="C108" s="227">
        <v>1</v>
      </c>
      <c r="D108" s="228">
        <v>42328272</v>
      </c>
      <c r="E108" s="202">
        <f t="shared" ref="E108:E113" si="1">IF(ISBLANK(D108),"-",D108/$D$103*$D$100*$B$116)</f>
        <v>148.93286150228957</v>
      </c>
      <c r="F108" s="229">
        <f t="shared" ref="F108:F113" si="2">IF(ISBLANK(D108), "-", (E108/$B$56)*100)</f>
        <v>99.288574334859717</v>
      </c>
    </row>
    <row r="109" spans="1:10" ht="26.25" customHeight="1" x14ac:dyDescent="0.45">
      <c r="A109" s="76" t="s">
        <v>95</v>
      </c>
      <c r="B109" s="77">
        <v>1</v>
      </c>
      <c r="C109" s="223">
        <v>2</v>
      </c>
      <c r="D109" s="225">
        <v>41557585</v>
      </c>
      <c r="E109" s="203">
        <f t="shared" si="1"/>
        <v>146.22118406285585</v>
      </c>
      <c r="F109" s="230">
        <f t="shared" si="2"/>
        <v>97.480789375237237</v>
      </c>
    </row>
    <row r="110" spans="1:10" ht="26.25" customHeight="1" x14ac:dyDescent="0.45">
      <c r="A110" s="76" t="s">
        <v>96</v>
      </c>
      <c r="B110" s="77">
        <v>1</v>
      </c>
      <c r="C110" s="223">
        <v>3</v>
      </c>
      <c r="D110" s="225">
        <v>42293265</v>
      </c>
      <c r="E110" s="203">
        <f t="shared" si="1"/>
        <v>148.80968868099865</v>
      </c>
      <c r="F110" s="230">
        <f t="shared" si="2"/>
        <v>99.20645912066577</v>
      </c>
    </row>
    <row r="111" spans="1:10" ht="26.25" customHeight="1" x14ac:dyDescent="0.45">
      <c r="A111" s="76" t="s">
        <v>97</v>
      </c>
      <c r="B111" s="77">
        <v>1</v>
      </c>
      <c r="C111" s="223">
        <v>4</v>
      </c>
      <c r="D111" s="225">
        <v>42210003</v>
      </c>
      <c r="E111" s="203">
        <f t="shared" si="1"/>
        <v>148.51672968861635</v>
      </c>
      <c r="F111" s="230">
        <f t="shared" si="2"/>
        <v>99.011153125744229</v>
      </c>
    </row>
    <row r="112" spans="1:10" ht="26.25" customHeight="1" x14ac:dyDescent="0.45">
      <c r="A112" s="76" t="s">
        <v>98</v>
      </c>
      <c r="B112" s="77">
        <v>1</v>
      </c>
      <c r="C112" s="223">
        <v>5</v>
      </c>
      <c r="D112" s="225">
        <v>42215133</v>
      </c>
      <c r="E112" s="203">
        <f t="shared" si="1"/>
        <v>148.53477969499286</v>
      </c>
      <c r="F112" s="230">
        <f t="shared" si="2"/>
        <v>99.023186463328571</v>
      </c>
    </row>
    <row r="113" spans="1:10" ht="27" customHeight="1" x14ac:dyDescent="0.45">
      <c r="A113" s="76" t="s">
        <v>100</v>
      </c>
      <c r="B113" s="77">
        <v>1</v>
      </c>
      <c r="C113" s="224">
        <v>6</v>
      </c>
      <c r="D113" s="226">
        <v>42606464</v>
      </c>
      <c r="E113" s="204">
        <f t="shared" si="1"/>
        <v>149.91168555178172</v>
      </c>
      <c r="F113" s="231">
        <f t="shared" si="2"/>
        <v>99.941123701187806</v>
      </c>
    </row>
    <row r="114" spans="1:10" ht="27" customHeight="1" x14ac:dyDescent="0.45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5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148.48782153025584</v>
      </c>
      <c r="F115" s="233">
        <f>AVERAGE(F108:F113)</f>
        <v>98.991881020170567</v>
      </c>
    </row>
    <row r="116" spans="1:10" ht="27" customHeight="1" x14ac:dyDescent="0.45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8.231457287524023E-3</v>
      </c>
      <c r="F116" s="187">
        <f>STDEV(F108:F113)/F115</f>
        <v>8.2314572875240178E-3</v>
      </c>
      <c r="I116" s="50"/>
    </row>
    <row r="117" spans="1:10" ht="27" customHeight="1" x14ac:dyDescent="0.45">
      <c r="A117" s="481" t="s">
        <v>78</v>
      </c>
      <c r="B117" s="48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5">
      <c r="A118" s="483"/>
      <c r="B118" s="484"/>
      <c r="C118" s="50"/>
      <c r="D118" s="212"/>
      <c r="E118" s="509" t="s">
        <v>123</v>
      </c>
      <c r="F118" s="510"/>
      <c r="G118" s="50"/>
      <c r="H118" s="50"/>
      <c r="I118" s="50"/>
    </row>
    <row r="119" spans="1:10" ht="25.5" customHeight="1" x14ac:dyDescent="0.45">
      <c r="A119" s="197"/>
      <c r="B119" s="72"/>
      <c r="C119" s="50"/>
      <c r="D119" s="210" t="s">
        <v>124</v>
      </c>
      <c r="E119" s="215">
        <f>MIN(E108:E113)</f>
        <v>146.22118406285585</v>
      </c>
      <c r="F119" s="234">
        <f>MIN(F108:F113)</f>
        <v>97.480789375237237</v>
      </c>
      <c r="G119" s="50"/>
      <c r="H119" s="50"/>
      <c r="I119" s="50"/>
    </row>
    <row r="120" spans="1:10" ht="24" customHeight="1" x14ac:dyDescent="0.45">
      <c r="A120" s="197"/>
      <c r="B120" s="72"/>
      <c r="C120" s="50"/>
      <c r="D120" s="119" t="s">
        <v>125</v>
      </c>
      <c r="E120" s="216">
        <f>MAX(E108:E113)</f>
        <v>149.91168555178172</v>
      </c>
      <c r="F120" s="235">
        <f>MAX(F108:F113)</f>
        <v>99.941123701187806</v>
      </c>
      <c r="G120" s="50"/>
      <c r="H120" s="50"/>
      <c r="I120" s="50"/>
    </row>
    <row r="121" spans="1:10" ht="27" customHeight="1" x14ac:dyDescent="0.35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5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" x14ac:dyDescent="0.35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85">
      <c r="A124" s="60" t="s">
        <v>106</v>
      </c>
      <c r="B124" s="149" t="s">
        <v>126</v>
      </c>
      <c r="C124" s="485" t="str">
        <f>B26</f>
        <v>LAMIVUDINE</v>
      </c>
      <c r="D124" s="485"/>
      <c r="E124" s="150" t="s">
        <v>127</v>
      </c>
      <c r="F124" s="150"/>
      <c r="G124" s="236">
        <f>F115</f>
        <v>98.991881020170567</v>
      </c>
      <c r="H124" s="50"/>
      <c r="I124" s="50"/>
    </row>
    <row r="125" spans="1:10" ht="45.75" customHeight="1" x14ac:dyDescent="0.85">
      <c r="A125" s="60"/>
      <c r="B125" s="149" t="s">
        <v>128</v>
      </c>
      <c r="C125" s="61" t="s">
        <v>129</v>
      </c>
      <c r="D125" s="236">
        <f>MIN(F108:F113)</f>
        <v>97.480789375237237</v>
      </c>
      <c r="E125" s="161" t="s">
        <v>130</v>
      </c>
      <c r="F125" s="236">
        <f>MAX(F108:F113)</f>
        <v>99.941123701187806</v>
      </c>
      <c r="G125" s="151"/>
      <c r="H125" s="50"/>
      <c r="I125" s="50"/>
    </row>
    <row r="126" spans="1:10" ht="19.5" customHeight="1" x14ac:dyDescent="0.35">
      <c r="A126" s="189"/>
      <c r="B126" s="189"/>
      <c r="C126" s="190"/>
      <c r="D126" s="190"/>
      <c r="E126" s="190"/>
      <c r="F126" s="190"/>
      <c r="G126" s="190"/>
      <c r="H126" s="190"/>
    </row>
    <row r="127" spans="1:10" ht="18" x14ac:dyDescent="0.35">
      <c r="B127" s="486" t="s">
        <v>26</v>
      </c>
      <c r="C127" s="486"/>
      <c r="E127" s="156" t="s">
        <v>27</v>
      </c>
      <c r="F127" s="191"/>
      <c r="G127" s="486" t="s">
        <v>28</v>
      </c>
      <c r="H127" s="486"/>
    </row>
    <row r="128" spans="1:10" ht="69.900000000000006" customHeight="1" x14ac:dyDescent="0.35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00000000000006" customHeight="1" x14ac:dyDescent="0.35">
      <c r="A129" s="192" t="s">
        <v>30</v>
      </c>
      <c r="B129" s="195"/>
      <c r="C129" s="195"/>
      <c r="E129" s="195"/>
      <c r="F129" s="50"/>
      <c r="G129" s="196"/>
      <c r="H129" s="196"/>
    </row>
    <row r="130" spans="1:9" ht="18" x14ac:dyDescent="0.35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" x14ac:dyDescent="0.35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" x14ac:dyDescent="0.35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" x14ac:dyDescent="0.35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" x14ac:dyDescent="0.35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" x14ac:dyDescent="0.35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" x14ac:dyDescent="0.35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" x14ac:dyDescent="0.35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" x14ac:dyDescent="0.35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44" zoomScale="60" zoomScaleNormal="80" zoomScalePageLayoutView="47" workbookViewId="0">
      <selection activeCell="E98" sqref="E9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79" t="s">
        <v>45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3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3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3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3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3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3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3">
      <c r="A8" s="480" t="s">
        <v>46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3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3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3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3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3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3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5">
      <c r="A15" s="238"/>
    </row>
    <row r="16" spans="1:9" ht="19.5" customHeigh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3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5">
      <c r="A18" s="240" t="s">
        <v>33</v>
      </c>
      <c r="B18" s="511" t="s">
        <v>5</v>
      </c>
      <c r="C18" s="511"/>
      <c r="D18" s="385"/>
      <c r="E18" s="241"/>
      <c r="F18" s="242"/>
      <c r="G18" s="242"/>
      <c r="H18" s="242"/>
    </row>
    <row r="19" spans="1:14" ht="26.25" customHeight="1" x14ac:dyDescent="0.5">
      <c r="A19" s="240" t="s">
        <v>34</v>
      </c>
      <c r="B19" s="243" t="s">
        <v>7</v>
      </c>
      <c r="C19" s="394">
        <v>1</v>
      </c>
      <c r="D19" s="242"/>
      <c r="E19" s="242"/>
      <c r="F19" s="242"/>
      <c r="G19" s="242"/>
      <c r="H19" s="242"/>
    </row>
    <row r="20" spans="1:14" ht="26.25" customHeight="1" x14ac:dyDescent="0.5">
      <c r="A20" s="240" t="s">
        <v>35</v>
      </c>
      <c r="B20" s="516" t="s">
        <v>139</v>
      </c>
      <c r="C20" s="516"/>
      <c r="D20" s="242"/>
      <c r="E20" s="242"/>
      <c r="F20" s="242"/>
      <c r="G20" s="242"/>
      <c r="H20" s="242"/>
    </row>
    <row r="21" spans="1:14" ht="26.25" customHeight="1" x14ac:dyDescent="0.5">
      <c r="A21" s="240" t="s">
        <v>36</v>
      </c>
      <c r="B21" s="516" t="s">
        <v>11</v>
      </c>
      <c r="C21" s="516"/>
      <c r="D21" s="516"/>
      <c r="E21" s="516"/>
      <c r="F21" s="516"/>
      <c r="G21" s="516"/>
      <c r="H21" s="516"/>
      <c r="I21" s="244"/>
    </row>
    <row r="22" spans="1:14" ht="26.25" customHeight="1" x14ac:dyDescent="0.5">
      <c r="A22" s="240" t="s">
        <v>37</v>
      </c>
      <c r="B22" s="245">
        <v>43287</v>
      </c>
      <c r="C22" s="242"/>
      <c r="D22" s="242"/>
      <c r="E22" s="242"/>
      <c r="F22" s="242"/>
      <c r="G22" s="242"/>
      <c r="H22" s="242"/>
    </row>
    <row r="23" spans="1:14" ht="26.25" customHeight="1" x14ac:dyDescent="0.5">
      <c r="A23" s="240" t="s">
        <v>38</v>
      </c>
      <c r="B23" s="245">
        <v>43293</v>
      </c>
      <c r="C23" s="242"/>
      <c r="D23" s="242"/>
      <c r="E23" s="242"/>
      <c r="F23" s="242"/>
      <c r="G23" s="242"/>
      <c r="H23" s="242"/>
    </row>
    <row r="24" spans="1:14" ht="18" x14ac:dyDescent="0.35">
      <c r="A24" s="240"/>
      <c r="B24" s="246"/>
    </row>
    <row r="25" spans="1:14" ht="18" x14ac:dyDescent="0.35">
      <c r="A25" s="247" t="s">
        <v>1</v>
      </c>
      <c r="B25" s="246"/>
    </row>
    <row r="26" spans="1:14" ht="26.25" customHeight="1" x14ac:dyDescent="0.45">
      <c r="A26" s="248" t="s">
        <v>4</v>
      </c>
      <c r="B26" s="511" t="s">
        <v>133</v>
      </c>
      <c r="C26" s="511"/>
    </row>
    <row r="27" spans="1:14" ht="26.25" customHeight="1" x14ac:dyDescent="0.5">
      <c r="A27" s="249" t="s">
        <v>48</v>
      </c>
      <c r="B27" s="517" t="s">
        <v>140</v>
      </c>
      <c r="C27" s="517"/>
    </row>
    <row r="28" spans="1:14" ht="27" customHeight="1" x14ac:dyDescent="0.45">
      <c r="A28" s="249" t="s">
        <v>6</v>
      </c>
      <c r="B28" s="256">
        <v>99</v>
      </c>
    </row>
    <row r="29" spans="1:14" s="3" customFormat="1" ht="27" customHeight="1" x14ac:dyDescent="0.5">
      <c r="A29" s="249" t="s">
        <v>49</v>
      </c>
      <c r="B29" s="251">
        <v>0</v>
      </c>
      <c r="C29" s="487" t="s">
        <v>50</v>
      </c>
      <c r="D29" s="488"/>
      <c r="E29" s="488"/>
      <c r="F29" s="488"/>
      <c r="G29" s="489"/>
      <c r="I29" s="252"/>
      <c r="J29" s="252"/>
      <c r="K29" s="252"/>
      <c r="L29" s="252"/>
    </row>
    <row r="30" spans="1:14" s="3" customFormat="1" ht="19.5" customHeight="1" x14ac:dyDescent="0.35">
      <c r="A30" s="249" t="s">
        <v>51</v>
      </c>
      <c r="B30" s="253">
        <f>B28-B29</f>
        <v>99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5">
      <c r="A31" s="249" t="s">
        <v>52</v>
      </c>
      <c r="B31" s="256">
        <v>1</v>
      </c>
      <c r="C31" s="490" t="s">
        <v>53</v>
      </c>
      <c r="D31" s="491"/>
      <c r="E31" s="491"/>
      <c r="F31" s="491"/>
      <c r="G31" s="491"/>
      <c r="H31" s="492"/>
      <c r="I31" s="252"/>
      <c r="J31" s="252"/>
      <c r="K31" s="252"/>
      <c r="L31" s="252"/>
    </row>
    <row r="32" spans="1:14" s="3" customFormat="1" ht="27" customHeight="1" x14ac:dyDescent="0.45">
      <c r="A32" s="249" t="s">
        <v>54</v>
      </c>
      <c r="B32" s="256">
        <v>1</v>
      </c>
      <c r="C32" s="490" t="s">
        <v>55</v>
      </c>
      <c r="D32" s="491"/>
      <c r="E32" s="491"/>
      <c r="F32" s="491"/>
      <c r="G32" s="491"/>
      <c r="H32" s="492"/>
      <c r="I32" s="252"/>
      <c r="J32" s="252"/>
      <c r="K32" s="252"/>
      <c r="L32" s="257"/>
      <c r="M32" s="257"/>
      <c r="N32" s="258"/>
    </row>
    <row r="33" spans="1:14" s="3" customFormat="1" ht="17.25" customHeight="1" x14ac:dyDescent="0.35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" x14ac:dyDescent="0.35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5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5">
      <c r="A36" s="262" t="s">
        <v>58</v>
      </c>
      <c r="B36" s="263">
        <v>100</v>
      </c>
      <c r="C36" s="239"/>
      <c r="D36" s="493" t="s">
        <v>59</v>
      </c>
      <c r="E36" s="518"/>
      <c r="F36" s="493" t="s">
        <v>60</v>
      </c>
      <c r="G36" s="494"/>
      <c r="J36" s="252"/>
      <c r="K36" s="252"/>
      <c r="L36" s="257"/>
      <c r="M36" s="257"/>
      <c r="N36" s="258"/>
    </row>
    <row r="37" spans="1:14" s="3" customFormat="1" ht="27" customHeight="1" x14ac:dyDescent="0.45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5">
      <c r="A38" s="264" t="s">
        <v>66</v>
      </c>
      <c r="B38" s="265">
        <v>1</v>
      </c>
      <c r="C38" s="271">
        <v>1</v>
      </c>
      <c r="D38" s="272">
        <v>67222965</v>
      </c>
      <c r="E38" s="273">
        <f>IF(ISBLANK(D38),"-",$D$48/$D$45*D38)</f>
        <v>67609012.461153179</v>
      </c>
      <c r="F38" s="272">
        <v>69252456</v>
      </c>
      <c r="G38" s="274">
        <f>IF(ISBLANK(F38),"-",$D$48/$F$45*F38)</f>
        <v>67870610.372809589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5">
      <c r="A39" s="264" t="s">
        <v>67</v>
      </c>
      <c r="B39" s="265">
        <v>1</v>
      </c>
      <c r="C39" s="276">
        <v>2</v>
      </c>
      <c r="D39" s="277">
        <v>67428992</v>
      </c>
      <c r="E39" s="278">
        <f>IF(ISBLANK(D39),"-",$D$48/$D$45*D39)</f>
        <v>67816222.63122429</v>
      </c>
      <c r="F39" s="277">
        <v>69419377</v>
      </c>
      <c r="G39" s="279">
        <f>IF(ISBLANK(F39),"-",$D$48/$F$45*F39)</f>
        <v>68034200.674271807</v>
      </c>
      <c r="I39" s="495">
        <f>ABS((F43/D43*D42)-F42)/D42</f>
        <v>6.0022085792305795E-3</v>
      </c>
      <c r="J39" s="252"/>
      <c r="K39" s="252"/>
      <c r="L39" s="257"/>
      <c r="M39" s="257"/>
      <c r="N39" s="258"/>
    </row>
    <row r="40" spans="1:14" ht="26.25" customHeight="1" x14ac:dyDescent="0.45">
      <c r="A40" s="264" t="s">
        <v>68</v>
      </c>
      <c r="B40" s="265">
        <v>1</v>
      </c>
      <c r="C40" s="276">
        <v>3</v>
      </c>
      <c r="D40" s="277">
        <v>66993487</v>
      </c>
      <c r="E40" s="278">
        <f>IF(ISBLANK(D40),"-",$D$48/$D$45*D40)</f>
        <v>67378216.616882399</v>
      </c>
      <c r="F40" s="277">
        <v>69471015</v>
      </c>
      <c r="G40" s="279">
        <f>IF(ISBLANK(F40),"-",$D$48/$F$45*F40)</f>
        <v>68084808.302951887</v>
      </c>
      <c r="I40" s="495"/>
      <c r="L40" s="257"/>
      <c r="M40" s="257"/>
      <c r="N40" s="280"/>
    </row>
    <row r="41" spans="1:14" ht="27" customHeight="1" x14ac:dyDescent="0.45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5">
      <c r="A42" s="264" t="s">
        <v>70</v>
      </c>
      <c r="B42" s="265">
        <v>1</v>
      </c>
      <c r="C42" s="286" t="s">
        <v>71</v>
      </c>
      <c r="D42" s="287">
        <f>AVERAGE(D38:D41)</f>
        <v>67215148</v>
      </c>
      <c r="E42" s="288">
        <f>AVERAGE(E38:E41)</f>
        <v>67601150.569753289</v>
      </c>
      <c r="F42" s="287">
        <f>AVERAGE(F38:F41)</f>
        <v>69380949.333333328</v>
      </c>
      <c r="G42" s="289">
        <f>AVERAGE(G38:G41)</f>
        <v>67996539.783344433</v>
      </c>
      <c r="H42" s="290"/>
    </row>
    <row r="43" spans="1:14" ht="26.25" customHeight="1" x14ac:dyDescent="0.45">
      <c r="A43" s="264" t="s">
        <v>72</v>
      </c>
      <c r="B43" s="265">
        <v>1</v>
      </c>
      <c r="C43" s="291" t="s">
        <v>73</v>
      </c>
      <c r="D43" s="292">
        <v>30.13</v>
      </c>
      <c r="E43" s="280"/>
      <c r="F43" s="292">
        <v>30.92</v>
      </c>
      <c r="H43" s="290"/>
    </row>
    <row r="44" spans="1:14" ht="26.25" customHeight="1" x14ac:dyDescent="0.45">
      <c r="A44" s="264" t="s">
        <v>74</v>
      </c>
      <c r="B44" s="265">
        <v>1</v>
      </c>
      <c r="C44" s="293" t="s">
        <v>75</v>
      </c>
      <c r="D44" s="294">
        <f>D43*$B$34</f>
        <v>30.13</v>
      </c>
      <c r="E44" s="295"/>
      <c r="F44" s="294">
        <f>F43*$B$34</f>
        <v>30.92</v>
      </c>
      <c r="H44" s="290"/>
    </row>
    <row r="45" spans="1:14" ht="19.5" customHeight="1" x14ac:dyDescent="0.35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29.828699999999998</v>
      </c>
      <c r="E45" s="298"/>
      <c r="F45" s="297">
        <f>F44*$B$30/100</f>
        <v>30.610800000000005</v>
      </c>
      <c r="H45" s="290"/>
    </row>
    <row r="46" spans="1:14" ht="19.5" customHeight="1" x14ac:dyDescent="0.35">
      <c r="A46" s="481" t="s">
        <v>78</v>
      </c>
      <c r="B46" s="482"/>
      <c r="C46" s="293" t="s">
        <v>79</v>
      </c>
      <c r="D46" s="299">
        <f>D45/$B$45</f>
        <v>0.29828699999999997</v>
      </c>
      <c r="E46" s="300"/>
      <c r="F46" s="301">
        <f>F45/$B$45</f>
        <v>0.30610800000000005</v>
      </c>
      <c r="H46" s="290"/>
    </row>
    <row r="47" spans="1:14" ht="27" customHeight="1" x14ac:dyDescent="0.45">
      <c r="A47" s="483"/>
      <c r="B47" s="484"/>
      <c r="C47" s="302" t="s">
        <v>80</v>
      </c>
      <c r="D47" s="303">
        <v>0.3</v>
      </c>
      <c r="E47" s="304"/>
      <c r="F47" s="300"/>
      <c r="H47" s="290"/>
    </row>
    <row r="48" spans="1:14" ht="18" x14ac:dyDescent="0.35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5">
      <c r="C49" s="307" t="s">
        <v>82</v>
      </c>
      <c r="D49" s="308">
        <f>D48/B34</f>
        <v>30</v>
      </c>
      <c r="F49" s="306"/>
      <c r="H49" s="290"/>
    </row>
    <row r="50" spans="1:12" ht="18" x14ac:dyDescent="0.35">
      <c r="C50" s="262" t="s">
        <v>83</v>
      </c>
      <c r="D50" s="309">
        <f>AVERAGE(E38:E41,G38:G41)</f>
        <v>67798845.176548854</v>
      </c>
      <c r="F50" s="310"/>
      <c r="H50" s="290"/>
    </row>
    <row r="51" spans="1:12" ht="18" x14ac:dyDescent="0.35">
      <c r="C51" s="264" t="s">
        <v>84</v>
      </c>
      <c r="D51" s="311">
        <f>STDEV(E38:E41,G38:G41)/D50</f>
        <v>3.9333620144912009E-3</v>
      </c>
      <c r="F51" s="310"/>
      <c r="H51" s="290"/>
    </row>
    <row r="52" spans="1:12" ht="19.5" customHeight="1" x14ac:dyDescent="0.35">
      <c r="C52" s="312" t="s">
        <v>20</v>
      </c>
      <c r="D52" s="313">
        <f>COUNT(E38:E41,G38:G41)</f>
        <v>6</v>
      </c>
      <c r="F52" s="310"/>
    </row>
    <row r="54" spans="1:12" ht="18" x14ac:dyDescent="0.35">
      <c r="A54" s="314" t="s">
        <v>1</v>
      </c>
      <c r="B54" s="315" t="s">
        <v>85</v>
      </c>
    </row>
    <row r="55" spans="1:12" ht="18" x14ac:dyDescent="0.35">
      <c r="A55" s="239" t="s">
        <v>86</v>
      </c>
      <c r="B55" s="316" t="str">
        <f>B21</f>
        <v xml:space="preserve">Each film coated tablet contains: Lamivudine USP 150 mg and Zidovudine USP 300 mg. </v>
      </c>
    </row>
    <row r="56" spans="1:12" ht="26.25" customHeight="1" x14ac:dyDescent="0.45">
      <c r="A56" s="317" t="s">
        <v>87</v>
      </c>
      <c r="B56" s="318">
        <v>300</v>
      </c>
      <c r="C56" s="239" t="str">
        <f>B20</f>
        <v xml:space="preserve">Zidovudine </v>
      </c>
      <c r="H56" s="319"/>
    </row>
    <row r="57" spans="1:12" ht="18" x14ac:dyDescent="0.35">
      <c r="A57" s="316" t="s">
        <v>88</v>
      </c>
      <c r="B57" s="386">
        <f>Uniformity!C46</f>
        <v>739.7555000000001</v>
      </c>
      <c r="H57" s="319"/>
    </row>
    <row r="58" spans="1:12" ht="19.5" customHeight="1" x14ac:dyDescent="0.35">
      <c r="H58" s="319"/>
    </row>
    <row r="59" spans="1:12" s="3" customFormat="1" ht="27" customHeight="1" x14ac:dyDescent="0.45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5">
      <c r="A60" s="264" t="s">
        <v>93</v>
      </c>
      <c r="B60" s="265">
        <v>10</v>
      </c>
      <c r="C60" s="498" t="s">
        <v>94</v>
      </c>
      <c r="D60" s="501">
        <v>745.76</v>
      </c>
      <c r="E60" s="322">
        <v>1</v>
      </c>
      <c r="F60" s="323">
        <v>70772507</v>
      </c>
      <c r="G60" s="387">
        <f>IF(ISBLANK(F60),"-",(F60/$D$50*$D$47*$B$68)*($B$57/$D$60))</f>
        <v>310.6366223903334</v>
      </c>
      <c r="H60" s="405">
        <f t="shared" ref="H60:H71" si="0">IF(ISBLANK(F60),"-",(G60/$B$56)*100)</f>
        <v>103.5455407967778</v>
      </c>
      <c r="L60" s="252"/>
    </row>
    <row r="61" spans="1:12" s="3" customFormat="1" ht="26.25" customHeight="1" x14ac:dyDescent="0.45">
      <c r="A61" s="264" t="s">
        <v>95</v>
      </c>
      <c r="B61" s="265">
        <v>100</v>
      </c>
      <c r="C61" s="499"/>
      <c r="D61" s="502"/>
      <c r="E61" s="324">
        <v>2</v>
      </c>
      <c r="F61" s="277">
        <v>70802717</v>
      </c>
      <c r="G61" s="388">
        <f>IF(ISBLANK(F61),"-",(F61/$D$50*$D$47*$B$68)*($B$57/$D$60))</f>
        <v>310.76922094816621</v>
      </c>
      <c r="H61" s="406">
        <f t="shared" si="0"/>
        <v>103.58974031605541</v>
      </c>
      <c r="L61" s="252"/>
    </row>
    <row r="62" spans="1:12" s="3" customFormat="1" ht="26.25" customHeight="1" x14ac:dyDescent="0.45">
      <c r="A62" s="264" t="s">
        <v>96</v>
      </c>
      <c r="B62" s="265">
        <v>1</v>
      </c>
      <c r="C62" s="499"/>
      <c r="D62" s="502"/>
      <c r="E62" s="324">
        <v>3</v>
      </c>
      <c r="F62" s="325">
        <v>71119780</v>
      </c>
      <c r="G62" s="388">
        <f>IF(ISBLANK(F62),"-",(F62/$D$50*$D$47*$B$68)*($B$57/$D$60))</f>
        <v>312.16088253512879</v>
      </c>
      <c r="H62" s="406">
        <f t="shared" si="0"/>
        <v>104.05362751170959</v>
      </c>
      <c r="L62" s="252"/>
    </row>
    <row r="63" spans="1:12" ht="27" customHeight="1" x14ac:dyDescent="0.45">
      <c r="A63" s="264" t="s">
        <v>97</v>
      </c>
      <c r="B63" s="265">
        <v>1</v>
      </c>
      <c r="C63" s="508"/>
      <c r="D63" s="503"/>
      <c r="E63" s="326">
        <v>4</v>
      </c>
      <c r="F63" s="327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5">
      <c r="A64" s="264" t="s">
        <v>98</v>
      </c>
      <c r="B64" s="265">
        <v>1</v>
      </c>
      <c r="C64" s="498" t="s">
        <v>99</v>
      </c>
      <c r="D64" s="501">
        <v>736.23</v>
      </c>
      <c r="E64" s="322">
        <v>1</v>
      </c>
      <c r="F64" s="323">
        <v>69132106</v>
      </c>
      <c r="G64" s="387">
        <f>IF(ISBLANK(F64),"-",(F64/$D$50*$D$47*$B$68)*($B$57/$D$64))</f>
        <v>307.36431037021225</v>
      </c>
      <c r="H64" s="405">
        <f t="shared" si="0"/>
        <v>102.45477012340409</v>
      </c>
    </row>
    <row r="65" spans="1:8" ht="26.25" customHeight="1" x14ac:dyDescent="0.45">
      <c r="A65" s="264" t="s">
        <v>100</v>
      </c>
      <c r="B65" s="265">
        <v>1</v>
      </c>
      <c r="C65" s="499"/>
      <c r="D65" s="502"/>
      <c r="E65" s="324">
        <v>2</v>
      </c>
      <c r="F65" s="277">
        <v>68649691</v>
      </c>
      <c r="G65" s="388">
        <f>IF(ISBLANK(F65),"-",(F65/$D$50*$D$47*$B$68)*($B$57/$D$64))</f>
        <v>305.2194725753497</v>
      </c>
      <c r="H65" s="406">
        <f t="shared" si="0"/>
        <v>101.73982419178323</v>
      </c>
    </row>
    <row r="66" spans="1:8" ht="26.25" customHeight="1" x14ac:dyDescent="0.45">
      <c r="A66" s="264" t="s">
        <v>101</v>
      </c>
      <c r="B66" s="265">
        <v>1</v>
      </c>
      <c r="C66" s="499"/>
      <c r="D66" s="502"/>
      <c r="E66" s="324">
        <v>3</v>
      </c>
      <c r="F66" s="277">
        <v>68764626</v>
      </c>
      <c r="G66" s="388">
        <f>IF(ISBLANK(F66),"-",(F66/$D$50*$D$47*$B$68)*($B$57/$D$64))</f>
        <v>305.7304785182672</v>
      </c>
      <c r="H66" s="406">
        <f t="shared" si="0"/>
        <v>101.91015950608906</v>
      </c>
    </row>
    <row r="67" spans="1:8" ht="27" customHeight="1" x14ac:dyDescent="0.45">
      <c r="A67" s="264" t="s">
        <v>102</v>
      </c>
      <c r="B67" s="265">
        <v>1</v>
      </c>
      <c r="C67" s="508"/>
      <c r="D67" s="503"/>
      <c r="E67" s="326">
        <v>4</v>
      </c>
      <c r="F67" s="327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5">
      <c r="A68" s="264" t="s">
        <v>103</v>
      </c>
      <c r="B68" s="328">
        <f>(B67/B66)*(B65/B64)*(B63/B62)*(B61/B60)*B59</f>
        <v>1000</v>
      </c>
      <c r="C68" s="498" t="s">
        <v>104</v>
      </c>
      <c r="D68" s="501">
        <v>734.22</v>
      </c>
      <c r="E68" s="322">
        <v>1</v>
      </c>
      <c r="F68" s="323">
        <v>69329189</v>
      </c>
      <c r="G68" s="387">
        <f>IF(ISBLANK(F68),"-",(F68/$D$50*$D$47*$B$68)*($B$57/$D$68))</f>
        <v>309.08438889399707</v>
      </c>
      <c r="H68" s="406">
        <f t="shared" si="0"/>
        <v>103.02812963133236</v>
      </c>
    </row>
    <row r="69" spans="1:8" ht="27" customHeight="1" x14ac:dyDescent="0.5">
      <c r="A69" s="312" t="s">
        <v>105</v>
      </c>
      <c r="B69" s="329">
        <f>(D47*B68)/B56*B57</f>
        <v>739.7555000000001</v>
      </c>
      <c r="C69" s="499"/>
      <c r="D69" s="502"/>
      <c r="E69" s="324">
        <v>2</v>
      </c>
      <c r="F69" s="277">
        <v>69641805</v>
      </c>
      <c r="G69" s="388">
        <f>IF(ISBLANK(F69),"-",(F69/$D$50*$D$47*$B$68)*($B$57/$D$68))</f>
        <v>310.47809804756128</v>
      </c>
      <c r="H69" s="406">
        <f t="shared" si="0"/>
        <v>103.49269934918711</v>
      </c>
    </row>
    <row r="70" spans="1:8" ht="26.25" customHeight="1" x14ac:dyDescent="0.45">
      <c r="A70" s="504" t="s">
        <v>78</v>
      </c>
      <c r="B70" s="505"/>
      <c r="C70" s="499"/>
      <c r="D70" s="502"/>
      <c r="E70" s="324">
        <v>3</v>
      </c>
      <c r="F70" s="277">
        <v>69624204</v>
      </c>
      <c r="G70" s="388">
        <f>IF(ISBLANK(F70),"-",(F70/$D$50*$D$47*$B$68)*($B$57/$D$68))</f>
        <v>310.39962901586779</v>
      </c>
      <c r="H70" s="406">
        <f t="shared" si="0"/>
        <v>103.46654300528925</v>
      </c>
    </row>
    <row r="71" spans="1:8" ht="27" customHeight="1" x14ac:dyDescent="0.45">
      <c r="A71" s="506"/>
      <c r="B71" s="507"/>
      <c r="C71" s="500"/>
      <c r="D71" s="503"/>
      <c r="E71" s="326">
        <v>4</v>
      </c>
      <c r="F71" s="327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5">
      <c r="A72" s="330"/>
      <c r="B72" s="330"/>
      <c r="C72" s="330"/>
      <c r="D72" s="330"/>
      <c r="E72" s="330"/>
      <c r="F72" s="332" t="s">
        <v>71</v>
      </c>
      <c r="G72" s="393">
        <f>AVERAGE(G60:G71)</f>
        <v>309.09367814387599</v>
      </c>
      <c r="H72" s="408">
        <f>AVERAGE(H60:H71)</f>
        <v>103.03122604795867</v>
      </c>
    </row>
    <row r="73" spans="1:8" ht="26.25" customHeight="1" x14ac:dyDescent="0.45">
      <c r="C73" s="330"/>
      <c r="D73" s="330"/>
      <c r="E73" s="330"/>
      <c r="F73" s="333" t="s">
        <v>84</v>
      </c>
      <c r="G73" s="392">
        <f>STDEV(G60:G71)/G72</f>
        <v>7.8858027445044068E-3</v>
      </c>
      <c r="H73" s="392">
        <f>STDEV(H60:H71)/H72</f>
        <v>7.8858027445044311E-3</v>
      </c>
    </row>
    <row r="74" spans="1:8" ht="27" customHeight="1" x14ac:dyDescent="0.45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8" t="s">
        <v>106</v>
      </c>
      <c r="B76" s="337" t="s">
        <v>107</v>
      </c>
      <c r="C76" s="485" t="str">
        <f>B26</f>
        <v>ZIDOVUDINE</v>
      </c>
      <c r="D76" s="485"/>
      <c r="E76" s="338" t="s">
        <v>108</v>
      </c>
      <c r="F76" s="338"/>
      <c r="G76" s="424">
        <f>H72</f>
        <v>103.03122604795867</v>
      </c>
      <c r="H76" s="340"/>
    </row>
    <row r="77" spans="1:8" ht="18" x14ac:dyDescent="0.35">
      <c r="A77" s="247" t="s">
        <v>109</v>
      </c>
      <c r="B77" s="247" t="s">
        <v>110</v>
      </c>
    </row>
    <row r="78" spans="1:8" ht="18" x14ac:dyDescent="0.35">
      <c r="A78" s="247"/>
      <c r="B78" s="247"/>
    </row>
    <row r="79" spans="1:8" ht="26.25" customHeight="1" x14ac:dyDescent="0.45">
      <c r="A79" s="248" t="s">
        <v>4</v>
      </c>
      <c r="B79" s="519" t="str">
        <f>B26</f>
        <v>ZIDOVUDINE</v>
      </c>
      <c r="C79" s="519"/>
    </row>
    <row r="80" spans="1:8" ht="26.25" customHeight="1" x14ac:dyDescent="0.45">
      <c r="A80" s="249" t="s">
        <v>48</v>
      </c>
      <c r="B80" s="519" t="str">
        <f>B27</f>
        <v>Z1-1</v>
      </c>
      <c r="C80" s="519"/>
    </row>
    <row r="81" spans="1:12" ht="27" customHeight="1" x14ac:dyDescent="0.45">
      <c r="A81" s="249" t="s">
        <v>6</v>
      </c>
      <c r="B81" s="256">
        <f>B28</f>
        <v>99</v>
      </c>
    </row>
    <row r="82" spans="1:12" s="3" customFormat="1" ht="27" customHeight="1" x14ac:dyDescent="0.5">
      <c r="A82" s="249" t="s">
        <v>49</v>
      </c>
      <c r="B82" s="251">
        <v>0</v>
      </c>
      <c r="C82" s="487" t="s">
        <v>50</v>
      </c>
      <c r="D82" s="488"/>
      <c r="E82" s="488"/>
      <c r="F82" s="488"/>
      <c r="G82" s="489"/>
      <c r="I82" s="252"/>
      <c r="J82" s="252"/>
      <c r="K82" s="252"/>
      <c r="L82" s="252"/>
    </row>
    <row r="83" spans="1:12" s="3" customFormat="1" ht="19.5" customHeight="1" x14ac:dyDescent="0.35">
      <c r="A83" s="249" t="s">
        <v>51</v>
      </c>
      <c r="B83" s="253">
        <f>B81-B82</f>
        <v>99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5">
      <c r="A84" s="249" t="s">
        <v>52</v>
      </c>
      <c r="B84" s="256">
        <v>1</v>
      </c>
      <c r="C84" s="490" t="s">
        <v>111</v>
      </c>
      <c r="D84" s="491"/>
      <c r="E84" s="491"/>
      <c r="F84" s="491"/>
      <c r="G84" s="491"/>
      <c r="H84" s="492"/>
      <c r="I84" s="252"/>
      <c r="J84" s="252"/>
      <c r="K84" s="252"/>
      <c r="L84" s="252"/>
    </row>
    <row r="85" spans="1:12" s="3" customFormat="1" ht="27" customHeight="1" x14ac:dyDescent="0.45">
      <c r="A85" s="249" t="s">
        <v>54</v>
      </c>
      <c r="B85" s="256">
        <v>1</v>
      </c>
      <c r="C85" s="490" t="s">
        <v>112</v>
      </c>
      <c r="D85" s="491"/>
      <c r="E85" s="491"/>
      <c r="F85" s="491"/>
      <c r="G85" s="491"/>
      <c r="H85" s="492"/>
      <c r="I85" s="252"/>
      <c r="J85" s="252"/>
      <c r="K85" s="252"/>
      <c r="L85" s="252"/>
    </row>
    <row r="86" spans="1:12" s="3" customFormat="1" ht="18" x14ac:dyDescent="0.35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" x14ac:dyDescent="0.35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5">
      <c r="A88" s="247"/>
      <c r="B88" s="247"/>
    </row>
    <row r="89" spans="1:12" ht="27" customHeight="1" x14ac:dyDescent="0.45">
      <c r="A89" s="262" t="s">
        <v>58</v>
      </c>
      <c r="B89" s="263">
        <v>100</v>
      </c>
      <c r="D89" s="341" t="s">
        <v>59</v>
      </c>
      <c r="E89" s="342"/>
      <c r="F89" s="493" t="s">
        <v>60</v>
      </c>
      <c r="G89" s="494"/>
    </row>
    <row r="90" spans="1:12" ht="27" customHeight="1" x14ac:dyDescent="0.45">
      <c r="A90" s="264" t="s">
        <v>61</v>
      </c>
      <c r="B90" s="265">
        <v>1</v>
      </c>
      <c r="C90" s="343" t="s">
        <v>62</v>
      </c>
      <c r="D90" s="267" t="s">
        <v>63</v>
      </c>
      <c r="E90" s="268" t="s">
        <v>64</v>
      </c>
      <c r="F90" s="267" t="s">
        <v>63</v>
      </c>
      <c r="G90" s="344" t="s">
        <v>64</v>
      </c>
      <c r="I90" s="270" t="s">
        <v>65</v>
      </c>
    </row>
    <row r="91" spans="1:12" ht="26.25" customHeight="1" x14ac:dyDescent="0.45">
      <c r="A91" s="264" t="s">
        <v>66</v>
      </c>
      <c r="B91" s="265">
        <v>1</v>
      </c>
      <c r="C91" s="345">
        <v>1</v>
      </c>
      <c r="D91" s="272">
        <v>65630887</v>
      </c>
      <c r="E91" s="273">
        <f>IF(ISBLANK(D91),"-",$D$101/$D$98*D91)</f>
        <v>74228894.023653835</v>
      </c>
      <c r="F91" s="272">
        <v>69297952</v>
      </c>
      <c r="G91" s="274">
        <f>IF(ISBLANK(F91),"-",$D$101/$F$98*F91)</f>
        <v>74473807.121110022</v>
      </c>
      <c r="I91" s="275"/>
    </row>
    <row r="92" spans="1:12" ht="26.25" customHeight="1" x14ac:dyDescent="0.45">
      <c r="A92" s="264" t="s">
        <v>67</v>
      </c>
      <c r="B92" s="265">
        <v>1</v>
      </c>
      <c r="C92" s="331">
        <v>2</v>
      </c>
      <c r="D92" s="277">
        <v>65039069</v>
      </c>
      <c r="E92" s="278">
        <f>IF(ISBLANK(D92),"-",$D$101/$D$98*D92)</f>
        <v>73559544.611946344</v>
      </c>
      <c r="F92" s="277">
        <v>69820217</v>
      </c>
      <c r="G92" s="279">
        <f>IF(ISBLANK(F92),"-",$D$101/$F$98*F92)</f>
        <v>75035080.026781261</v>
      </c>
      <c r="I92" s="495">
        <f>ABS((F96/D96*D95)-F95)/D95</f>
        <v>1.348668775074092E-2</v>
      </c>
    </row>
    <row r="93" spans="1:12" ht="26.25" customHeight="1" x14ac:dyDescent="0.45">
      <c r="A93" s="264" t="s">
        <v>68</v>
      </c>
      <c r="B93" s="265">
        <v>1</v>
      </c>
      <c r="C93" s="331">
        <v>3</v>
      </c>
      <c r="D93" s="277">
        <v>65589723</v>
      </c>
      <c r="E93" s="278">
        <f>IF(ISBLANK(D93),"-",$D$101/$D$98*D93)</f>
        <v>74182337.313341662</v>
      </c>
      <c r="F93" s="277">
        <v>70072753</v>
      </c>
      <c r="G93" s="279">
        <f>IF(ISBLANK(F93),"-",$D$101/$F$98*F93)</f>
        <v>75306477.908137649</v>
      </c>
      <c r="I93" s="495"/>
    </row>
    <row r="94" spans="1:12" ht="27" customHeight="1" x14ac:dyDescent="0.45">
      <c r="A94" s="264" t="s">
        <v>69</v>
      </c>
      <c r="B94" s="265">
        <v>1</v>
      </c>
      <c r="C94" s="346">
        <v>4</v>
      </c>
      <c r="D94" s="282"/>
      <c r="E94" s="283" t="str">
        <f>IF(ISBLANK(D94),"-",$D$101/$D$98*D94)</f>
        <v>-</v>
      </c>
      <c r="F94" s="347"/>
      <c r="G94" s="284" t="str">
        <f>IF(ISBLANK(F94),"-",$D$101/$F$98*F94)</f>
        <v>-</v>
      </c>
      <c r="I94" s="285"/>
    </row>
    <row r="95" spans="1:12" ht="27" customHeight="1" x14ac:dyDescent="0.45">
      <c r="A95" s="264" t="s">
        <v>70</v>
      </c>
      <c r="B95" s="265">
        <v>1</v>
      </c>
      <c r="C95" s="348" t="s">
        <v>71</v>
      </c>
      <c r="D95" s="349">
        <f>AVERAGE(D91:D94)</f>
        <v>65419893</v>
      </c>
      <c r="E95" s="288">
        <f>AVERAGE(E91:E94)</f>
        <v>73990258.649647281</v>
      </c>
      <c r="F95" s="350">
        <f>AVERAGE(F91:F94)</f>
        <v>69730307.333333328</v>
      </c>
      <c r="G95" s="351">
        <f>AVERAGE(G91:G94)</f>
        <v>74938455.018676311</v>
      </c>
    </row>
    <row r="96" spans="1:12" ht="26.25" customHeight="1" x14ac:dyDescent="0.45">
      <c r="A96" s="264" t="s">
        <v>72</v>
      </c>
      <c r="B96" s="250">
        <v>1</v>
      </c>
      <c r="C96" s="352" t="s">
        <v>113</v>
      </c>
      <c r="D96" s="353">
        <v>29.77</v>
      </c>
      <c r="E96" s="280"/>
      <c r="F96" s="292">
        <v>31.33</v>
      </c>
    </row>
    <row r="97" spans="1:10" ht="26.25" customHeight="1" x14ac:dyDescent="0.45">
      <c r="A97" s="264" t="s">
        <v>74</v>
      </c>
      <c r="B97" s="250">
        <v>1</v>
      </c>
      <c r="C97" s="354" t="s">
        <v>114</v>
      </c>
      <c r="D97" s="355">
        <f>D96*$B$87</f>
        <v>29.77</v>
      </c>
      <c r="E97" s="295"/>
      <c r="F97" s="294">
        <f>F96*$B$87</f>
        <v>31.33</v>
      </c>
    </row>
    <row r="98" spans="1:10" ht="19.5" customHeight="1" x14ac:dyDescent="0.35">
      <c r="A98" s="264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29.472300000000001</v>
      </c>
      <c r="E98" s="298"/>
      <c r="F98" s="297">
        <f>F97*$B$83/100</f>
        <v>31.016699999999997</v>
      </c>
    </row>
    <row r="99" spans="1:10" ht="19.5" customHeight="1" x14ac:dyDescent="0.35">
      <c r="A99" s="481" t="s">
        <v>78</v>
      </c>
      <c r="B99" s="496"/>
      <c r="C99" s="354" t="s">
        <v>116</v>
      </c>
      <c r="D99" s="358">
        <f>D98/$B$98</f>
        <v>0.29472300000000001</v>
      </c>
      <c r="E99" s="298"/>
      <c r="F99" s="301">
        <f>F98/$B$98</f>
        <v>0.31016699999999997</v>
      </c>
      <c r="G99" s="359"/>
      <c r="H99" s="290"/>
    </row>
    <row r="100" spans="1:10" ht="19.5" customHeight="1" x14ac:dyDescent="0.35">
      <c r="A100" s="483"/>
      <c r="B100" s="497"/>
      <c r="C100" s="354" t="s">
        <v>80</v>
      </c>
      <c r="D100" s="360">
        <f>$B$56/$B$116</f>
        <v>0.33333333333333331</v>
      </c>
      <c r="F100" s="306"/>
      <c r="G100" s="361"/>
      <c r="H100" s="290"/>
    </row>
    <row r="101" spans="1:10" ht="18" x14ac:dyDescent="0.35">
      <c r="C101" s="354" t="s">
        <v>81</v>
      </c>
      <c r="D101" s="355">
        <f>D100*$B$98</f>
        <v>33.333333333333329</v>
      </c>
      <c r="F101" s="306"/>
      <c r="G101" s="359"/>
      <c r="H101" s="290"/>
    </row>
    <row r="102" spans="1:10" ht="19.5" customHeight="1" x14ac:dyDescent="0.35">
      <c r="C102" s="362" t="s">
        <v>82</v>
      </c>
      <c r="D102" s="363">
        <f>D101/B34</f>
        <v>33.333333333333329</v>
      </c>
      <c r="F102" s="310"/>
      <c r="G102" s="359"/>
      <c r="H102" s="290"/>
      <c r="J102" s="364"/>
    </row>
    <row r="103" spans="1:10" ht="18" x14ac:dyDescent="0.35">
      <c r="C103" s="365" t="s">
        <v>117</v>
      </c>
      <c r="D103" s="366">
        <f>AVERAGE(E91:E94,G91:G94)</f>
        <v>74464356.834161803</v>
      </c>
      <c r="F103" s="310"/>
      <c r="G103" s="367"/>
      <c r="H103" s="290"/>
      <c r="J103" s="368"/>
    </row>
    <row r="104" spans="1:10" ht="18" x14ac:dyDescent="0.35">
      <c r="C104" s="333" t="s">
        <v>84</v>
      </c>
      <c r="D104" s="369">
        <f>STDEV(E91:E94,G91:G94)/D103</f>
        <v>8.4692547179524829E-3</v>
      </c>
      <c r="F104" s="310"/>
      <c r="G104" s="359"/>
      <c r="H104" s="290"/>
      <c r="J104" s="368"/>
    </row>
    <row r="105" spans="1:10" ht="19.5" customHeight="1" x14ac:dyDescent="0.35">
      <c r="C105" s="335" t="s">
        <v>20</v>
      </c>
      <c r="D105" s="370">
        <f>COUNT(E91:E94,G91:G94)</f>
        <v>6</v>
      </c>
      <c r="F105" s="310"/>
      <c r="G105" s="359"/>
      <c r="H105" s="290"/>
      <c r="J105" s="368"/>
    </row>
    <row r="106" spans="1:10" ht="19.5" customHeight="1" x14ac:dyDescent="0.35">
      <c r="A106" s="314"/>
      <c r="B106" s="314"/>
      <c r="C106" s="314"/>
      <c r="D106" s="314"/>
      <c r="E106" s="314"/>
    </row>
    <row r="107" spans="1:10" ht="27" customHeight="1" x14ac:dyDescent="0.45">
      <c r="A107" s="262" t="s">
        <v>118</v>
      </c>
      <c r="B107" s="263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5">
      <c r="A108" s="264" t="s">
        <v>122</v>
      </c>
      <c r="B108" s="265">
        <v>1</v>
      </c>
      <c r="C108" s="414">
        <v>1</v>
      </c>
      <c r="D108" s="415">
        <v>74980879</v>
      </c>
      <c r="E108" s="389">
        <f t="shared" ref="E108:E113" si="1">IF(ISBLANK(D108),"-",D108/$D$103*$D$100*$B$116)</f>
        <v>302.08095062308212</v>
      </c>
      <c r="F108" s="416">
        <f t="shared" ref="F108:F113" si="2">IF(ISBLANK(D108), "-", (E108/$B$56)*100)</f>
        <v>100.69365020769403</v>
      </c>
    </row>
    <row r="109" spans="1:10" ht="26.25" customHeight="1" x14ac:dyDescent="0.45">
      <c r="A109" s="264" t="s">
        <v>95</v>
      </c>
      <c r="B109" s="265">
        <v>1</v>
      </c>
      <c r="C109" s="410">
        <v>2</v>
      </c>
      <c r="D109" s="412">
        <v>73554339</v>
      </c>
      <c r="E109" s="390">
        <f t="shared" si="1"/>
        <v>296.33374460137287</v>
      </c>
      <c r="F109" s="417">
        <f t="shared" si="2"/>
        <v>98.777914867124295</v>
      </c>
    </row>
    <row r="110" spans="1:10" ht="26.25" customHeight="1" x14ac:dyDescent="0.45">
      <c r="A110" s="264" t="s">
        <v>96</v>
      </c>
      <c r="B110" s="265">
        <v>1</v>
      </c>
      <c r="C110" s="410">
        <v>3</v>
      </c>
      <c r="D110" s="412">
        <v>74754676</v>
      </c>
      <c r="E110" s="390">
        <f t="shared" si="1"/>
        <v>301.16963005462367</v>
      </c>
      <c r="F110" s="417">
        <f t="shared" si="2"/>
        <v>100.38987668487455</v>
      </c>
    </row>
    <row r="111" spans="1:10" ht="26.25" customHeight="1" x14ac:dyDescent="0.45">
      <c r="A111" s="264" t="s">
        <v>97</v>
      </c>
      <c r="B111" s="265">
        <v>1</v>
      </c>
      <c r="C111" s="410">
        <v>4</v>
      </c>
      <c r="D111" s="412">
        <v>74723335</v>
      </c>
      <c r="E111" s="390">
        <f t="shared" si="1"/>
        <v>301.0433642759379</v>
      </c>
      <c r="F111" s="417">
        <f t="shared" si="2"/>
        <v>100.34778809197931</v>
      </c>
    </row>
    <row r="112" spans="1:10" ht="26.25" customHeight="1" x14ac:dyDescent="0.45">
      <c r="A112" s="264" t="s">
        <v>98</v>
      </c>
      <c r="B112" s="265">
        <v>1</v>
      </c>
      <c r="C112" s="410">
        <v>5</v>
      </c>
      <c r="D112" s="412">
        <v>74700189</v>
      </c>
      <c r="E112" s="390">
        <f t="shared" si="1"/>
        <v>300.95011429305725</v>
      </c>
      <c r="F112" s="417">
        <f t="shared" si="2"/>
        <v>100.31670476435241</v>
      </c>
    </row>
    <row r="113" spans="1:10" ht="27" customHeight="1" x14ac:dyDescent="0.45">
      <c r="A113" s="264" t="s">
        <v>100</v>
      </c>
      <c r="B113" s="265">
        <v>1</v>
      </c>
      <c r="C113" s="411">
        <v>6</v>
      </c>
      <c r="D113" s="413">
        <v>75391672</v>
      </c>
      <c r="E113" s="391">
        <f t="shared" si="1"/>
        <v>303.73594242371581</v>
      </c>
      <c r="F113" s="418">
        <f t="shared" si="2"/>
        <v>101.24531414123861</v>
      </c>
    </row>
    <row r="114" spans="1:10" ht="27" customHeight="1" x14ac:dyDescent="0.45">
      <c r="A114" s="264" t="s">
        <v>101</v>
      </c>
      <c r="B114" s="265">
        <v>1</v>
      </c>
      <c r="C114" s="372"/>
      <c r="D114" s="331"/>
      <c r="E114" s="238"/>
      <c r="F114" s="419"/>
    </row>
    <row r="115" spans="1:10" ht="26.25" customHeight="1" x14ac:dyDescent="0.45">
      <c r="A115" s="264" t="s">
        <v>102</v>
      </c>
      <c r="B115" s="265">
        <v>1</v>
      </c>
      <c r="C115" s="372"/>
      <c r="D115" s="396" t="s">
        <v>71</v>
      </c>
      <c r="E115" s="398">
        <f>AVERAGE(E108:E113)</f>
        <v>300.88562437863163</v>
      </c>
      <c r="F115" s="420">
        <f>AVERAGE(F108:F113)</f>
        <v>100.29520812621053</v>
      </c>
    </row>
    <row r="116" spans="1:10" ht="27" customHeight="1" x14ac:dyDescent="0.45">
      <c r="A116" s="264" t="s">
        <v>103</v>
      </c>
      <c r="B116" s="296">
        <f>(B115/B114)*(B113/B112)*(B111/B110)*(B109/B108)*B107</f>
        <v>900</v>
      </c>
      <c r="C116" s="373"/>
      <c r="D116" s="397" t="s">
        <v>84</v>
      </c>
      <c r="E116" s="395">
        <f>STDEV(E108:E113)/E115</f>
        <v>8.1926573858075689E-3</v>
      </c>
      <c r="F116" s="374">
        <f>STDEV(F108:F113)/F115</f>
        <v>8.1926573858075585E-3</v>
      </c>
      <c r="I116" s="238"/>
    </row>
    <row r="117" spans="1:10" ht="27" customHeight="1" x14ac:dyDescent="0.45">
      <c r="A117" s="481" t="s">
        <v>78</v>
      </c>
      <c r="B117" s="482"/>
      <c r="C117" s="375"/>
      <c r="D117" s="335" t="s">
        <v>20</v>
      </c>
      <c r="E117" s="400">
        <f>COUNT(E108:E113)</f>
        <v>6</v>
      </c>
      <c r="F117" s="401">
        <f>COUNT(F108:F113)</f>
        <v>6</v>
      </c>
      <c r="I117" s="238"/>
      <c r="J117" s="368"/>
    </row>
    <row r="118" spans="1:10" ht="26.25" customHeight="1" x14ac:dyDescent="0.35">
      <c r="A118" s="483"/>
      <c r="B118" s="484"/>
      <c r="C118" s="238"/>
      <c r="D118" s="399"/>
      <c r="E118" s="509" t="s">
        <v>123</v>
      </c>
      <c r="F118" s="510"/>
      <c r="G118" s="238"/>
      <c r="H118" s="238"/>
      <c r="I118" s="238"/>
    </row>
    <row r="119" spans="1:10" ht="25.5" customHeight="1" x14ac:dyDescent="0.45">
      <c r="A119" s="384"/>
      <c r="B119" s="260"/>
      <c r="C119" s="238"/>
      <c r="D119" s="397" t="s">
        <v>124</v>
      </c>
      <c r="E119" s="402">
        <f>MIN(E108:E113)</f>
        <v>296.33374460137287</v>
      </c>
      <c r="F119" s="421">
        <f>MIN(F108:F113)</f>
        <v>98.777914867124295</v>
      </c>
      <c r="G119" s="238"/>
      <c r="H119" s="238"/>
      <c r="I119" s="238"/>
    </row>
    <row r="120" spans="1:10" ht="24" customHeight="1" x14ac:dyDescent="0.45">
      <c r="A120" s="384"/>
      <c r="B120" s="260"/>
      <c r="C120" s="238"/>
      <c r="D120" s="307" t="s">
        <v>125</v>
      </c>
      <c r="E120" s="403">
        <f>MAX(E108:E113)</f>
        <v>303.73594242371581</v>
      </c>
      <c r="F120" s="422">
        <f>MAX(F108:F113)</f>
        <v>101.24531414123861</v>
      </c>
      <c r="G120" s="238"/>
      <c r="H120" s="238"/>
      <c r="I120" s="238"/>
    </row>
    <row r="121" spans="1:10" ht="27" customHeight="1" x14ac:dyDescent="0.35">
      <c r="A121" s="384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5">
      <c r="A122" s="384"/>
      <c r="B122" s="260"/>
      <c r="C122" s="238"/>
      <c r="D122" s="238"/>
      <c r="E122" s="238"/>
      <c r="F122" s="331"/>
      <c r="G122" s="238"/>
      <c r="H122" s="238"/>
      <c r="I122" s="238"/>
    </row>
    <row r="123" spans="1:10" ht="18" x14ac:dyDescent="0.35">
      <c r="A123" s="384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85">
      <c r="A124" s="248" t="s">
        <v>106</v>
      </c>
      <c r="B124" s="337" t="s">
        <v>126</v>
      </c>
      <c r="C124" s="485" t="str">
        <f>B26</f>
        <v>ZIDOVUDINE</v>
      </c>
      <c r="D124" s="485"/>
      <c r="E124" s="338" t="s">
        <v>127</v>
      </c>
      <c r="F124" s="338"/>
      <c r="G124" s="423">
        <f>F115</f>
        <v>100.29520812621053</v>
      </c>
      <c r="H124" s="238"/>
      <c r="I124" s="238"/>
    </row>
    <row r="125" spans="1:10" ht="45.75" customHeight="1" x14ac:dyDescent="0.85">
      <c r="A125" s="248"/>
      <c r="B125" s="337" t="s">
        <v>128</v>
      </c>
      <c r="C125" s="249" t="s">
        <v>129</v>
      </c>
      <c r="D125" s="423">
        <f>MIN(F108:F113)</f>
        <v>98.777914867124295</v>
      </c>
      <c r="E125" s="348" t="s">
        <v>130</v>
      </c>
      <c r="F125" s="423">
        <f>MAX(F108:F113)</f>
        <v>101.24531414123861</v>
      </c>
      <c r="G125" s="339"/>
      <c r="H125" s="238"/>
      <c r="I125" s="238"/>
    </row>
    <row r="126" spans="1:10" ht="19.5" customHeight="1" x14ac:dyDescent="0.35">
      <c r="A126" s="376"/>
      <c r="B126" s="376"/>
      <c r="C126" s="377"/>
      <c r="D126" s="377"/>
      <c r="E126" s="377"/>
      <c r="F126" s="377"/>
      <c r="G126" s="377"/>
      <c r="H126" s="377"/>
    </row>
    <row r="127" spans="1:10" ht="18" x14ac:dyDescent="0.35">
      <c r="B127" s="486" t="s">
        <v>26</v>
      </c>
      <c r="C127" s="486"/>
      <c r="E127" s="343" t="s">
        <v>27</v>
      </c>
      <c r="F127" s="378"/>
      <c r="G127" s="486" t="s">
        <v>28</v>
      </c>
      <c r="H127" s="486"/>
    </row>
    <row r="128" spans="1:10" ht="69.900000000000006" customHeight="1" x14ac:dyDescent="0.35">
      <c r="A128" s="379" t="s">
        <v>29</v>
      </c>
      <c r="B128" s="380"/>
      <c r="C128" s="380"/>
      <c r="E128" s="380"/>
      <c r="F128" s="238"/>
      <c r="G128" s="381"/>
      <c r="H128" s="381"/>
    </row>
    <row r="129" spans="1:9" ht="69.900000000000006" customHeight="1" x14ac:dyDescent="0.35">
      <c r="A129" s="379" t="s">
        <v>30</v>
      </c>
      <c r="B129" s="382"/>
      <c r="C129" s="382"/>
      <c r="E129" s="382"/>
      <c r="F129" s="238"/>
      <c r="G129" s="383"/>
      <c r="H129" s="383"/>
    </row>
    <row r="130" spans="1:9" ht="18" x14ac:dyDescent="0.35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" x14ac:dyDescent="0.35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" x14ac:dyDescent="0.35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" x14ac:dyDescent="0.35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" x14ac:dyDescent="0.35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" x14ac:dyDescent="0.35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" x14ac:dyDescent="0.35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" x14ac:dyDescent="0.35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" x14ac:dyDescent="0.35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Zidovudine</vt:lpstr>
      <vt:lpstr>SST Lamivudine</vt:lpstr>
      <vt:lpstr>Uniformity</vt:lpstr>
      <vt:lpstr>Lamivudine</vt:lpstr>
      <vt:lpstr>Zidovudine</vt:lpstr>
      <vt:lpstr>Lamivudine!Print_Area</vt:lpstr>
      <vt:lpstr>'SST Lamivudine'!Print_Area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2018-07-26T14:53:26Z</cp:lastPrinted>
  <dcterms:created xsi:type="dcterms:W3CDTF">2005-07-05T10:19:27Z</dcterms:created>
  <dcterms:modified xsi:type="dcterms:W3CDTF">2018-07-26T15:07:16Z</dcterms:modified>
</cp:coreProperties>
</file>