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020" firstSheet="1" activeTab="5"/>
  </bookViews>
  <sheets>
    <sheet name="Uniformity" sheetId="2" r:id="rId1"/>
    <sheet name="ABACAVIR_SST" sheetId="5" r:id="rId2"/>
    <sheet name="LAMIVUDINE_SST" sheetId="1" r:id="rId3"/>
    <sheet name="ABACAVIR" sheetId="3" r:id="rId4"/>
    <sheet name="LAMIVUDINE" sheetId="4" r:id="rId5"/>
    <sheet name="ABACAVIR_SST-Dissln Rpt" sheetId="6" r:id="rId6"/>
    <sheet name="LAMIVUDINE_SST-Dissln Rpt" sheetId="7" r:id="rId7"/>
    <sheet name="ABACAVIR-Dissln Rpt" sheetId="8" r:id="rId8"/>
    <sheet name="LAMIVUDINE-Dissln Rpt " sheetId="9" r:id="rId9"/>
  </sheets>
  <externalReferences>
    <externalReference r:id="rId10"/>
  </externalReferences>
  <definedNames>
    <definedName name="_xlnm.Print_Area" localSheetId="0">Uniformity!$A$1:$F$54</definedName>
  </definedNames>
  <calcPr calcId="162913"/>
</workbook>
</file>

<file path=xl/calcChain.xml><?xml version="1.0" encoding="utf-8"?>
<calcChain xmlns="http://schemas.openxmlformats.org/spreadsheetml/2006/main">
  <c r="C124" i="9" l="1"/>
  <c r="B116" i="9"/>
  <c r="D101" i="9"/>
  <c r="D100" i="9"/>
  <c r="B98" i="9"/>
  <c r="D97" i="9"/>
  <c r="F95" i="9"/>
  <c r="D95" i="9"/>
  <c r="I92" i="9" s="1"/>
  <c r="G94" i="9"/>
  <c r="E94" i="9"/>
  <c r="B87" i="9"/>
  <c r="F97" i="9" s="1"/>
  <c r="B81" i="9"/>
  <c r="B83" i="9" s="1"/>
  <c r="B80" i="9"/>
  <c r="B79" i="9"/>
  <c r="C76" i="9"/>
  <c r="H71" i="9"/>
  <c r="G71" i="9"/>
  <c r="B68" i="9"/>
  <c r="B69" i="9" s="1"/>
  <c r="H67" i="9"/>
  <c r="G67" i="9"/>
  <c r="H63" i="9"/>
  <c r="G63" i="9"/>
  <c r="B57" i="9"/>
  <c r="C56" i="9"/>
  <c r="B55" i="9"/>
  <c r="D48" i="9"/>
  <c r="G39" i="9" s="1"/>
  <c r="B45" i="9"/>
  <c r="F42" i="9"/>
  <c r="D42" i="9"/>
  <c r="G41" i="9"/>
  <c r="E41" i="9"/>
  <c r="I39" i="9"/>
  <c r="B34" i="9"/>
  <c r="F44" i="9" s="1"/>
  <c r="F45" i="9" s="1"/>
  <c r="F46" i="9" s="1"/>
  <c r="B30" i="9"/>
  <c r="C124" i="8"/>
  <c r="B116" i="8"/>
  <c r="D100" i="8"/>
  <c r="B98" i="8"/>
  <c r="D101" i="8" s="1"/>
  <c r="F95" i="8"/>
  <c r="I92" i="8" s="1"/>
  <c r="D95" i="8"/>
  <c r="G94" i="8"/>
  <c r="E94" i="8"/>
  <c r="B87" i="8"/>
  <c r="F97" i="8" s="1"/>
  <c r="B81" i="8"/>
  <c r="B83" i="8" s="1"/>
  <c r="B79" i="8"/>
  <c r="C76" i="8"/>
  <c r="H71" i="8"/>
  <c r="G71" i="8"/>
  <c r="B68" i="8"/>
  <c r="B69" i="8" s="1"/>
  <c r="H67" i="8"/>
  <c r="G67" i="8"/>
  <c r="H63" i="8"/>
  <c r="G63" i="8"/>
  <c r="B57" i="8"/>
  <c r="C56" i="8"/>
  <c r="B55" i="8"/>
  <c r="B45" i="8"/>
  <c r="D48" i="8" s="1"/>
  <c r="D44" i="8"/>
  <c r="D45" i="8" s="1"/>
  <c r="D46" i="8" s="1"/>
  <c r="F42" i="8"/>
  <c r="D42" i="8"/>
  <c r="I39" i="8" s="1"/>
  <c r="G41" i="8"/>
  <c r="E41" i="8"/>
  <c r="B34" i="8"/>
  <c r="F44" i="8" s="1"/>
  <c r="F45" i="8" s="1"/>
  <c r="F46" i="8" s="1"/>
  <c r="B30" i="8"/>
  <c r="B53" i="7"/>
  <c r="E51" i="7"/>
  <c r="D51" i="7"/>
  <c r="C51" i="7"/>
  <c r="B51" i="7"/>
  <c r="B52" i="7" s="1"/>
  <c r="B32" i="7"/>
  <c r="E30" i="7"/>
  <c r="D30" i="7"/>
  <c r="C30" i="7"/>
  <c r="B30" i="7"/>
  <c r="B31" i="7" s="1"/>
  <c r="B53" i="6"/>
  <c r="E51" i="6"/>
  <c r="D51" i="6"/>
  <c r="C51" i="6"/>
  <c r="B51" i="6"/>
  <c r="B52" i="6" s="1"/>
  <c r="B32" i="6"/>
  <c r="F30" i="6"/>
  <c r="E30" i="6"/>
  <c r="D30" i="6"/>
  <c r="C30" i="6"/>
  <c r="B30" i="6"/>
  <c r="B31" i="6" s="1"/>
  <c r="F98" i="8" l="1"/>
  <c r="F99" i="8" s="1"/>
  <c r="F98" i="9"/>
  <c r="D98" i="9"/>
  <c r="D102" i="8"/>
  <c r="G93" i="8"/>
  <c r="E92" i="8"/>
  <c r="E93" i="8"/>
  <c r="G91" i="8"/>
  <c r="G92" i="8"/>
  <c r="E91" i="8"/>
  <c r="E38" i="8"/>
  <c r="E40" i="8"/>
  <c r="G39" i="8"/>
  <c r="D49" i="8"/>
  <c r="G40" i="8"/>
  <c r="E39" i="8"/>
  <c r="G38" i="8"/>
  <c r="G38" i="9"/>
  <c r="E40" i="9"/>
  <c r="D44" i="9"/>
  <c r="D45" i="9" s="1"/>
  <c r="D49" i="9"/>
  <c r="G93" i="9"/>
  <c r="D102" i="9"/>
  <c r="D97" i="8"/>
  <c r="D98" i="8" s="1"/>
  <c r="D99" i="8" s="1"/>
  <c r="E39" i="9"/>
  <c r="G40" i="9"/>
  <c r="G92" i="9"/>
  <c r="G42" i="9" l="1"/>
  <c r="G42" i="8"/>
  <c r="F99" i="9"/>
  <c r="G91" i="9"/>
  <c r="G95" i="9" s="1"/>
  <c r="D52" i="8"/>
  <c r="D50" i="8"/>
  <c r="E42" i="8"/>
  <c r="D99" i="9"/>
  <c r="E93" i="9"/>
  <c r="E92" i="9"/>
  <c r="E95" i="8"/>
  <c r="D105" i="8"/>
  <c r="D103" i="8"/>
  <c r="E91" i="9"/>
  <c r="E38" i="9"/>
  <c r="D46" i="9"/>
  <c r="G95" i="8"/>
  <c r="D52" i="9" l="1"/>
  <c r="D50" i="9"/>
  <c r="E42" i="9"/>
  <c r="D105" i="9"/>
  <c r="D103" i="9"/>
  <c r="E95" i="9"/>
  <c r="G69" i="8"/>
  <c r="H69" i="8" s="1"/>
  <c r="G66" i="8"/>
  <c r="H66" i="8" s="1"/>
  <c r="G64" i="8"/>
  <c r="H64" i="8" s="1"/>
  <c r="G62" i="8"/>
  <c r="H62" i="8" s="1"/>
  <c r="G60" i="8"/>
  <c r="D51" i="8"/>
  <c r="G68" i="8"/>
  <c r="H68" i="8" s="1"/>
  <c r="G70" i="8"/>
  <c r="H70" i="8" s="1"/>
  <c r="G65" i="8"/>
  <c r="H65" i="8" s="1"/>
  <c r="G61" i="8"/>
  <c r="H61" i="8" s="1"/>
  <c r="E112" i="8"/>
  <c r="F112" i="8" s="1"/>
  <c r="E110" i="8"/>
  <c r="F110" i="8" s="1"/>
  <c r="E108" i="8"/>
  <c r="E113" i="8"/>
  <c r="F113" i="8" s="1"/>
  <c r="E111" i="8"/>
  <c r="F111" i="8" s="1"/>
  <c r="E109" i="8"/>
  <c r="F109" i="8" s="1"/>
  <c r="D104" i="8"/>
  <c r="E115" i="8" l="1"/>
  <c r="E116" i="8" s="1"/>
  <c r="E120" i="8"/>
  <c r="E119" i="8"/>
  <c r="F108" i="8"/>
  <c r="E117" i="8"/>
  <c r="H60" i="8"/>
  <c r="G74" i="8"/>
  <c r="G72" i="8"/>
  <c r="G73" i="8" s="1"/>
  <c r="D51" i="9"/>
  <c r="G69" i="9"/>
  <c r="H69" i="9" s="1"/>
  <c r="G66" i="9"/>
  <c r="H66" i="9" s="1"/>
  <c r="G62" i="9"/>
  <c r="H62" i="9" s="1"/>
  <c r="G70" i="9"/>
  <c r="H70" i="9" s="1"/>
  <c r="G65" i="9"/>
  <c r="H65" i="9" s="1"/>
  <c r="G61" i="9"/>
  <c r="H61" i="9" s="1"/>
  <c r="G64" i="9"/>
  <c r="H64" i="9" s="1"/>
  <c r="G68" i="9"/>
  <c r="H68" i="9" s="1"/>
  <c r="G60" i="9"/>
  <c r="E113" i="9"/>
  <c r="F113" i="9" s="1"/>
  <c r="E111" i="9"/>
  <c r="F111" i="9" s="1"/>
  <c r="E109" i="9"/>
  <c r="F109" i="9" s="1"/>
  <c r="D104" i="9"/>
  <c r="E112" i="9"/>
  <c r="F112" i="9" s="1"/>
  <c r="E110" i="9"/>
  <c r="F110" i="9" s="1"/>
  <c r="E108" i="9"/>
  <c r="F119" i="8" l="1"/>
  <c r="D125" i="8"/>
  <c r="F115" i="8"/>
  <c r="F125" i="8"/>
  <c r="F120" i="8"/>
  <c r="F117" i="8"/>
  <c r="G74" i="9"/>
  <c r="G72" i="9"/>
  <c r="G73" i="9" s="1"/>
  <c r="H60" i="9"/>
  <c r="H74" i="8"/>
  <c r="H72" i="8"/>
  <c r="E120" i="9"/>
  <c r="E117" i="9"/>
  <c r="F108" i="9"/>
  <c r="E119" i="9"/>
  <c r="E115" i="9"/>
  <c r="E116" i="9" s="1"/>
  <c r="G76" i="8" l="1"/>
  <c r="H73" i="8"/>
  <c r="G124" i="8"/>
  <c r="F116" i="8"/>
  <c r="F125" i="9"/>
  <c r="F120" i="9"/>
  <c r="F117" i="9"/>
  <c r="D125" i="9"/>
  <c r="F115" i="9"/>
  <c r="F119" i="9"/>
  <c r="H74" i="9"/>
  <c r="H72" i="9"/>
  <c r="G76" i="9" l="1"/>
  <c r="H73" i="9"/>
  <c r="G124" i="9"/>
  <c r="F116" i="9"/>
  <c r="F30" i="5" l="1"/>
  <c r="B30" i="1"/>
  <c r="B53" i="5" l="1"/>
  <c r="E51" i="5"/>
  <c r="D51" i="5"/>
  <c r="C51" i="5"/>
  <c r="B51" i="5"/>
  <c r="B52" i="5" s="1"/>
  <c r="B32" i="5"/>
  <c r="E30" i="5"/>
  <c r="D30" i="5"/>
  <c r="C30" i="5"/>
  <c r="B30" i="5"/>
  <c r="B31" i="5" s="1"/>
  <c r="C124" i="4"/>
  <c r="B116" i="4"/>
  <c r="D100" i="4"/>
  <c r="B98" i="4"/>
  <c r="D101" i="4" s="1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4" i="3"/>
  <c r="B116" i="3"/>
  <c r="D100" i="3" s="1"/>
  <c r="B98" i="3"/>
  <c r="F95" i="3"/>
  <c r="D95" i="3"/>
  <c r="B87" i="3"/>
  <c r="F97" i="3" s="1"/>
  <c r="F98" i="3" s="1"/>
  <c r="B81" i="3"/>
  <c r="B83" i="3" s="1"/>
  <c r="B79" i="3"/>
  <c r="C76" i="3"/>
  <c r="B68" i="3"/>
  <c r="C56" i="3"/>
  <c r="B55" i="3"/>
  <c r="B45" i="3"/>
  <c r="D48" i="3" s="1"/>
  <c r="D49" i="3" s="1"/>
  <c r="F42" i="3"/>
  <c r="D42" i="3"/>
  <c r="B34" i="3"/>
  <c r="D44" i="3" s="1"/>
  <c r="B30" i="3"/>
  <c r="C49" i="2"/>
  <c r="C46" i="2"/>
  <c r="B57" i="4" s="1"/>
  <c r="C45" i="2"/>
  <c r="D43" i="2"/>
  <c r="D41" i="2"/>
  <c r="D39" i="2"/>
  <c r="D37" i="2"/>
  <c r="D35" i="2"/>
  <c r="D33" i="2"/>
  <c r="D31" i="2"/>
  <c r="D29" i="2"/>
  <c r="D27" i="2"/>
  <c r="D25" i="2"/>
  <c r="C19" i="2"/>
  <c r="B53" i="1"/>
  <c r="E51" i="1"/>
  <c r="D51" i="1"/>
  <c r="C51" i="1"/>
  <c r="B51" i="1"/>
  <c r="B52" i="1" s="1"/>
  <c r="B32" i="1"/>
  <c r="E30" i="1"/>
  <c r="D30" i="1"/>
  <c r="C30" i="1"/>
  <c r="B31" i="1"/>
  <c r="I92" i="3" l="1"/>
  <c r="I39" i="4"/>
  <c r="I39" i="3"/>
  <c r="I92" i="4"/>
  <c r="D45" i="4"/>
  <c r="E39" i="4" s="1"/>
  <c r="F98" i="4"/>
  <c r="F99" i="4" s="1"/>
  <c r="F44" i="4"/>
  <c r="F45" i="4" s="1"/>
  <c r="F46" i="4" s="1"/>
  <c r="F99" i="3"/>
  <c r="F44" i="3"/>
  <c r="F45" i="3" s="1"/>
  <c r="D45" i="3"/>
  <c r="D46" i="3" s="1"/>
  <c r="D101" i="3"/>
  <c r="D102" i="3" s="1"/>
  <c r="B69" i="4"/>
  <c r="D102" i="4"/>
  <c r="E41" i="4"/>
  <c r="G93" i="3"/>
  <c r="G91" i="3"/>
  <c r="G92" i="3"/>
  <c r="D46" i="4"/>
  <c r="G41" i="4"/>
  <c r="D97" i="4"/>
  <c r="D98" i="4" s="1"/>
  <c r="D99" i="4" s="1"/>
  <c r="D24" i="2"/>
  <c r="D28" i="2"/>
  <c r="D32" i="2"/>
  <c r="D36" i="2"/>
  <c r="D40" i="2"/>
  <c r="D49" i="2"/>
  <c r="B57" i="3"/>
  <c r="B69" i="3" s="1"/>
  <c r="G38" i="4"/>
  <c r="E40" i="4"/>
  <c r="D49" i="4"/>
  <c r="C50" i="2"/>
  <c r="D97" i="3"/>
  <c r="D98" i="3" s="1"/>
  <c r="D99" i="3" s="1"/>
  <c r="G40" i="4"/>
  <c r="D26" i="2"/>
  <c r="D30" i="2"/>
  <c r="D34" i="2"/>
  <c r="D38" i="2"/>
  <c r="D42" i="2"/>
  <c r="B49" i="2"/>
  <c r="D50" i="2"/>
  <c r="G39" i="4"/>
  <c r="E38" i="4" l="1"/>
  <c r="D50" i="4" s="1"/>
  <c r="G92" i="4"/>
  <c r="G91" i="4"/>
  <c r="G94" i="4"/>
  <c r="G93" i="4"/>
  <c r="E91" i="4"/>
  <c r="G42" i="4"/>
  <c r="E41" i="3"/>
  <c r="E39" i="3"/>
  <c r="E40" i="3"/>
  <c r="E38" i="3"/>
  <c r="F46" i="3"/>
  <c r="G41" i="3"/>
  <c r="G38" i="3"/>
  <c r="G39" i="3"/>
  <c r="G40" i="3"/>
  <c r="G94" i="3"/>
  <c r="G95" i="3" s="1"/>
  <c r="E91" i="3"/>
  <c r="D52" i="4"/>
  <c r="E93" i="3"/>
  <c r="E92" i="3"/>
  <c r="E93" i="4"/>
  <c r="E94" i="3"/>
  <c r="E92" i="4"/>
  <c r="E94" i="4"/>
  <c r="E42" i="4" l="1"/>
  <c r="G95" i="4"/>
  <c r="D105" i="4"/>
  <c r="E95" i="4"/>
  <c r="D103" i="4"/>
  <c r="E109" i="4" s="1"/>
  <c r="F109" i="4" s="1"/>
  <c r="E42" i="3"/>
  <c r="D52" i="3"/>
  <c r="G42" i="3"/>
  <c r="D50" i="3"/>
  <c r="G62" i="3" s="1"/>
  <c r="H62" i="3" s="1"/>
  <c r="E95" i="3"/>
  <c r="D105" i="3"/>
  <c r="D103" i="3"/>
  <c r="D51" i="4"/>
  <c r="G70" i="4"/>
  <c r="H70" i="4" s="1"/>
  <c r="G67" i="4"/>
  <c r="H67" i="4" s="1"/>
  <c r="G63" i="4"/>
  <c r="H63" i="4" s="1"/>
  <c r="G61" i="4"/>
  <c r="H61" i="4" s="1"/>
  <c r="G65" i="4"/>
  <c r="H65" i="4" s="1"/>
  <c r="G68" i="4"/>
  <c r="H68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G68" i="3"/>
  <c r="H68" i="3" s="1"/>
  <c r="D104" i="4" l="1"/>
  <c r="E111" i="4"/>
  <c r="F111" i="4" s="1"/>
  <c r="E110" i="4"/>
  <c r="F110" i="4" s="1"/>
  <c r="E112" i="4"/>
  <c r="F112" i="4" s="1"/>
  <c r="E113" i="4"/>
  <c r="F113" i="4" s="1"/>
  <c r="E108" i="4"/>
  <c r="G63" i="3"/>
  <c r="H63" i="3" s="1"/>
  <c r="G64" i="3"/>
  <c r="H64" i="3" s="1"/>
  <c r="G71" i="3"/>
  <c r="H71" i="3" s="1"/>
  <c r="G67" i="3"/>
  <c r="H67" i="3" s="1"/>
  <c r="G61" i="3"/>
  <c r="H61" i="3" s="1"/>
  <c r="G66" i="3"/>
  <c r="H66" i="3" s="1"/>
  <c r="G65" i="3"/>
  <c r="H65" i="3" s="1"/>
  <c r="G70" i="3"/>
  <c r="H70" i="3" s="1"/>
  <c r="G69" i="3"/>
  <c r="H69" i="3" s="1"/>
  <c r="D51" i="3"/>
  <c r="G60" i="3"/>
  <c r="H60" i="3" s="1"/>
  <c r="G74" i="4"/>
  <c r="G72" i="4"/>
  <c r="G73" i="4" s="1"/>
  <c r="H60" i="4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E117" i="4" l="1"/>
  <c r="E119" i="4"/>
  <c r="F108" i="4"/>
  <c r="F125" i="4" s="1"/>
  <c r="E120" i="4"/>
  <c r="E115" i="4"/>
  <c r="E116" i="4" s="1"/>
  <c r="G72" i="3"/>
  <c r="G73" i="3" s="1"/>
  <c r="G74" i="3"/>
  <c r="E115" i="3"/>
  <c r="E116" i="3" s="1"/>
  <c r="E119" i="3"/>
  <c r="E120" i="3"/>
  <c r="E117" i="3"/>
  <c r="F108" i="3"/>
  <c r="H74" i="3"/>
  <c r="H72" i="3"/>
  <c r="H74" i="4"/>
  <c r="H72" i="4"/>
  <c r="D125" i="4" l="1"/>
  <c r="F117" i="4"/>
  <c r="F119" i="4"/>
  <c r="F120" i="4"/>
  <c r="F115" i="4"/>
  <c r="G124" i="4" s="1"/>
  <c r="G76" i="4"/>
  <c r="H73" i="4"/>
  <c r="G76" i="3"/>
  <c r="H73" i="3"/>
  <c r="F119" i="3"/>
  <c r="D125" i="3"/>
  <c r="F125" i="3"/>
  <c r="F120" i="3"/>
  <c r="F117" i="3"/>
  <c r="F115" i="3"/>
  <c r="F116" i="4" l="1"/>
  <c r="G124" i="3"/>
  <c r="F116" i="3"/>
</calcChain>
</file>

<file path=xl/sharedStrings.xml><?xml version="1.0" encoding="utf-8"?>
<sst xmlns="http://schemas.openxmlformats.org/spreadsheetml/2006/main" count="890" uniqueCount="139">
  <si>
    <t>HPLC System Suitability Report</t>
  </si>
  <si>
    <t>Analysis Data</t>
  </si>
  <si>
    <t>Assay</t>
  </si>
  <si>
    <t>Sample(s)</t>
  </si>
  <si>
    <t>Reference Substance:</t>
  </si>
  <si>
    <t>ABACAVIR SULFATE &amp; LAMIVUDINE TABLETS</t>
  </si>
  <si>
    <t>% age Purity:</t>
  </si>
  <si>
    <t>NDQB201808032</t>
  </si>
  <si>
    <t>Weight (mg):</t>
  </si>
  <si>
    <t xml:space="preserve">ABACAVIR SULFATE 600 mg &amp; LAMIVUDINE 300 mg </t>
  </si>
  <si>
    <t>Standard Conc (mg/mL):</t>
  </si>
  <si>
    <t>Each film coated tablet contains: Abacavir  Sulfate USP equivalent to Abacavir 600 mg and Lamivudine USP 300 mg.</t>
  </si>
  <si>
    <t>2018-08-07 16:27:23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</si>
  <si>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</si>
  <si>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</si>
  <si>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</si>
  <si>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</si>
  <si>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</si>
  <si>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</si>
  <si>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</si>
  <si>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</si>
  <si>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</si>
  <si>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</si>
  <si>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</si>
  <si>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</si>
  <si>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</si>
  <si>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</si>
  <si>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</si>
  <si>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</si>
  <si>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</si>
  <si>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</si>
  <si>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</si>
  <si>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</si>
  <si>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</si>
  <si>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</si>
  <si>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</si>
  <si>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</si>
  <si>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</si>
  <si>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</si>
  <si>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</si>
  <si>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</si>
  <si>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</si>
  <si>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</si>
  <si>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</si>
  <si>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</si>
  <si>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</si>
  <si>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</si>
  <si>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</si>
  <si>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</si>
  <si>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</si>
  <si>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</si>
  <si>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</si>
  <si>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</si>
  <si>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</si>
  <si>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</si>
  <si>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</si>
  <si>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</si>
  <si>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</si>
  <si>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</si>
  <si>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</si>
  <si>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</si>
  <si>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</si>
  <si>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</si>
  <si>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</si>
  <si>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</si>
  <si>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</si>
  <si>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</si>
  <si>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</si>
  <si>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</si>
  <si>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</si>
  <si>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</si>
  <si>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</si>
  <si>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</si>
  <si>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</si>
  <si>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</si>
  <si>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</si>
  <si>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</si>
  <si>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</si>
  <si>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</si>
  <si>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</si>
  <si>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</si>
  <si>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</si>
  <si>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</si>
  <si>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</si>
  <si>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</si>
  <si>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</si>
  <si>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</si>
  <si>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</si>
  <si>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</si>
  <si>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</si>
  <si>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</si>
  <si>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</si>
  <si>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</si>
  <si>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</si>
  <si>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</si>
  <si>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</si>
  <si>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</si>
  <si>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</si>
  <si>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</si>
  <si>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</si>
  <si>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</si>
  <si>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</si>
  <si>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</si>
  <si>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</si>
  <si>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</si>
  <si>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</si>
  <si>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</si>
  <si>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</si>
  <si>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</si>
  <si>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</si>
  <si>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</si>
  <si>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</si>
  <si>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</si>
  <si>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</si>
  <si>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</si>
  <si>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</si>
  <si>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</si>
  <si>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</si>
  <si>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</si>
  <si>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</si>
  <si>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</si>
  <si>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</si>
  <si>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</si>
  <si>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</si>
  <si>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</si>
  <si>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</si>
  <si>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</si>
  <si>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</si>
  <si>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</si>
  <si>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</si>
  <si>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</si>
  <si>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ABACAVIR SULFATE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</si>
  <si>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not more than 1.5%.</t>
    </r>
  </si>
  <si>
    <t>LAMIVUDINE</t>
  </si>
  <si>
    <r>
      <t>The RSD of the peak areas for six replicate injections of  SST Std is</t>
    </r>
    <r>
      <rPr>
        <b/>
        <sz val="12"/>
        <color rgb="FF000000"/>
        <rFont val="Book Antiqua"/>
        <family val="1"/>
      </rPr>
      <t xml:space="preserve"> not more than 1.5%</t>
    </r>
    <r>
      <rPr>
        <sz val="12"/>
        <color rgb="FF000000"/>
        <rFont val="Book Antiqua"/>
      </rPr>
      <t>.</t>
    </r>
  </si>
  <si>
    <t>PETER</t>
  </si>
  <si>
    <t>NGUMO</t>
  </si>
  <si>
    <t>L3-12</t>
  </si>
  <si>
    <t>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</si>
</sst>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3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b/>
      <sz val="10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0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1" fillId="2" borderId="0"/>
  </cellStyleXfs>
  <cellXfs count="77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25" fillId="2" borderId="0" xfId="0" applyFont="1" applyFill="1"/>
    <xf numFmtId="0" fontId="27" fillId="2" borderId="0" xfId="0" applyFont="1" applyFill="1" applyAlignment="1" applyProtection="1">
      <alignment horizontal="left"/>
      <protection locked="0"/>
    </xf>
    <xf numFmtId="0" fontId="25" fillId="2" borderId="0" xfId="0" applyFont="1" applyFill="1" applyAlignment="1">
      <alignment horizontal="center"/>
    </xf>
    <xf numFmtId="0" fontId="28" fillId="2" borderId="7" xfId="0" applyFont="1" applyFill="1" applyBorder="1"/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21" xfId="0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166" fontId="11" fillId="2" borderId="22" xfId="0" applyNumberFormat="1" applyFont="1" applyFill="1" applyBorder="1" applyAlignment="1">
      <alignment horizontal="center"/>
    </xf>
    <xf numFmtId="166" fontId="11" fillId="2" borderId="24" xfId="0" applyNumberFormat="1" applyFont="1" applyFill="1" applyBorder="1" applyAlignment="1">
      <alignment horizontal="center"/>
    </xf>
    <xf numFmtId="166" fontId="11" fillId="2" borderId="44" xfId="0" applyNumberFormat="1" applyFont="1" applyFill="1" applyBorder="1" applyAlignment="1">
      <alignment horizontal="center"/>
    </xf>
    <xf numFmtId="171" fontId="13" fillId="3" borderId="57" xfId="0" applyNumberFormat="1" applyFont="1" applyFill="1" applyBorder="1" applyAlignment="1" applyProtection="1">
      <alignment horizontal="center"/>
      <protection locked="0"/>
    </xf>
    <xf numFmtId="171" fontId="13" fillId="3" borderId="58" xfId="0" applyNumberFormat="1" applyFont="1" applyFill="1" applyBorder="1" applyAlignment="1" applyProtection="1">
      <alignment horizontal="center"/>
      <protection locked="0"/>
    </xf>
    <xf numFmtId="171" fontId="13" fillId="3" borderId="59" xfId="0" applyNumberFormat="1" applyFont="1" applyFill="1" applyBorder="1" applyAlignment="1" applyProtection="1">
      <alignment horizontal="center"/>
      <protection locked="0"/>
    </xf>
    <xf numFmtId="171" fontId="29" fillId="6" borderId="49" xfId="0" applyNumberFormat="1" applyFont="1" applyFill="1" applyBorder="1" applyAlignment="1">
      <alignment horizontal="center"/>
    </xf>
    <xf numFmtId="171" fontId="29" fillId="6" borderId="38" xfId="0" applyNumberFormat="1" applyFont="1" applyFill="1" applyBorder="1" applyAlignment="1">
      <alignment horizontal="center"/>
    </xf>
    <xf numFmtId="171" fontId="29" fillId="6" borderId="50" xfId="0" applyNumberFormat="1" applyFont="1" applyFill="1" applyBorder="1" applyAlignment="1">
      <alignment horizontal="center"/>
    </xf>
    <xf numFmtId="171" fontId="29" fillId="6" borderId="15" xfId="0" applyNumberFormat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29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30" fillId="3" borderId="0" xfId="0" applyFont="1" applyFill="1" applyAlignment="1" applyProtection="1">
      <alignment horizontal="left"/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0" fontId="2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25" fillId="2" borderId="0" xfId="1" applyFont="1" applyFill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2" fontId="2" fillId="2" borderId="0" xfId="1" applyNumberFormat="1" applyFont="1" applyFill="1" applyAlignment="1">
      <alignment horizontal="center"/>
    </xf>
    <xf numFmtId="0" fontId="7" fillId="3" borderId="5" xfId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27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6" fillId="2" borderId="0" xfId="1" applyFont="1" applyFill="1" applyAlignment="1" applyProtection="1">
      <alignment horizontal="left"/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31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8" fillId="2" borderId="7" xfId="1" applyFont="1" applyFill="1" applyBorder="1"/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1" fillId="2" borderId="0" xfId="1" applyFont="1" applyFill="1"/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3" fillId="2" borderId="10" xfId="1" applyFont="1" applyFill="1" applyBorder="1" applyAlignment="1">
      <alignment horizontal="center" vertical="center"/>
    </xf>
    <xf numFmtId="0" fontId="12" fillId="2" borderId="0" xfId="1" applyFont="1" applyFill="1"/>
    <xf numFmtId="0" fontId="13" fillId="3" borderId="0" xfId="1" applyFont="1" applyFill="1" applyAlignment="1" applyProtection="1">
      <alignment horizontal="left" wrapText="1"/>
      <protection locked="0"/>
    </xf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29" fillId="3" borderId="0" xfId="1" applyFont="1" applyFill="1" applyAlignment="1" applyProtection="1">
      <alignment horizontal="left" wrapText="1"/>
      <protection locked="0"/>
    </xf>
    <xf numFmtId="0" fontId="11" fillId="2" borderId="0" xfId="1" applyFont="1" applyFill="1" applyAlignment="1">
      <alignment horizontal="right"/>
    </xf>
    <xf numFmtId="0" fontId="14" fillId="3" borderId="0" xfId="1" applyFont="1" applyFill="1" applyAlignment="1" applyProtection="1">
      <alignment horizontal="left"/>
      <protection locked="0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171" fontId="13" fillId="3" borderId="0" xfId="1" applyNumberFormat="1" applyFont="1" applyFill="1" applyAlignment="1" applyProtection="1">
      <alignment horizontal="center"/>
      <protection locked="0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10" fontId="15" fillId="2" borderId="14" xfId="1" applyNumberFormat="1" applyFont="1" applyFill="1" applyBorder="1" applyAlignment="1">
      <alignment horizontal="center" vertic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9" fillId="2" borderId="43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73" fontId="11" fillId="2" borderId="13" xfId="1" applyNumberFormat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73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2" fillId="2" borderId="9" xfId="1" applyFont="1" applyFill="1" applyBorder="1" applyAlignment="1">
      <alignment horizontal="center" vertical="center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43" xfId="1" applyNumberFormat="1" applyFont="1" applyFill="1" applyBorder="1" applyAlignment="1">
      <alignment horizontal="center"/>
    </xf>
    <xf numFmtId="173" fontId="11" fillId="2" borderId="15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43" xfId="1" applyFont="1" applyFill="1" applyBorder="1" applyAlignment="1">
      <alignment horizontal="center" vertic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73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4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0" fontId="12" fillId="2" borderId="0" xfId="1" applyFont="1" applyFill="1" applyAlignment="1">
      <alignment horizontal="center"/>
    </xf>
    <xf numFmtId="174" fontId="13" fillId="2" borderId="0" xfId="1" applyNumberFormat="1" applyFont="1" applyFill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0" fontId="19" fillId="2" borderId="10" xfId="1" applyFont="1" applyFill="1" applyBorder="1" applyAlignment="1">
      <alignment horizontal="left" vertical="center" wrapText="1"/>
    </xf>
    <xf numFmtId="166" fontId="11" fillId="6" borderId="27" xfId="1" applyNumberFormat="1" applyFont="1" applyFill="1" applyBorder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166" fontId="11" fillId="7" borderId="27" xfId="1" applyNumberFormat="1" applyFont="1" applyFill="1" applyBorder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0" fontId="11" fillId="2" borderId="21" xfId="1" applyFont="1" applyFill="1" applyBorder="1" applyAlignment="1">
      <alignment horizontal="center"/>
    </xf>
    <xf numFmtId="1" fontId="13" fillId="3" borderId="57" xfId="1" applyNumberFormat="1" applyFont="1" applyFill="1" applyBorder="1" applyAlignment="1" applyProtection="1">
      <alignment horizontal="center"/>
      <protection locked="0"/>
    </xf>
    <xf numFmtId="166" fontId="11" fillId="2" borderId="22" xfId="1" applyNumberFormat="1" applyFont="1" applyFill="1" applyBorder="1" applyAlignment="1">
      <alignment horizontal="center"/>
    </xf>
    <xf numFmtId="173" fontId="11" fillId="2" borderId="22" xfId="1" applyNumberFormat="1" applyFont="1" applyFill="1" applyBorder="1" applyAlignment="1">
      <alignment horizontal="center"/>
    </xf>
    <xf numFmtId="0" fontId="11" fillId="2" borderId="23" xfId="1" applyFont="1" applyFill="1" applyBorder="1" applyAlignment="1">
      <alignment horizontal="center"/>
    </xf>
    <xf numFmtId="1" fontId="13" fillId="3" borderId="58" xfId="1" applyNumberFormat="1" applyFont="1" applyFill="1" applyBorder="1" applyAlignment="1" applyProtection="1">
      <alignment horizontal="center"/>
      <protection locked="0"/>
    </xf>
    <xf numFmtId="166" fontId="11" fillId="2" borderId="24" xfId="1" applyNumberFormat="1" applyFont="1" applyFill="1" applyBorder="1" applyAlignment="1">
      <alignment horizontal="center"/>
    </xf>
    <xf numFmtId="173" fontId="11" fillId="2" borderId="24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center"/>
    </xf>
    <xf numFmtId="1" fontId="13" fillId="3" borderId="59" xfId="1" applyNumberFormat="1" applyFont="1" applyFill="1" applyBorder="1" applyAlignment="1" applyProtection="1">
      <alignment horizontal="center"/>
      <protection locked="0"/>
    </xf>
    <xf numFmtId="166" fontId="11" fillId="2" borderId="44" xfId="1" applyNumberFormat="1" applyFont="1" applyFill="1" applyBorder="1" applyAlignment="1">
      <alignment horizontal="center"/>
    </xf>
    <xf numFmtId="173" fontId="11" fillId="2" borderId="44" xfId="1" applyNumberFormat="1" applyFont="1" applyFill="1" applyBorder="1" applyAlignment="1">
      <alignment horizontal="center"/>
    </xf>
    <xf numFmtId="171" fontId="11" fillId="2" borderId="16" xfId="1" applyNumberFormat="1" applyFont="1" applyFill="1" applyBorder="1" applyAlignment="1">
      <alignment horizontal="right"/>
    </xf>
    <xf numFmtId="2" fontId="13" fillId="7" borderId="55" xfId="1" applyNumberFormat="1" applyFont="1" applyFill="1" applyBorder="1" applyAlignment="1">
      <alignment horizontal="center"/>
    </xf>
    <xf numFmtId="174" fontId="13" fillId="7" borderId="52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14" xfId="1" applyFont="1" applyFill="1" applyBorder="1" applyAlignment="1">
      <alignment horizontal="right"/>
    </xf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3" fillId="7" borderId="28" xfId="1" applyFont="1" applyFill="1" applyBorder="1" applyAlignment="1">
      <alignment horizontal="center"/>
    </xf>
    <xf numFmtId="0" fontId="13" fillId="7" borderId="56" xfId="1" applyFont="1" applyFill="1" applyBorder="1" applyAlignment="1">
      <alignment horizontal="center"/>
    </xf>
    <xf numFmtId="0" fontId="11" fillId="2" borderId="13" xfId="1" applyFont="1" applyFill="1" applyBorder="1"/>
    <xf numFmtId="0" fontId="12" fillId="2" borderId="47" xfId="1" applyFont="1" applyFill="1" applyBorder="1" applyAlignment="1">
      <alignment horizontal="center" vertical="center"/>
    </xf>
    <xf numFmtId="0" fontId="12" fillId="2" borderId="55" xfId="1" applyFont="1" applyFill="1" applyBorder="1" applyAlignment="1">
      <alignment horizontal="center" vertical="center"/>
    </xf>
    <xf numFmtId="0" fontId="19" fillId="2" borderId="0" xfId="1" applyFont="1" applyFill="1" applyAlignment="1">
      <alignment horizontal="right" vertical="center" wrapText="1"/>
    </xf>
    <xf numFmtId="2" fontId="13" fillId="6" borderId="54" xfId="1" applyNumberFormat="1" applyFont="1" applyFill="1" applyBorder="1" applyAlignment="1">
      <alignment horizontal="center"/>
    </xf>
    <xf numFmtId="174" fontId="13" fillId="6" borderId="54" xfId="1" applyNumberFormat="1" applyFont="1" applyFill="1" applyBorder="1" applyAlignment="1">
      <alignment horizontal="center"/>
    </xf>
    <xf numFmtId="2" fontId="13" fillId="7" borderId="46" xfId="1" applyNumberFormat="1" applyFont="1" applyFill="1" applyBorder="1" applyAlignment="1">
      <alignment horizontal="center"/>
    </xf>
    <xf numFmtId="174" fontId="13" fillId="7" borderId="46" xfId="1" applyNumberFormat="1" applyFont="1" applyFill="1" applyBorder="1" applyAlignment="1">
      <alignment horizontal="center"/>
    </xf>
    <xf numFmtId="175" fontId="20" fillId="2" borderId="0" xfId="1" applyNumberFormat="1" applyFont="1" applyFill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2" fillId="2" borderId="10" xfId="1" applyFont="1" applyFill="1" applyBorder="1" applyAlignment="1">
      <alignment horizontal="center"/>
    </xf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30" fillId="3" borderId="0" xfId="1" applyFont="1" applyFill="1" applyAlignment="1" applyProtection="1">
      <alignment horizontal="left"/>
      <protection locked="0"/>
    </xf>
    <xf numFmtId="2" fontId="13" fillId="3" borderId="0" xfId="1" applyNumberFormat="1" applyFont="1" applyFill="1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5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DQB201808032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ACAVIR_SST-Dissln Rpt"/>
      <sheetName val="LAMIVUDINE_SST-Dissln Rpt"/>
      <sheetName val="Uniformity"/>
      <sheetName val="ABACAVIR-Dissln Rpt"/>
      <sheetName val="LAMIVUDINE-Dissln Rpt "/>
    </sheetNames>
    <sheetDataSet>
      <sheetData sheetId="0"/>
      <sheetData sheetId="1"/>
      <sheetData sheetId="2">
        <row r="46">
          <cell r="C46">
            <v>1484.4850000000001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69" t="s">
        <v>31</v>
      </c>
      <c r="B11" s="470"/>
      <c r="C11" s="470"/>
      <c r="D11" s="470"/>
      <c r="E11" s="470"/>
      <c r="F11" s="471"/>
      <c r="G11" s="91"/>
    </row>
    <row r="12" spans="1:7" ht="16.5" customHeight="1" x14ac:dyDescent="0.3">
      <c r="A12" s="468" t="s">
        <v>32</v>
      </c>
      <c r="B12" s="468"/>
      <c r="C12" s="468"/>
      <c r="D12" s="468"/>
      <c r="E12" s="468"/>
      <c r="F12" s="468"/>
      <c r="G12" s="90"/>
    </row>
    <row r="14" spans="1:7" ht="16.5" customHeight="1" x14ac:dyDescent="0.3">
      <c r="A14" s="473" t="s">
        <v>33</v>
      </c>
      <c r="B14" s="473"/>
      <c r="C14" s="60" t="s">
        <v>5</v>
      </c>
    </row>
    <row r="15" spans="1:7" ht="16.5" customHeight="1" x14ac:dyDescent="0.3">
      <c r="A15" s="473" t="s">
        <v>34</v>
      </c>
      <c r="B15" s="473"/>
      <c r="C15" s="60" t="s">
        <v>7</v>
      </c>
    </row>
    <row r="16" spans="1:7" ht="16.5" customHeight="1" x14ac:dyDescent="0.3">
      <c r="A16" s="473" t="s">
        <v>35</v>
      </c>
      <c r="B16" s="473"/>
      <c r="C16" s="60" t="s">
        <v>9</v>
      </c>
    </row>
    <row r="17" spans="1:5" ht="16.5" customHeight="1" x14ac:dyDescent="0.3">
      <c r="A17" s="473" t="s">
        <v>36</v>
      </c>
      <c r="B17" s="473"/>
      <c r="C17" s="60" t="s">
        <v>11</v>
      </c>
    </row>
    <row r="18" spans="1:5" ht="16.5" customHeight="1" x14ac:dyDescent="0.3">
      <c r="A18" s="473" t="s">
        <v>37</v>
      </c>
      <c r="B18" s="473"/>
      <c r="C18" s="97" t="s">
        <v>12</v>
      </c>
    </row>
    <row r="19" spans="1:5" ht="16.5" customHeight="1" x14ac:dyDescent="0.3">
      <c r="A19" s="473" t="s">
        <v>38</v>
      </c>
      <c r="B19" s="473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68" t="s">
        <v>1</v>
      </c>
      <c r="B21" s="468"/>
      <c r="C21" s="59" t="s">
        <v>39</v>
      </c>
      <c r="D21" s="66"/>
    </row>
    <row r="22" spans="1:5" ht="15.75" customHeight="1" x14ac:dyDescent="0.3">
      <c r="A22" s="472"/>
      <c r="B22" s="472"/>
      <c r="C22" s="57"/>
      <c r="D22" s="472"/>
      <c r="E22" s="472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1467.22</v>
      </c>
      <c r="D24" s="87">
        <f t="shared" ref="D24:D43" si="0">(C24-$C$46)/$C$46</f>
        <v>-1.1630296028589105E-2</v>
      </c>
      <c r="E24" s="53"/>
    </row>
    <row r="25" spans="1:5" ht="15.75" customHeight="1" x14ac:dyDescent="0.3">
      <c r="C25" s="95">
        <v>1482.45</v>
      </c>
      <c r="D25" s="88">
        <f t="shared" si="0"/>
        <v>-1.3708457815337183E-3</v>
      </c>
      <c r="E25" s="53"/>
    </row>
    <row r="26" spans="1:5" ht="15.75" customHeight="1" x14ac:dyDescent="0.3">
      <c r="C26" s="95">
        <v>1492.3</v>
      </c>
      <c r="D26" s="88">
        <f t="shared" si="0"/>
        <v>5.2644519816635576E-3</v>
      </c>
      <c r="E26" s="53"/>
    </row>
    <row r="27" spans="1:5" ht="15.75" customHeight="1" x14ac:dyDescent="0.3">
      <c r="C27" s="95">
        <v>1505.24</v>
      </c>
      <c r="D27" s="88">
        <f t="shared" si="0"/>
        <v>1.3981279703061924E-2</v>
      </c>
      <c r="E27" s="53"/>
    </row>
    <row r="28" spans="1:5" ht="15.75" customHeight="1" x14ac:dyDescent="0.3">
      <c r="C28" s="95">
        <v>1489.37</v>
      </c>
      <c r="D28" s="88">
        <f t="shared" si="0"/>
        <v>3.290703509971312E-3</v>
      </c>
      <c r="E28" s="53"/>
    </row>
    <row r="29" spans="1:5" ht="15.75" customHeight="1" x14ac:dyDescent="0.3">
      <c r="C29" s="95">
        <v>1504.38</v>
      </c>
      <c r="D29" s="88">
        <f t="shared" si="0"/>
        <v>1.3401954213077249E-2</v>
      </c>
      <c r="E29" s="53"/>
    </row>
    <row r="30" spans="1:5" ht="15.75" customHeight="1" x14ac:dyDescent="0.3">
      <c r="C30" s="95">
        <v>1469.67</v>
      </c>
      <c r="D30" s="88">
        <f t="shared" si="0"/>
        <v>-9.9798920164232401E-3</v>
      </c>
      <c r="E30" s="53"/>
    </row>
    <row r="31" spans="1:5" ht="15.75" customHeight="1" x14ac:dyDescent="0.3">
      <c r="C31" s="95">
        <v>1471.21</v>
      </c>
      <c r="D31" s="88">
        <f t="shared" si="0"/>
        <v>-8.9424952087761682E-3</v>
      </c>
      <c r="E31" s="53"/>
    </row>
    <row r="32" spans="1:5" ht="15.75" customHeight="1" x14ac:dyDescent="0.3">
      <c r="C32" s="95">
        <v>1457.69</v>
      </c>
      <c r="D32" s="88">
        <f t="shared" si="0"/>
        <v>-1.8050030818768846E-2</v>
      </c>
      <c r="E32" s="53"/>
    </row>
    <row r="33" spans="1:7" ht="15.75" customHeight="1" x14ac:dyDescent="0.3">
      <c r="C33" s="95">
        <v>1472.59</v>
      </c>
      <c r="D33" s="88">
        <f t="shared" si="0"/>
        <v>-8.0128798876379411E-3</v>
      </c>
      <c r="E33" s="53"/>
    </row>
    <row r="34" spans="1:7" ht="15.75" customHeight="1" x14ac:dyDescent="0.3">
      <c r="C34" s="95">
        <v>1469.85</v>
      </c>
      <c r="D34" s="88">
        <f t="shared" si="0"/>
        <v>-9.8586378441009627E-3</v>
      </c>
      <c r="E34" s="53"/>
    </row>
    <row r="35" spans="1:7" ht="15.75" customHeight="1" x14ac:dyDescent="0.3">
      <c r="C35" s="95">
        <v>1477.63</v>
      </c>
      <c r="D35" s="88">
        <f t="shared" si="0"/>
        <v>-4.6177630626109507E-3</v>
      </c>
      <c r="E35" s="53"/>
    </row>
    <row r="36" spans="1:7" ht="15.75" customHeight="1" x14ac:dyDescent="0.3">
      <c r="C36" s="95">
        <v>1491.63</v>
      </c>
      <c r="D36" s="88">
        <f t="shared" si="0"/>
        <v>4.8131170069081073E-3</v>
      </c>
      <c r="E36" s="53"/>
    </row>
    <row r="37" spans="1:7" ht="15.75" customHeight="1" x14ac:dyDescent="0.3">
      <c r="C37" s="95">
        <v>1487.14</v>
      </c>
      <c r="D37" s="88">
        <f t="shared" si="0"/>
        <v>1.7884990417552031E-3</v>
      </c>
      <c r="E37" s="53"/>
    </row>
    <row r="38" spans="1:7" ht="15.75" customHeight="1" x14ac:dyDescent="0.3">
      <c r="C38" s="95">
        <v>1483</v>
      </c>
      <c r="D38" s="88">
        <f t="shared" si="0"/>
        <v>-1.0003469216597859E-3</v>
      </c>
      <c r="E38" s="53"/>
    </row>
    <row r="39" spans="1:7" ht="15.75" customHeight="1" x14ac:dyDescent="0.3">
      <c r="C39" s="95">
        <v>1488.38</v>
      </c>
      <c r="D39" s="88">
        <f t="shared" si="0"/>
        <v>2.6238055621983255E-3</v>
      </c>
      <c r="E39" s="53"/>
    </row>
    <row r="40" spans="1:7" ht="15.75" customHeight="1" x14ac:dyDescent="0.3">
      <c r="C40" s="95">
        <v>1498.64</v>
      </c>
      <c r="D40" s="88">
        <f t="shared" si="0"/>
        <v>9.5352933845744298E-3</v>
      </c>
      <c r="E40" s="53"/>
    </row>
    <row r="41" spans="1:7" ht="15.75" customHeight="1" x14ac:dyDescent="0.3">
      <c r="C41" s="95">
        <v>1481.83</v>
      </c>
      <c r="D41" s="88">
        <f t="shared" si="0"/>
        <v>-1.7884990417553562E-3</v>
      </c>
      <c r="E41" s="53"/>
    </row>
    <row r="42" spans="1:7" ht="15.75" customHeight="1" x14ac:dyDescent="0.3">
      <c r="C42" s="95">
        <v>1506.67</v>
      </c>
      <c r="D42" s="88">
        <f t="shared" si="0"/>
        <v>1.4944576738734271E-2</v>
      </c>
      <c r="E42" s="53"/>
    </row>
    <row r="43" spans="1:7" ht="16.5" customHeight="1" x14ac:dyDescent="0.3">
      <c r="C43" s="96">
        <v>1492.81</v>
      </c>
      <c r="D43" s="89">
        <f t="shared" si="0"/>
        <v>5.6080054699103174E-3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29689.7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1484.4850000000001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66">
        <f>C46</f>
        <v>1484.4850000000001</v>
      </c>
      <c r="C49" s="93">
        <f>-IF(C46&lt;=80,10%,IF(C46&lt;250,7.5%,5%))</f>
        <v>-0.05</v>
      </c>
      <c r="D49" s="81">
        <f>IF(C46&lt;=80,C46*0.9,IF(C46&lt;250,C46*0.925,C46*0.95))</f>
        <v>1410.2607500000001</v>
      </c>
    </row>
    <row r="50" spans="1:6" ht="17.25" customHeight="1" x14ac:dyDescent="0.3">
      <c r="B50" s="467"/>
      <c r="C50" s="94">
        <f>IF(C46&lt;=80, 10%, IF(C46&lt;250, 7.5%, 5%))</f>
        <v>0.05</v>
      </c>
      <c r="D50" s="81">
        <f>IF(C46&lt;=80, C46*1.1, IF(C46&lt;250, C46*1.075, C46*1.05))</f>
        <v>1558.7092500000001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5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5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5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5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5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5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5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4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4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4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4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4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4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4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4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3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3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3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5" workbookViewId="0">
      <selection activeCell="F31" sqref="F31"/>
    </sheetView>
  </sheetViews>
  <sheetFormatPr defaultRowHeight="13.5" x14ac:dyDescent="0.25"/>
  <cols>
    <col min="1" max="1" width="27.5703125" style="392" customWidth="1"/>
    <col min="2" max="2" width="20.42578125" style="392" customWidth="1"/>
    <col min="3" max="3" width="31.85546875" style="392" customWidth="1"/>
    <col min="4" max="4" width="25.85546875" style="392" customWidth="1"/>
    <col min="5" max="5" width="25.7109375" style="392" customWidth="1"/>
    <col min="6" max="6" width="23.140625" style="392" customWidth="1"/>
    <col min="7" max="7" width="28.42578125" style="392" customWidth="1"/>
    <col min="8" max="8" width="21.5703125" style="392" customWidth="1"/>
    <col min="9" max="9" width="9.140625" style="392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74" t="s">
        <v>0</v>
      </c>
      <c r="B15" s="474"/>
      <c r="C15" s="474"/>
      <c r="D15" s="474"/>
      <c r="E15" s="474"/>
    </row>
    <row r="16" spans="1:6" ht="16.5" customHeight="1" x14ac:dyDescent="0.3">
      <c r="A16" s="90" t="s">
        <v>1</v>
      </c>
      <c r="B16" s="59" t="s">
        <v>2</v>
      </c>
    </row>
    <row r="17" spans="1:6" ht="16.5" customHeight="1" x14ac:dyDescent="0.3">
      <c r="A17" s="8" t="s">
        <v>3</v>
      </c>
      <c r="B17" s="8" t="s">
        <v>5</v>
      </c>
      <c r="D17" s="9"/>
      <c r="E17" s="72"/>
    </row>
    <row r="18" spans="1:6" ht="16.5" customHeight="1" x14ac:dyDescent="0.3">
      <c r="A18" s="75" t="s">
        <v>4</v>
      </c>
      <c r="B18" s="449" t="s">
        <v>131</v>
      </c>
      <c r="C18" s="72"/>
      <c r="D18" s="72"/>
      <c r="E18" s="72"/>
    </row>
    <row r="19" spans="1:6" ht="16.5" customHeight="1" x14ac:dyDescent="0.3">
      <c r="A19" s="75" t="s">
        <v>6</v>
      </c>
      <c r="B19" s="12">
        <v>99.69</v>
      </c>
      <c r="C19" s="72"/>
      <c r="D19" s="72"/>
      <c r="E19" s="72"/>
    </row>
    <row r="20" spans="1:6" ht="16.5" customHeight="1" x14ac:dyDescent="0.3">
      <c r="A20" s="8" t="s">
        <v>8</v>
      </c>
      <c r="B20" s="12">
        <v>17.54</v>
      </c>
      <c r="C20" s="72"/>
      <c r="D20" s="72"/>
      <c r="E20" s="72"/>
    </row>
    <row r="21" spans="1:6" ht="16.5" customHeight="1" x14ac:dyDescent="0.3">
      <c r="A21" s="8" t="s">
        <v>10</v>
      </c>
      <c r="B21" s="13">
        <v>0.3508</v>
      </c>
      <c r="C21" s="72"/>
      <c r="D21" s="72"/>
      <c r="E21" s="72"/>
    </row>
    <row r="22" spans="1:6" ht="15.75" customHeight="1" x14ac:dyDescent="0.25">
      <c r="A22" s="72"/>
      <c r="B22" s="72" t="s">
        <v>12</v>
      </c>
      <c r="C22" s="72"/>
      <c r="D22" s="72"/>
      <c r="E22" s="72"/>
    </row>
    <row r="23" spans="1:6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  <c r="F23" s="16" t="s">
        <v>138</v>
      </c>
    </row>
    <row r="24" spans="1:6" ht="16.5" customHeight="1" x14ac:dyDescent="0.3">
      <c r="A24" s="17">
        <v>1</v>
      </c>
      <c r="B24" s="18">
        <v>75241690</v>
      </c>
      <c r="C24" s="18">
        <v>76134</v>
      </c>
      <c r="D24" s="19">
        <v>1.4</v>
      </c>
      <c r="E24" s="19">
        <v>13.2</v>
      </c>
      <c r="F24" s="19">
        <v>24.6</v>
      </c>
    </row>
    <row r="25" spans="1:6" ht="16.5" customHeight="1" x14ac:dyDescent="0.3">
      <c r="A25" s="17">
        <v>2</v>
      </c>
      <c r="B25" s="18">
        <v>75583711</v>
      </c>
      <c r="C25" s="18">
        <v>76983</v>
      </c>
      <c r="D25" s="19">
        <v>1.4</v>
      </c>
      <c r="E25" s="19">
        <v>13.2</v>
      </c>
      <c r="F25" s="19">
        <v>24.7</v>
      </c>
    </row>
    <row r="26" spans="1:6" ht="16.5" customHeight="1" x14ac:dyDescent="0.3">
      <c r="A26" s="17">
        <v>3</v>
      </c>
      <c r="B26" s="18">
        <v>75526720</v>
      </c>
      <c r="C26" s="18">
        <v>76652</v>
      </c>
      <c r="D26" s="19">
        <v>1.4</v>
      </c>
      <c r="E26" s="19">
        <v>13.2</v>
      </c>
      <c r="F26" s="19">
        <v>24.7</v>
      </c>
    </row>
    <row r="27" spans="1:6" ht="16.5" customHeight="1" x14ac:dyDescent="0.3">
      <c r="A27" s="17">
        <v>4</v>
      </c>
      <c r="B27" s="18">
        <v>75216466</v>
      </c>
      <c r="C27" s="18">
        <v>77514</v>
      </c>
      <c r="D27" s="19">
        <v>1.4</v>
      </c>
      <c r="E27" s="19">
        <v>13.2</v>
      </c>
      <c r="F27" s="19">
        <v>24.8</v>
      </c>
    </row>
    <row r="28" spans="1:6" ht="16.5" customHeight="1" x14ac:dyDescent="0.3">
      <c r="A28" s="17">
        <v>5</v>
      </c>
      <c r="B28" s="18">
        <v>74991313</v>
      </c>
      <c r="C28" s="18">
        <v>76957</v>
      </c>
      <c r="D28" s="19">
        <v>1.4</v>
      </c>
      <c r="E28" s="19">
        <v>13.1</v>
      </c>
      <c r="F28" s="19">
        <v>24.8</v>
      </c>
    </row>
    <row r="29" spans="1:6" ht="16.5" customHeight="1" x14ac:dyDescent="0.3">
      <c r="A29" s="17">
        <v>6</v>
      </c>
      <c r="B29" s="21">
        <v>75356844</v>
      </c>
      <c r="C29" s="21">
        <v>76368</v>
      </c>
      <c r="D29" s="19">
        <v>1.5</v>
      </c>
      <c r="E29" s="19">
        <v>13.1</v>
      </c>
      <c r="F29" s="19">
        <v>24.9</v>
      </c>
    </row>
    <row r="30" spans="1:6" ht="16.5" customHeight="1" x14ac:dyDescent="0.3">
      <c r="A30" s="23" t="s">
        <v>18</v>
      </c>
      <c r="B30" s="24">
        <f>AVERAGE(B24:B29)</f>
        <v>75319457.333333328</v>
      </c>
      <c r="C30" s="25">
        <f>AVERAGE(C24:C29)</f>
        <v>76768</v>
      </c>
      <c r="D30" s="26">
        <f>AVERAGE(D24:D29)</f>
        <v>1.4166666666666667</v>
      </c>
      <c r="E30" s="26">
        <f>AVERAGE(E24:E29)</f>
        <v>13.166666666666664</v>
      </c>
      <c r="F30" s="26">
        <f>AVERAGE(F24:F29)</f>
        <v>24.75</v>
      </c>
    </row>
    <row r="31" spans="1:6" ht="16.5" customHeight="1" x14ac:dyDescent="0.3">
      <c r="A31" s="27" t="s">
        <v>19</v>
      </c>
      <c r="B31" s="28">
        <f>(STDEV(B24:B29)/B30)</f>
        <v>2.8998099478502667E-3</v>
      </c>
      <c r="C31" s="29"/>
      <c r="D31" s="29"/>
      <c r="E31" s="30"/>
      <c r="F31" s="30"/>
    </row>
    <row r="32" spans="1:6" s="392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  <c r="F32" s="35"/>
    </row>
    <row r="33" spans="1:5" s="392" customFormat="1" ht="15.75" customHeight="1" x14ac:dyDescent="0.25">
      <c r="A33" s="72"/>
      <c r="B33" s="72"/>
      <c r="C33" s="72"/>
      <c r="D33" s="72"/>
      <c r="E33" s="72"/>
    </row>
    <row r="34" spans="1:5" s="392" customFormat="1" ht="16.5" customHeight="1" x14ac:dyDescent="0.3">
      <c r="A34" s="75" t="s">
        <v>21</v>
      </c>
      <c r="B34" s="450" t="s">
        <v>132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 t="s">
        <v>131</v>
      </c>
      <c r="C39" s="72"/>
      <c r="D39" s="72"/>
      <c r="E39" s="72"/>
    </row>
    <row r="40" spans="1:5" ht="16.5" customHeight="1" x14ac:dyDescent="0.3">
      <c r="A40" s="75" t="s">
        <v>6</v>
      </c>
      <c r="B40" s="12">
        <v>99.69</v>
      </c>
      <c r="C40" s="72"/>
      <c r="D40" s="72"/>
      <c r="E40" s="72"/>
    </row>
    <row r="41" spans="1:5" ht="16.5" customHeight="1" x14ac:dyDescent="0.3">
      <c r="A41" s="8" t="s">
        <v>8</v>
      </c>
      <c r="B41" s="12">
        <v>34.31</v>
      </c>
      <c r="C41" s="72"/>
      <c r="D41" s="72"/>
      <c r="E41" s="72"/>
    </row>
    <row r="42" spans="1:5" ht="16.5" customHeight="1" x14ac:dyDescent="0.3">
      <c r="A42" s="8" t="s">
        <v>10</v>
      </c>
      <c r="B42" s="13">
        <v>1.3724E-2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392" customFormat="1" ht="16.5" customHeight="1" x14ac:dyDescent="0.3">
      <c r="A53" s="31" t="s">
        <v>20</v>
      </c>
      <c r="B53" s="32">
        <f>COUNT(B45:B50)</f>
        <v>0</v>
      </c>
      <c r="C53" s="33"/>
      <c r="D53" s="73"/>
      <c r="E53" s="35"/>
    </row>
    <row r="54" spans="1:7" s="392" customFormat="1" ht="15.75" customHeight="1" x14ac:dyDescent="0.25">
      <c r="A54" s="72"/>
      <c r="B54" s="72"/>
      <c r="C54" s="72"/>
      <c r="D54" s="72"/>
      <c r="E54" s="72"/>
    </row>
    <row r="55" spans="1:7" s="392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325"/>
      <c r="D58" s="43"/>
      <c r="F58" s="44"/>
      <c r="G58" s="44"/>
    </row>
    <row r="59" spans="1:7" ht="15" customHeight="1" x14ac:dyDescent="0.3">
      <c r="B59" s="475" t="s">
        <v>26</v>
      </c>
      <c r="C59" s="475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52" t="s">
        <v>135</v>
      </c>
      <c r="C60" s="452" t="s">
        <v>136</v>
      </c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1" workbookViewId="0">
      <selection activeCell="B31" sqref="B3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74" t="s">
        <v>0</v>
      </c>
      <c r="B15" s="474"/>
      <c r="C15" s="474"/>
      <c r="D15" s="474"/>
      <c r="E15" s="47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51" t="s">
        <v>133</v>
      </c>
      <c r="C18" s="10"/>
      <c r="D18" s="10"/>
      <c r="E18" s="10"/>
    </row>
    <row r="19" spans="1:6" ht="16.5" customHeight="1" x14ac:dyDescent="0.3">
      <c r="A19" s="11" t="s">
        <v>6</v>
      </c>
      <c r="B19" s="12">
        <v>98.9</v>
      </c>
      <c r="C19" s="10"/>
      <c r="D19" s="10"/>
      <c r="E19" s="10"/>
    </row>
    <row r="20" spans="1:6" ht="16.5" customHeight="1" x14ac:dyDescent="0.3">
      <c r="A20" s="7" t="s">
        <v>8</v>
      </c>
      <c r="B20" s="12">
        <v>15.12</v>
      </c>
      <c r="C20" s="10"/>
      <c r="D20" s="10"/>
      <c r="E20" s="10"/>
    </row>
    <row r="21" spans="1:6" ht="16.5" customHeight="1" x14ac:dyDescent="0.3">
      <c r="A21" s="7" t="s">
        <v>10</v>
      </c>
      <c r="B21" s="13">
        <v>0.1512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71214600</v>
      </c>
      <c r="C24" s="18">
        <v>3602</v>
      </c>
      <c r="D24" s="19">
        <v>1.4</v>
      </c>
      <c r="E24" s="19">
        <v>5.9</v>
      </c>
    </row>
    <row r="25" spans="1:6" ht="16.5" customHeight="1" x14ac:dyDescent="0.3">
      <c r="A25" s="17">
        <v>2</v>
      </c>
      <c r="B25" s="18">
        <v>71585912</v>
      </c>
      <c r="C25" s="18">
        <v>3599</v>
      </c>
      <c r="D25" s="19">
        <v>1.4</v>
      </c>
      <c r="E25" s="19">
        <v>5.9</v>
      </c>
    </row>
    <row r="26" spans="1:6" ht="16.5" customHeight="1" x14ac:dyDescent="0.3">
      <c r="A26" s="17">
        <v>3</v>
      </c>
      <c r="B26" s="18">
        <v>71674224</v>
      </c>
      <c r="C26" s="18">
        <v>3588</v>
      </c>
      <c r="D26" s="19">
        <v>1.4</v>
      </c>
      <c r="E26" s="19">
        <v>5.9</v>
      </c>
    </row>
    <row r="27" spans="1:6" ht="16.5" customHeight="1" x14ac:dyDescent="0.3">
      <c r="A27" s="17">
        <v>4</v>
      </c>
      <c r="B27" s="18">
        <v>71412524</v>
      </c>
      <c r="C27" s="18">
        <v>3613</v>
      </c>
      <c r="D27" s="19">
        <v>1.4</v>
      </c>
      <c r="E27" s="19">
        <v>5.9</v>
      </c>
    </row>
    <row r="28" spans="1:6" ht="16.5" customHeight="1" x14ac:dyDescent="0.3">
      <c r="A28" s="17">
        <v>5</v>
      </c>
      <c r="B28" s="18">
        <v>71147369</v>
      </c>
      <c r="C28" s="18">
        <v>3615</v>
      </c>
      <c r="D28" s="19">
        <v>1.5</v>
      </c>
      <c r="E28" s="19">
        <v>5.9</v>
      </c>
    </row>
    <row r="29" spans="1:6" ht="16.5" customHeight="1" x14ac:dyDescent="0.3">
      <c r="A29" s="17">
        <v>6</v>
      </c>
      <c r="B29" s="21">
        <v>71683062</v>
      </c>
      <c r="C29" s="21">
        <v>3614</v>
      </c>
      <c r="D29" s="19">
        <v>1.4</v>
      </c>
      <c r="E29" s="19">
        <v>5.9</v>
      </c>
    </row>
    <row r="30" spans="1:6" ht="16.5" customHeight="1" x14ac:dyDescent="0.3">
      <c r="A30" s="23" t="s">
        <v>18</v>
      </c>
      <c r="B30" s="24">
        <f>AVERAGE(B24:B29)</f>
        <v>71452948.5</v>
      </c>
      <c r="C30" s="25">
        <f>AVERAGE(C24:C29)</f>
        <v>3605.1666666666665</v>
      </c>
      <c r="D30" s="26">
        <f>AVERAGE(D24:D29)</f>
        <v>1.4166666666666667</v>
      </c>
      <c r="E30" s="26">
        <f>AVERAGE(E24:E29)</f>
        <v>5.8999999999999995</v>
      </c>
    </row>
    <row r="31" spans="1:6" ht="16.5" customHeight="1" x14ac:dyDescent="0.3">
      <c r="A31" s="27" t="s">
        <v>19</v>
      </c>
      <c r="B31" s="28">
        <f>(STDEV(B24:B29)/B30)</f>
        <v>3.2607209862737982E-3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450" t="s">
        <v>134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133</v>
      </c>
      <c r="C39" s="10"/>
      <c r="D39" s="10"/>
      <c r="E39" s="10"/>
    </row>
    <row r="40" spans="1:6" ht="16.5" customHeight="1" x14ac:dyDescent="0.3">
      <c r="A40" s="11" t="s">
        <v>6</v>
      </c>
      <c r="B40" s="12">
        <v>98.9</v>
      </c>
      <c r="C40" s="10"/>
      <c r="D40" s="10"/>
      <c r="E40" s="10"/>
    </row>
    <row r="41" spans="1:6" ht="16.5" customHeight="1" x14ac:dyDescent="0.3">
      <c r="A41" s="7" t="s">
        <v>8</v>
      </c>
      <c r="B41" s="12">
        <v>16.25</v>
      </c>
      <c r="C41" s="10"/>
      <c r="D41" s="10"/>
      <c r="E41" s="10"/>
    </row>
    <row r="42" spans="1:6" ht="16.5" customHeight="1" x14ac:dyDescent="0.3">
      <c r="A42" s="7" t="s">
        <v>10</v>
      </c>
      <c r="B42" s="13">
        <v>6.4999999999999997E-3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75" t="s">
        <v>26</v>
      </c>
      <c r="C59" s="475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52" t="s">
        <v>135</v>
      </c>
      <c r="C60" s="452" t="s">
        <v>136</v>
      </c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65" zoomScale="60" zoomScaleNormal="40" zoomScalePageLayoutView="51" workbookViewId="0">
      <selection activeCell="E100" sqref="E10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6" t="s">
        <v>45</v>
      </c>
      <c r="B1" s="476"/>
      <c r="C1" s="476"/>
      <c r="D1" s="476"/>
      <c r="E1" s="476"/>
      <c r="F1" s="476"/>
      <c r="G1" s="476"/>
      <c r="H1" s="476"/>
      <c r="I1" s="476"/>
    </row>
    <row r="2" spans="1:9" ht="18.75" customHeight="1" x14ac:dyDescent="0.25">
      <c r="A2" s="476"/>
      <c r="B2" s="476"/>
      <c r="C2" s="476"/>
      <c r="D2" s="476"/>
      <c r="E2" s="476"/>
      <c r="F2" s="476"/>
      <c r="G2" s="476"/>
      <c r="H2" s="476"/>
      <c r="I2" s="476"/>
    </row>
    <row r="3" spans="1:9" ht="18.75" customHeight="1" x14ac:dyDescent="0.25">
      <c r="A3" s="476"/>
      <c r="B3" s="476"/>
      <c r="C3" s="476"/>
      <c r="D3" s="476"/>
      <c r="E3" s="476"/>
      <c r="F3" s="476"/>
      <c r="G3" s="476"/>
      <c r="H3" s="476"/>
      <c r="I3" s="476"/>
    </row>
    <row r="4" spans="1:9" ht="18.75" customHeight="1" x14ac:dyDescent="0.25">
      <c r="A4" s="476"/>
      <c r="B4" s="476"/>
      <c r="C4" s="476"/>
      <c r="D4" s="476"/>
      <c r="E4" s="476"/>
      <c r="F4" s="476"/>
      <c r="G4" s="476"/>
      <c r="H4" s="476"/>
      <c r="I4" s="476"/>
    </row>
    <row r="5" spans="1:9" ht="18.75" customHeight="1" x14ac:dyDescent="0.25">
      <c r="A5" s="476"/>
      <c r="B5" s="476"/>
      <c r="C5" s="476"/>
      <c r="D5" s="476"/>
      <c r="E5" s="476"/>
      <c r="F5" s="476"/>
      <c r="G5" s="476"/>
      <c r="H5" s="476"/>
      <c r="I5" s="476"/>
    </row>
    <row r="6" spans="1:9" ht="18.75" customHeight="1" x14ac:dyDescent="0.25">
      <c r="A6" s="476"/>
      <c r="B6" s="476"/>
      <c r="C6" s="476"/>
      <c r="D6" s="476"/>
      <c r="E6" s="476"/>
      <c r="F6" s="476"/>
      <c r="G6" s="476"/>
      <c r="H6" s="476"/>
      <c r="I6" s="476"/>
    </row>
    <row r="7" spans="1:9" ht="18.75" customHeight="1" x14ac:dyDescent="0.25">
      <c r="A7" s="476"/>
      <c r="B7" s="476"/>
      <c r="C7" s="476"/>
      <c r="D7" s="476"/>
      <c r="E7" s="476"/>
      <c r="F7" s="476"/>
      <c r="G7" s="476"/>
      <c r="H7" s="476"/>
      <c r="I7" s="476"/>
    </row>
    <row r="8" spans="1:9" x14ac:dyDescent="0.25">
      <c r="A8" s="477" t="s">
        <v>46</v>
      </c>
      <c r="B8" s="477"/>
      <c r="C8" s="477"/>
      <c r="D8" s="477"/>
      <c r="E8" s="477"/>
      <c r="F8" s="477"/>
      <c r="G8" s="477"/>
      <c r="H8" s="477"/>
      <c r="I8" s="477"/>
    </row>
    <row r="9" spans="1:9" x14ac:dyDescent="0.25">
      <c r="A9" s="477"/>
      <c r="B9" s="477"/>
      <c r="C9" s="477"/>
      <c r="D9" s="477"/>
      <c r="E9" s="477"/>
      <c r="F9" s="477"/>
      <c r="G9" s="477"/>
      <c r="H9" s="477"/>
      <c r="I9" s="477"/>
    </row>
    <row r="10" spans="1:9" x14ac:dyDescent="0.25">
      <c r="A10" s="477"/>
      <c r="B10" s="477"/>
      <c r="C10" s="477"/>
      <c r="D10" s="477"/>
      <c r="E10" s="477"/>
      <c r="F10" s="477"/>
      <c r="G10" s="477"/>
      <c r="H10" s="477"/>
      <c r="I10" s="477"/>
    </row>
    <row r="11" spans="1:9" x14ac:dyDescent="0.25">
      <c r="A11" s="477"/>
      <c r="B11" s="477"/>
      <c r="C11" s="477"/>
      <c r="D11" s="477"/>
      <c r="E11" s="477"/>
      <c r="F11" s="477"/>
      <c r="G11" s="477"/>
      <c r="H11" s="477"/>
      <c r="I11" s="477"/>
    </row>
    <row r="12" spans="1:9" x14ac:dyDescent="0.25">
      <c r="A12" s="477"/>
      <c r="B12" s="477"/>
      <c r="C12" s="477"/>
      <c r="D12" s="477"/>
      <c r="E12" s="477"/>
      <c r="F12" s="477"/>
      <c r="G12" s="477"/>
      <c r="H12" s="477"/>
      <c r="I12" s="477"/>
    </row>
    <row r="13" spans="1:9" x14ac:dyDescent="0.25">
      <c r="A13" s="477"/>
      <c r="B13" s="477"/>
      <c r="C13" s="477"/>
      <c r="D13" s="477"/>
      <c r="E13" s="477"/>
      <c r="F13" s="477"/>
      <c r="G13" s="477"/>
      <c r="H13" s="477"/>
      <c r="I13" s="477"/>
    </row>
    <row r="14" spans="1:9" x14ac:dyDescent="0.25">
      <c r="A14" s="477"/>
      <c r="B14" s="477"/>
      <c r="C14" s="477"/>
      <c r="D14" s="477"/>
      <c r="E14" s="477"/>
      <c r="F14" s="477"/>
      <c r="G14" s="477"/>
      <c r="H14" s="477"/>
      <c r="I14" s="477"/>
    </row>
    <row r="15" spans="1:9" ht="19.5" customHeight="1" x14ac:dyDescent="0.3">
      <c r="A15" s="98"/>
    </row>
    <row r="16" spans="1:9" ht="19.5" customHeight="1" x14ac:dyDescent="0.3">
      <c r="A16" s="510" t="s">
        <v>31</v>
      </c>
      <c r="B16" s="511"/>
      <c r="C16" s="511"/>
      <c r="D16" s="511"/>
      <c r="E16" s="511"/>
      <c r="F16" s="511"/>
      <c r="G16" s="511"/>
      <c r="H16" s="512"/>
    </row>
    <row r="17" spans="1:14" ht="20.25" customHeight="1" x14ac:dyDescent="0.25">
      <c r="A17" s="513" t="s">
        <v>47</v>
      </c>
      <c r="B17" s="513"/>
      <c r="C17" s="513"/>
      <c r="D17" s="513"/>
      <c r="E17" s="513"/>
      <c r="F17" s="513"/>
      <c r="G17" s="513"/>
      <c r="H17" s="513"/>
    </row>
    <row r="18" spans="1:14" ht="26.25" customHeight="1" x14ac:dyDescent="0.4">
      <c r="A18" s="100" t="s">
        <v>33</v>
      </c>
      <c r="B18" s="509" t="s">
        <v>5</v>
      </c>
      <c r="C18" s="509"/>
      <c r="D18" s="242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48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514" t="s">
        <v>9</v>
      </c>
      <c r="C20" s="514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514" t="s">
        <v>11</v>
      </c>
      <c r="C21" s="514"/>
      <c r="D21" s="514"/>
      <c r="E21" s="514"/>
      <c r="F21" s="514"/>
      <c r="G21" s="514"/>
      <c r="H21" s="514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43327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508" t="s">
        <v>131</v>
      </c>
      <c r="C26" s="509"/>
    </row>
    <row r="27" spans="1:14" ht="26.25" customHeight="1" x14ac:dyDescent="0.4">
      <c r="A27" s="109" t="s">
        <v>48</v>
      </c>
      <c r="B27" s="515"/>
      <c r="C27" s="515"/>
    </row>
    <row r="28" spans="1:14" ht="27" customHeight="1" x14ac:dyDescent="0.4">
      <c r="A28" s="109" t="s">
        <v>6</v>
      </c>
      <c r="B28" s="110">
        <v>99.69</v>
      </c>
    </row>
    <row r="29" spans="1:14" s="14" customFormat="1" ht="27" customHeight="1" x14ac:dyDescent="0.4">
      <c r="A29" s="109" t="s">
        <v>49</v>
      </c>
      <c r="B29" s="111">
        <v>0</v>
      </c>
      <c r="C29" s="484" t="s">
        <v>50</v>
      </c>
      <c r="D29" s="485"/>
      <c r="E29" s="485"/>
      <c r="F29" s="485"/>
      <c r="G29" s="486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99.69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453">
        <v>572.66399999999999</v>
      </c>
      <c r="C31" s="487" t="s">
        <v>53</v>
      </c>
      <c r="D31" s="488"/>
      <c r="E31" s="488"/>
      <c r="F31" s="488"/>
      <c r="G31" s="488"/>
      <c r="H31" s="489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453">
        <v>670.75</v>
      </c>
      <c r="C32" s="487" t="s">
        <v>55</v>
      </c>
      <c r="D32" s="488"/>
      <c r="E32" s="488"/>
      <c r="F32" s="488"/>
      <c r="G32" s="488"/>
      <c r="H32" s="489"/>
      <c r="I32" s="112"/>
      <c r="J32" s="112"/>
      <c r="K32" s="112"/>
      <c r="L32" s="116"/>
      <c r="M32" s="116"/>
      <c r="N32" s="117"/>
    </row>
    <row r="33" spans="1:14" s="14" customFormat="1" ht="17.25" customHeight="1" x14ac:dyDescent="0.3">
      <c r="A33" s="109"/>
      <c r="B33" s="118"/>
      <c r="C33" s="119"/>
      <c r="D33" s="119"/>
      <c r="E33" s="119"/>
      <c r="F33" s="119"/>
      <c r="G33" s="119"/>
      <c r="H33" s="119"/>
      <c r="I33" s="112"/>
      <c r="J33" s="112"/>
      <c r="K33" s="112"/>
      <c r="L33" s="116"/>
      <c r="M33" s="116"/>
      <c r="N33" s="117"/>
    </row>
    <row r="34" spans="1:14" s="14" customFormat="1" ht="18.75" x14ac:dyDescent="0.3">
      <c r="A34" s="109" t="s">
        <v>56</v>
      </c>
      <c r="B34" s="120">
        <f>B31/B32</f>
        <v>0.85376667909057025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6"/>
      <c r="M34" s="116"/>
      <c r="N34" s="117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6"/>
      <c r="M35" s="116"/>
      <c r="N35" s="117"/>
    </row>
    <row r="36" spans="1:14" s="14" customFormat="1" ht="27" customHeight="1" x14ac:dyDescent="0.4">
      <c r="A36" s="121" t="s">
        <v>58</v>
      </c>
      <c r="B36" s="122">
        <v>50</v>
      </c>
      <c r="C36" s="99"/>
      <c r="D36" s="490" t="s">
        <v>59</v>
      </c>
      <c r="E36" s="516"/>
      <c r="F36" s="490" t="s">
        <v>60</v>
      </c>
      <c r="G36" s="491"/>
      <c r="J36" s="112"/>
      <c r="K36" s="112"/>
      <c r="L36" s="116"/>
      <c r="M36" s="116"/>
      <c r="N36" s="117"/>
    </row>
    <row r="37" spans="1:14" s="14" customFormat="1" ht="27" customHeight="1" x14ac:dyDescent="0.4">
      <c r="A37" s="123" t="s">
        <v>61</v>
      </c>
      <c r="B37" s="124">
        <v>1</v>
      </c>
      <c r="C37" s="125" t="s">
        <v>62</v>
      </c>
      <c r="D37" s="126" t="s">
        <v>63</v>
      </c>
      <c r="E37" s="127" t="s">
        <v>64</v>
      </c>
      <c r="F37" s="126" t="s">
        <v>63</v>
      </c>
      <c r="G37" s="128" t="s">
        <v>64</v>
      </c>
      <c r="I37" s="129" t="s">
        <v>65</v>
      </c>
      <c r="J37" s="112"/>
      <c r="K37" s="112"/>
      <c r="L37" s="116"/>
      <c r="M37" s="116"/>
      <c r="N37" s="117"/>
    </row>
    <row r="38" spans="1:14" s="14" customFormat="1" ht="26.25" customHeight="1" x14ac:dyDescent="0.4">
      <c r="A38" s="123" t="s">
        <v>66</v>
      </c>
      <c r="B38" s="124">
        <v>1</v>
      </c>
      <c r="C38" s="130">
        <v>1</v>
      </c>
      <c r="D38" s="131">
        <v>75480716</v>
      </c>
      <c r="E38" s="132">
        <f>IF(ISBLANK(D38),"-",$D$48/$D$45*D38)</f>
        <v>75841494.790391982</v>
      </c>
      <c r="F38" s="131">
        <v>73633312</v>
      </c>
      <c r="G38" s="133">
        <f>IF(ISBLANK(F38),"-",$D$48/$F$45*F38)</f>
        <v>75098464.818611309</v>
      </c>
      <c r="I38" s="134"/>
      <c r="J38" s="112"/>
      <c r="K38" s="112"/>
      <c r="L38" s="116"/>
      <c r="M38" s="116"/>
      <c r="N38" s="117"/>
    </row>
    <row r="39" spans="1:14" s="14" customFormat="1" ht="26.25" customHeight="1" x14ac:dyDescent="0.4">
      <c r="A39" s="123" t="s">
        <v>67</v>
      </c>
      <c r="B39" s="124">
        <v>1</v>
      </c>
      <c r="C39" s="135">
        <v>2</v>
      </c>
      <c r="D39" s="136">
        <v>75560065</v>
      </c>
      <c r="E39" s="137">
        <f>IF(ISBLANK(D39),"-",$D$48/$D$45*D39)</f>
        <v>75921223.058604524</v>
      </c>
      <c r="F39" s="136">
        <v>74099861</v>
      </c>
      <c r="G39" s="138">
        <f>IF(ISBLANK(F39),"-",$D$48/$F$45*F39)</f>
        <v>75574297.192722887</v>
      </c>
      <c r="I39" s="492">
        <f>ABS((F43/D43*D42)-F42)/D42</f>
        <v>3.6446798009646475E-3</v>
      </c>
      <c r="J39" s="112"/>
      <c r="K39" s="112"/>
      <c r="L39" s="116"/>
      <c r="M39" s="116"/>
      <c r="N39" s="117"/>
    </row>
    <row r="40" spans="1:14" ht="26.25" customHeight="1" x14ac:dyDescent="0.4">
      <c r="A40" s="123" t="s">
        <v>68</v>
      </c>
      <c r="B40" s="124">
        <v>1</v>
      </c>
      <c r="C40" s="135">
        <v>3</v>
      </c>
      <c r="D40" s="136">
        <v>75439584</v>
      </c>
      <c r="E40" s="137">
        <f>IF(ISBLANK(D40),"-",$D$48/$D$45*D40)</f>
        <v>75800166.189803213</v>
      </c>
      <c r="F40" s="136">
        <v>74564566</v>
      </c>
      <c r="G40" s="138">
        <f>IF(ISBLANK(F40),"-",$D$48/$F$45*F40)</f>
        <v>76048248.874993175</v>
      </c>
      <c r="I40" s="492"/>
      <c r="L40" s="116"/>
      <c r="M40" s="116"/>
      <c r="N40" s="139"/>
    </row>
    <row r="41" spans="1:14" ht="27" customHeight="1" x14ac:dyDescent="0.4">
      <c r="A41" s="123" t="s">
        <v>69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 x14ac:dyDescent="0.4">
      <c r="A42" s="123" t="s">
        <v>70</v>
      </c>
      <c r="B42" s="124">
        <v>1</v>
      </c>
      <c r="C42" s="145" t="s">
        <v>71</v>
      </c>
      <c r="D42" s="146">
        <f>AVERAGE(D38:D41)</f>
        <v>75493455</v>
      </c>
      <c r="E42" s="147">
        <f>AVERAGE(E38:E41)</f>
        <v>75854294.679599911</v>
      </c>
      <c r="F42" s="146">
        <f>AVERAGE(F38:F41)</f>
        <v>74099246.333333328</v>
      </c>
      <c r="G42" s="148">
        <f>AVERAGE(G38:G41)</f>
        <v>75573670.295442447</v>
      </c>
      <c r="H42" s="149"/>
    </row>
    <row r="43" spans="1:14" ht="26.25" customHeight="1" x14ac:dyDescent="0.4">
      <c r="A43" s="123" t="s">
        <v>72</v>
      </c>
      <c r="B43" s="124">
        <v>1</v>
      </c>
      <c r="C43" s="150" t="s">
        <v>73</v>
      </c>
      <c r="D43" s="151">
        <v>17.54</v>
      </c>
      <c r="E43" s="139"/>
      <c r="F43" s="151">
        <v>17.28</v>
      </c>
      <c r="H43" s="149"/>
    </row>
    <row r="44" spans="1:14" ht="26.25" customHeight="1" x14ac:dyDescent="0.4">
      <c r="A44" s="123" t="s">
        <v>74</v>
      </c>
      <c r="B44" s="124">
        <v>1</v>
      </c>
      <c r="C44" s="152" t="s">
        <v>75</v>
      </c>
      <c r="D44" s="153">
        <f>D43*$B$34</f>
        <v>14.975067551248602</v>
      </c>
      <c r="E44" s="154"/>
      <c r="F44" s="153">
        <f>F43*$B$34</f>
        <v>14.753088214685055</v>
      </c>
      <c r="H44" s="149"/>
    </row>
    <row r="45" spans="1:14" ht="19.5" customHeight="1" x14ac:dyDescent="0.3">
      <c r="A45" s="123" t="s">
        <v>76</v>
      </c>
      <c r="B45" s="155">
        <f>(B44/B43)*(B42/B41)*(B40/B39)*(B38/B37)*B36</f>
        <v>50</v>
      </c>
      <c r="C45" s="152" t="s">
        <v>77</v>
      </c>
      <c r="D45" s="156">
        <f>D44*$B$30/100</f>
        <v>14.928644841839731</v>
      </c>
      <c r="E45" s="157"/>
      <c r="F45" s="156">
        <f>F44*$B$30/100</f>
        <v>14.707353641219532</v>
      </c>
      <c r="H45" s="149"/>
    </row>
    <row r="46" spans="1:14" ht="19.5" customHeight="1" x14ac:dyDescent="0.3">
      <c r="A46" s="478" t="s">
        <v>78</v>
      </c>
      <c r="B46" s="479"/>
      <c r="C46" s="152" t="s">
        <v>79</v>
      </c>
      <c r="D46" s="158">
        <f>D45/$B$45</f>
        <v>0.29857289683679461</v>
      </c>
      <c r="E46" s="159"/>
      <c r="F46" s="160">
        <f>F45/$B$45</f>
        <v>0.29414707282439062</v>
      </c>
      <c r="H46" s="149"/>
    </row>
    <row r="47" spans="1:14" ht="27" customHeight="1" x14ac:dyDescent="0.4">
      <c r="A47" s="480"/>
      <c r="B47" s="481"/>
      <c r="C47" s="161" t="s">
        <v>80</v>
      </c>
      <c r="D47" s="162">
        <v>0.3</v>
      </c>
      <c r="E47" s="163"/>
      <c r="F47" s="159"/>
      <c r="H47" s="149"/>
    </row>
    <row r="48" spans="1:14" ht="18.75" x14ac:dyDescent="0.3">
      <c r="C48" s="164" t="s">
        <v>81</v>
      </c>
      <c r="D48" s="156">
        <f>D47*$B$45</f>
        <v>15</v>
      </c>
      <c r="F48" s="165"/>
      <c r="H48" s="149"/>
    </row>
    <row r="49" spans="1:12" ht="19.5" customHeight="1" x14ac:dyDescent="0.3">
      <c r="C49" s="166" t="s">
        <v>82</v>
      </c>
      <c r="D49" s="167">
        <f>D48/B34</f>
        <v>17.569202883366163</v>
      </c>
      <c r="F49" s="165"/>
      <c r="H49" s="149"/>
    </row>
    <row r="50" spans="1:12" ht="18.75" x14ac:dyDescent="0.3">
      <c r="C50" s="121" t="s">
        <v>83</v>
      </c>
      <c r="D50" s="168">
        <f>AVERAGE(E38:E41,G38:G41)</f>
        <v>75713982.487521186</v>
      </c>
      <c r="F50" s="169"/>
      <c r="H50" s="149"/>
    </row>
    <row r="51" spans="1:12" ht="18.75" x14ac:dyDescent="0.3">
      <c r="C51" s="123" t="s">
        <v>84</v>
      </c>
      <c r="D51" s="170">
        <f>STDEV(E38:E41,G38:G41)/D50</f>
        <v>4.4857010515088258E-3</v>
      </c>
      <c r="F51" s="169"/>
      <c r="H51" s="149"/>
    </row>
    <row r="52" spans="1:12" ht="19.5" customHeight="1" x14ac:dyDescent="0.3">
      <c r="C52" s="171" t="s">
        <v>20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85</v>
      </c>
    </row>
    <row r="55" spans="1:12" ht="18.75" x14ac:dyDescent="0.3">
      <c r="A55" s="99" t="s">
        <v>86</v>
      </c>
      <c r="B55" s="175" t="str">
        <f>B21</f>
        <v>Each film coated tablet contains: Abacavir  Sulfate USP equivalent to Abacavir 600 mg and Lamivudine USP 300 mg.</v>
      </c>
    </row>
    <row r="56" spans="1:12" ht="26.25" customHeight="1" x14ac:dyDescent="0.4">
      <c r="A56" s="176" t="s">
        <v>87</v>
      </c>
      <c r="B56" s="177">
        <v>600</v>
      </c>
      <c r="C56" s="99" t="str">
        <f>B20</f>
        <v xml:space="preserve">ABACAVIR SULFATE 600 mg &amp; LAMIVUDINE 300 mg </v>
      </c>
      <c r="H56" s="178"/>
    </row>
    <row r="57" spans="1:12" ht="18.75" x14ac:dyDescent="0.3">
      <c r="A57" s="175" t="s">
        <v>88</v>
      </c>
      <c r="B57" s="243">
        <f>Uniformity!C46</f>
        <v>1484.4850000000001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1" t="s">
        <v>89</v>
      </c>
      <c r="B59" s="122">
        <v>100</v>
      </c>
      <c r="C59" s="99"/>
      <c r="D59" s="179" t="s">
        <v>90</v>
      </c>
      <c r="E59" s="180" t="s">
        <v>62</v>
      </c>
      <c r="F59" s="180" t="s">
        <v>63</v>
      </c>
      <c r="G59" s="180" t="s">
        <v>91</v>
      </c>
      <c r="H59" s="125" t="s">
        <v>92</v>
      </c>
      <c r="L59" s="112"/>
    </row>
    <row r="60" spans="1:12" s="14" customFormat="1" ht="26.25" customHeight="1" x14ac:dyDescent="0.4">
      <c r="A60" s="123" t="s">
        <v>93</v>
      </c>
      <c r="B60" s="124">
        <v>5</v>
      </c>
      <c r="C60" s="495" t="s">
        <v>94</v>
      </c>
      <c r="D60" s="498">
        <v>1477.18</v>
      </c>
      <c r="E60" s="181">
        <v>1</v>
      </c>
      <c r="F60" s="182">
        <v>76532369</v>
      </c>
      <c r="G60" s="244">
        <f>IF(ISBLANK(F60),"-",(F60/$D$50*$D$47*$B$68)*($B$57/$D$60))</f>
        <v>609.4845647294311</v>
      </c>
      <c r="H60" s="259">
        <f t="shared" ref="H60:H71" si="0">IF(ISBLANK(F60),"-",(G60/$B$56)*100)</f>
        <v>101.58076078823852</v>
      </c>
      <c r="L60" s="112"/>
    </row>
    <row r="61" spans="1:12" s="14" customFormat="1" ht="26.25" customHeight="1" x14ac:dyDescent="0.4">
      <c r="A61" s="123" t="s">
        <v>95</v>
      </c>
      <c r="B61" s="124">
        <v>100</v>
      </c>
      <c r="C61" s="496"/>
      <c r="D61" s="499"/>
      <c r="E61" s="183">
        <v>2</v>
      </c>
      <c r="F61" s="136">
        <v>77047379</v>
      </c>
      <c r="G61" s="245">
        <f>IF(ISBLANK(F61),"-",(F61/$D$50*$D$47*$B$68)*($B$57/$D$60))</f>
        <v>613.58597501873373</v>
      </c>
      <c r="H61" s="260">
        <f t="shared" si="0"/>
        <v>102.26432916978897</v>
      </c>
      <c r="L61" s="112"/>
    </row>
    <row r="62" spans="1:12" s="14" customFormat="1" ht="26.25" customHeight="1" x14ac:dyDescent="0.4">
      <c r="A62" s="123" t="s">
        <v>96</v>
      </c>
      <c r="B62" s="124">
        <v>1</v>
      </c>
      <c r="C62" s="496"/>
      <c r="D62" s="499"/>
      <c r="E62" s="183">
        <v>3</v>
      </c>
      <c r="F62" s="184">
        <v>76450982</v>
      </c>
      <c r="G62" s="245">
        <f>IF(ISBLANK(F62),"-",(F62/$D$50*$D$47*$B$68)*($B$57/$D$60))</f>
        <v>608.83641910271422</v>
      </c>
      <c r="H62" s="260">
        <f t="shared" si="0"/>
        <v>101.47273651711903</v>
      </c>
      <c r="L62" s="112"/>
    </row>
    <row r="63" spans="1:12" ht="27" customHeight="1" x14ac:dyDescent="0.4">
      <c r="A63" s="123" t="s">
        <v>97</v>
      </c>
      <c r="B63" s="124">
        <v>1</v>
      </c>
      <c r="C63" s="505"/>
      <c r="D63" s="500"/>
      <c r="E63" s="185">
        <v>4</v>
      </c>
      <c r="F63" s="186"/>
      <c r="G63" s="245" t="str">
        <f>IF(ISBLANK(F63),"-",(F63/$D$50*$D$47*$B$68)*($B$57/$D$60))</f>
        <v>-</v>
      </c>
      <c r="H63" s="260" t="str">
        <f t="shared" si="0"/>
        <v>-</v>
      </c>
    </row>
    <row r="64" spans="1:12" ht="26.25" customHeight="1" x14ac:dyDescent="0.4">
      <c r="A64" s="123" t="s">
        <v>98</v>
      </c>
      <c r="B64" s="124">
        <v>1</v>
      </c>
      <c r="C64" s="495" t="s">
        <v>99</v>
      </c>
      <c r="D64" s="498">
        <v>1486.05</v>
      </c>
      <c r="E64" s="181">
        <v>1</v>
      </c>
      <c r="F64" s="182">
        <v>78011059</v>
      </c>
      <c r="G64" s="244">
        <f>IF(ISBLANK(F64),"-",(F64/$D$50*$D$47*$B$68)*($B$57/$D$64))</f>
        <v>617.55227386971876</v>
      </c>
      <c r="H64" s="259">
        <f t="shared" si="0"/>
        <v>102.92537897828646</v>
      </c>
    </row>
    <row r="65" spans="1:8" ht="26.25" customHeight="1" x14ac:dyDescent="0.4">
      <c r="A65" s="123" t="s">
        <v>100</v>
      </c>
      <c r="B65" s="124">
        <v>1</v>
      </c>
      <c r="C65" s="496"/>
      <c r="D65" s="499"/>
      <c r="E65" s="183">
        <v>2</v>
      </c>
      <c r="F65" s="136">
        <v>78431539</v>
      </c>
      <c r="G65" s="245">
        <f>IF(ISBLANK(F65),"-",(F65/$D$50*$D$47*$B$68)*($B$57/$D$64))</f>
        <v>620.88088372895368</v>
      </c>
      <c r="H65" s="260">
        <f t="shared" si="0"/>
        <v>103.48014728815895</v>
      </c>
    </row>
    <row r="66" spans="1:8" ht="26.25" customHeight="1" x14ac:dyDescent="0.4">
      <c r="A66" s="123" t="s">
        <v>101</v>
      </c>
      <c r="B66" s="124">
        <v>1</v>
      </c>
      <c r="C66" s="496"/>
      <c r="D66" s="499"/>
      <c r="E66" s="183">
        <v>3</v>
      </c>
      <c r="F66" s="136">
        <v>78813554</v>
      </c>
      <c r="G66" s="245">
        <f>IF(ISBLANK(F66),"-",(F66/$D$50*$D$47*$B$68)*($B$57/$D$64))</f>
        <v>623.90499639870131</v>
      </c>
      <c r="H66" s="260">
        <f t="shared" si="0"/>
        <v>103.98416606645023</v>
      </c>
    </row>
    <row r="67" spans="1:8" ht="27" customHeight="1" x14ac:dyDescent="0.4">
      <c r="A67" s="123" t="s">
        <v>102</v>
      </c>
      <c r="B67" s="124">
        <v>1</v>
      </c>
      <c r="C67" s="505"/>
      <c r="D67" s="500"/>
      <c r="E67" s="185">
        <v>4</v>
      </c>
      <c r="F67" s="186"/>
      <c r="G67" s="258" t="str">
        <f>IF(ISBLANK(F67),"-",(F67/$D$50*$D$47*$B$68)*($B$57/$D$64))</f>
        <v>-</v>
      </c>
      <c r="H67" s="261" t="str">
        <f t="shared" si="0"/>
        <v>-</v>
      </c>
    </row>
    <row r="68" spans="1:8" ht="26.25" customHeight="1" x14ac:dyDescent="0.4">
      <c r="A68" s="123" t="s">
        <v>103</v>
      </c>
      <c r="B68" s="187">
        <f>(B67/B66)*(B65/B64)*(B63/B62)*(B61/B60)*B59</f>
        <v>2000</v>
      </c>
      <c r="C68" s="495" t="s">
        <v>104</v>
      </c>
      <c r="D68" s="498">
        <v>1492.33</v>
      </c>
      <c r="E68" s="181">
        <v>1</v>
      </c>
      <c r="F68" s="182">
        <v>78584555</v>
      </c>
      <c r="G68" s="244">
        <f>IF(ISBLANK(F68),"-",(F68/$D$50*$D$47*$B$68)*($B$57/$D$68))</f>
        <v>619.47431247483451</v>
      </c>
      <c r="H68" s="260">
        <f t="shared" si="0"/>
        <v>103.24571874580575</v>
      </c>
    </row>
    <row r="69" spans="1:8" ht="27" customHeight="1" x14ac:dyDescent="0.4">
      <c r="A69" s="171" t="s">
        <v>105</v>
      </c>
      <c r="B69" s="188">
        <f>(D47*B68)/B56*B57</f>
        <v>1484.4850000000001</v>
      </c>
      <c r="C69" s="496"/>
      <c r="D69" s="499"/>
      <c r="E69" s="183">
        <v>2</v>
      </c>
      <c r="F69" s="136">
        <v>78799934</v>
      </c>
      <c r="G69" s="245">
        <f>IF(ISBLANK(F69),"-",(F69/$D$50*$D$47*$B$68)*($B$57/$D$68))</f>
        <v>621.17212393341595</v>
      </c>
      <c r="H69" s="260">
        <f t="shared" si="0"/>
        <v>103.528687322236</v>
      </c>
    </row>
    <row r="70" spans="1:8" ht="26.25" customHeight="1" x14ac:dyDescent="0.4">
      <c r="A70" s="501" t="s">
        <v>78</v>
      </c>
      <c r="B70" s="502"/>
      <c r="C70" s="496"/>
      <c r="D70" s="499"/>
      <c r="E70" s="183">
        <v>3</v>
      </c>
      <c r="F70" s="136">
        <v>78602694</v>
      </c>
      <c r="G70" s="245">
        <f>IF(ISBLANK(F70),"-",(F70/$D$50*$D$47*$B$68)*($B$57/$D$68))</f>
        <v>619.61730042652528</v>
      </c>
      <c r="H70" s="260">
        <f t="shared" si="0"/>
        <v>103.26955007108755</v>
      </c>
    </row>
    <row r="71" spans="1:8" ht="27" customHeight="1" x14ac:dyDescent="0.4">
      <c r="A71" s="503"/>
      <c r="B71" s="504"/>
      <c r="C71" s="497"/>
      <c r="D71" s="500"/>
      <c r="E71" s="185">
        <v>4</v>
      </c>
      <c r="F71" s="186"/>
      <c r="G71" s="258" t="str">
        <f>IF(ISBLANK(F71),"-",(F71/$D$50*$D$47*$B$68)*($B$57/$D$68))</f>
        <v>-</v>
      </c>
      <c r="H71" s="261" t="str">
        <f t="shared" si="0"/>
        <v>-</v>
      </c>
    </row>
    <row r="72" spans="1:8" ht="26.25" customHeight="1" x14ac:dyDescent="0.4">
      <c r="A72" s="189"/>
      <c r="B72" s="189"/>
      <c r="C72" s="189"/>
      <c r="D72" s="189"/>
      <c r="E72" s="189"/>
      <c r="F72" s="191" t="s">
        <v>71</v>
      </c>
      <c r="G72" s="247">
        <f>AVERAGE(G60:G71)</f>
        <v>617.16764996478094</v>
      </c>
      <c r="H72" s="262">
        <f>AVERAGE(H60:H71)</f>
        <v>102.86127499413016</v>
      </c>
    </row>
    <row r="73" spans="1:8" ht="26.25" customHeight="1" x14ac:dyDescent="0.4">
      <c r="C73" s="189"/>
      <c r="D73" s="189"/>
      <c r="E73" s="189"/>
      <c r="F73" s="192" t="s">
        <v>84</v>
      </c>
      <c r="G73" s="246">
        <f>STDEV(G60:G71)/G72</f>
        <v>8.6491671521837094E-3</v>
      </c>
      <c r="H73" s="246">
        <f>STDEV(H60:H71)/H72</f>
        <v>8.6491671521837215E-3</v>
      </c>
    </row>
    <row r="74" spans="1:8" ht="27" customHeight="1" x14ac:dyDescent="0.4">
      <c r="A74" s="189"/>
      <c r="B74" s="189"/>
      <c r="C74" s="190"/>
      <c r="D74" s="190"/>
      <c r="E74" s="193"/>
      <c r="F74" s="194" t="s">
        <v>20</v>
      </c>
      <c r="G74" s="195">
        <f>COUNT(G60:G71)</f>
        <v>9</v>
      </c>
      <c r="H74" s="195">
        <f>COUNT(H60:H71)</f>
        <v>9</v>
      </c>
    </row>
    <row r="76" spans="1:8" ht="26.25" customHeight="1" x14ac:dyDescent="0.4">
      <c r="A76" s="108" t="s">
        <v>106</v>
      </c>
      <c r="B76" s="196" t="s">
        <v>107</v>
      </c>
      <c r="C76" s="482" t="str">
        <f>B26</f>
        <v>ABACAVIR SULFATE</v>
      </c>
      <c r="D76" s="482"/>
      <c r="E76" s="197" t="s">
        <v>108</v>
      </c>
      <c r="F76" s="197"/>
      <c r="G76" s="272">
        <f>H72</f>
        <v>102.86127499413016</v>
      </c>
      <c r="H76" s="199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517" t="str">
        <f>B26</f>
        <v>ABACAVIR SULFATE</v>
      </c>
      <c r="C79" s="517"/>
    </row>
    <row r="80" spans="1:8" ht="26.25" customHeight="1" x14ac:dyDescent="0.4">
      <c r="A80" s="109" t="s">
        <v>48</v>
      </c>
      <c r="B80" s="517"/>
      <c r="C80" s="517"/>
    </row>
    <row r="81" spans="1:12" ht="27" customHeight="1" x14ac:dyDescent="0.4">
      <c r="A81" s="109" t="s">
        <v>6</v>
      </c>
      <c r="B81" s="200">
        <f>B28</f>
        <v>99.69</v>
      </c>
    </row>
    <row r="82" spans="1:12" s="14" customFormat="1" ht="27" customHeight="1" x14ac:dyDescent="0.4">
      <c r="A82" s="109" t="s">
        <v>49</v>
      </c>
      <c r="B82" s="111">
        <v>0</v>
      </c>
      <c r="C82" s="484" t="s">
        <v>50</v>
      </c>
      <c r="D82" s="485"/>
      <c r="E82" s="485"/>
      <c r="F82" s="485"/>
      <c r="G82" s="486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99.69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453">
        <v>572.66399999999999</v>
      </c>
      <c r="C84" s="487" t="s">
        <v>111</v>
      </c>
      <c r="D84" s="488"/>
      <c r="E84" s="488"/>
      <c r="F84" s="488"/>
      <c r="G84" s="488"/>
      <c r="H84" s="489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453">
        <v>670.75</v>
      </c>
      <c r="C85" s="487" t="s">
        <v>112</v>
      </c>
      <c r="D85" s="488"/>
      <c r="E85" s="488"/>
      <c r="F85" s="488"/>
      <c r="G85" s="488"/>
      <c r="H85" s="489"/>
      <c r="I85" s="112"/>
      <c r="J85" s="112"/>
      <c r="K85" s="112"/>
      <c r="L85" s="112"/>
    </row>
    <row r="86" spans="1:12" s="14" customFormat="1" ht="18.75" x14ac:dyDescent="0.3">
      <c r="A86" s="109"/>
      <c r="B86" s="118"/>
      <c r="C86" s="119"/>
      <c r="D86" s="119"/>
      <c r="E86" s="119"/>
      <c r="F86" s="119"/>
      <c r="G86" s="119"/>
      <c r="H86" s="119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0">
        <f>B84/B85</f>
        <v>0.85376667909057025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1" t="s">
        <v>58</v>
      </c>
      <c r="B89" s="122">
        <v>50</v>
      </c>
      <c r="D89" s="201" t="s">
        <v>59</v>
      </c>
      <c r="E89" s="202"/>
      <c r="F89" s="490" t="s">
        <v>60</v>
      </c>
      <c r="G89" s="491"/>
    </row>
    <row r="90" spans="1:12" ht="27" customHeight="1" x14ac:dyDescent="0.4">
      <c r="A90" s="123" t="s">
        <v>61</v>
      </c>
      <c r="B90" s="124">
        <v>2</v>
      </c>
      <c r="C90" s="203" t="s">
        <v>62</v>
      </c>
      <c r="D90" s="126" t="s">
        <v>63</v>
      </c>
      <c r="E90" s="127" t="s">
        <v>64</v>
      </c>
      <c r="F90" s="126" t="s">
        <v>63</v>
      </c>
      <c r="G90" s="204" t="s">
        <v>64</v>
      </c>
      <c r="I90" s="129" t="s">
        <v>65</v>
      </c>
    </row>
    <row r="91" spans="1:12" ht="26.25" customHeight="1" x14ac:dyDescent="0.4">
      <c r="A91" s="123" t="s">
        <v>66</v>
      </c>
      <c r="B91" s="124">
        <v>100</v>
      </c>
      <c r="C91" s="205">
        <v>1</v>
      </c>
      <c r="D91" s="307">
        <v>0.83699999999999997</v>
      </c>
      <c r="E91" s="132">
        <f>IF(ISBLANK(D91),"-",$D$101/$D$98*D91)</f>
        <v>0.93284964160271511</v>
      </c>
      <c r="F91" s="131">
        <v>0.83099999999999996</v>
      </c>
      <c r="G91" s="133">
        <f>IF(ISBLANK(F91),"-",$D$101/$F$98*F91)</f>
        <v>0.94856752887071982</v>
      </c>
      <c r="I91" s="134"/>
    </row>
    <row r="92" spans="1:12" ht="26.25" customHeight="1" x14ac:dyDescent="0.4">
      <c r="A92" s="123" t="s">
        <v>67</v>
      </c>
      <c r="B92" s="124">
        <v>1</v>
      </c>
      <c r="C92" s="190">
        <v>2</v>
      </c>
      <c r="D92" s="312">
        <v>0.83899999999999997</v>
      </c>
      <c r="E92" s="137">
        <f>IF(ISBLANK(D92),"-",$D$101/$D$98*D92)</f>
        <v>0.93507867300439418</v>
      </c>
      <c r="F92" s="136">
        <v>0.83099999999999996</v>
      </c>
      <c r="G92" s="138">
        <f>IF(ISBLANK(F92),"-",$D$101/$F$98*F92)</f>
        <v>0.94856752887071982</v>
      </c>
      <c r="I92" s="492">
        <f>ABS((F96/D96*D95)-F95)/D95</f>
        <v>1.6454201392790722E-2</v>
      </c>
    </row>
    <row r="93" spans="1:12" ht="26.25" customHeight="1" x14ac:dyDescent="0.4">
      <c r="A93" s="123" t="s">
        <v>68</v>
      </c>
      <c r="B93" s="124">
        <v>1</v>
      </c>
      <c r="C93" s="190">
        <v>3</v>
      </c>
      <c r="D93" s="312">
        <v>0.83599999999999997</v>
      </c>
      <c r="E93" s="137">
        <f>IF(ISBLANK(D93),"-",$D$101/$D$98*D93)</f>
        <v>0.93173512590187557</v>
      </c>
      <c r="F93" s="136">
        <v>0.83199999999999996</v>
      </c>
      <c r="G93" s="138">
        <f>IF(ISBLANK(F93),"-",$D$101/$F$98*F93)</f>
        <v>0.9497090060414427</v>
      </c>
      <c r="I93" s="492"/>
    </row>
    <row r="94" spans="1:12" ht="27" customHeight="1" x14ac:dyDescent="0.4">
      <c r="A94" s="123" t="s">
        <v>69</v>
      </c>
      <c r="B94" s="124">
        <v>1</v>
      </c>
      <c r="C94" s="206">
        <v>4</v>
      </c>
      <c r="D94" s="383"/>
      <c r="E94" s="142" t="str">
        <f>IF(ISBLANK(D94),"-",$D$101/$D$98*D94)</f>
        <v>-</v>
      </c>
      <c r="F94" s="207"/>
      <c r="G94" s="143" t="str">
        <f>IF(ISBLANK(F94),"-",$D$101/$F$98*F94)</f>
        <v>-</v>
      </c>
      <c r="I94" s="144"/>
    </row>
    <row r="95" spans="1:12" ht="27" customHeight="1" x14ac:dyDescent="0.4">
      <c r="A95" s="123" t="s">
        <v>70</v>
      </c>
      <c r="B95" s="124">
        <v>1</v>
      </c>
      <c r="C95" s="208" t="s">
        <v>71</v>
      </c>
      <c r="D95" s="462">
        <f>AVERAGE(D91:D94)</f>
        <v>0.83733333333333337</v>
      </c>
      <c r="E95" s="463">
        <f>AVERAGE(E91:E94)</f>
        <v>0.93322114683632817</v>
      </c>
      <c r="F95" s="464">
        <f>AVERAGE(F91:F94)</f>
        <v>0.83133333333333326</v>
      </c>
      <c r="G95" s="465">
        <f>AVERAGE(G91:G94)</f>
        <v>0.94894802126096078</v>
      </c>
    </row>
    <row r="96" spans="1:12" ht="26.25" customHeight="1" x14ac:dyDescent="0.4">
      <c r="A96" s="123" t="s">
        <v>72</v>
      </c>
      <c r="B96" s="110">
        <v>1</v>
      </c>
      <c r="C96" s="209" t="s">
        <v>113</v>
      </c>
      <c r="D96" s="210">
        <v>35.14</v>
      </c>
      <c r="E96" s="139"/>
      <c r="F96" s="151">
        <v>34.31</v>
      </c>
    </row>
    <row r="97" spans="1:10" ht="26.25" customHeight="1" x14ac:dyDescent="0.4">
      <c r="A97" s="123" t="s">
        <v>74</v>
      </c>
      <c r="B97" s="110">
        <v>1</v>
      </c>
      <c r="C97" s="211" t="s">
        <v>114</v>
      </c>
      <c r="D97" s="212">
        <f>D96*$B$87</f>
        <v>30.00136110324264</v>
      </c>
      <c r="E97" s="154"/>
      <c r="F97" s="153">
        <f>F96*$B$87</f>
        <v>29.292734759597469</v>
      </c>
    </row>
    <row r="98" spans="1:10" ht="19.5" customHeight="1" x14ac:dyDescent="0.3">
      <c r="A98" s="123" t="s">
        <v>76</v>
      </c>
      <c r="B98" s="213">
        <f>(B97/B96)*(B95/B94)*(B93/B92)*(B91/B90)*B89</f>
        <v>2500</v>
      </c>
      <c r="C98" s="211" t="s">
        <v>115</v>
      </c>
      <c r="D98" s="214">
        <f>D97*$B$83/100</f>
        <v>29.908356883822588</v>
      </c>
      <c r="E98" s="157"/>
      <c r="F98" s="156">
        <f>F97*$B$83/100</f>
        <v>29.201927281842718</v>
      </c>
    </row>
    <row r="99" spans="1:10" ht="19.5" customHeight="1" x14ac:dyDescent="0.3">
      <c r="A99" s="478" t="s">
        <v>78</v>
      </c>
      <c r="B99" s="493"/>
      <c r="C99" s="211" t="s">
        <v>116</v>
      </c>
      <c r="D99" s="215">
        <f>D98/$B$98</f>
        <v>1.1963342753529034E-2</v>
      </c>
      <c r="E99" s="157"/>
      <c r="F99" s="160">
        <f>F98/$B$98</f>
        <v>1.1680770912737087E-2</v>
      </c>
      <c r="G99" s="216"/>
      <c r="H99" s="149"/>
    </row>
    <row r="100" spans="1:10" ht="19.5" customHeight="1" x14ac:dyDescent="0.3">
      <c r="A100" s="480"/>
      <c r="B100" s="494"/>
      <c r="C100" s="211" t="s">
        <v>80</v>
      </c>
      <c r="D100" s="217">
        <f>$B$56/$B$116</f>
        <v>1.3333333333333334E-2</v>
      </c>
      <c r="F100" s="165"/>
      <c r="G100" s="218"/>
      <c r="H100" s="149"/>
    </row>
    <row r="101" spans="1:10" ht="18.75" x14ac:dyDescent="0.3">
      <c r="C101" s="211" t="s">
        <v>81</v>
      </c>
      <c r="D101" s="212">
        <f>D100*$B$98</f>
        <v>33.333333333333336</v>
      </c>
      <c r="F101" s="165"/>
      <c r="G101" s="216"/>
      <c r="H101" s="149"/>
    </row>
    <row r="102" spans="1:10" ht="19.5" customHeight="1" x14ac:dyDescent="0.3">
      <c r="C102" s="219" t="s">
        <v>82</v>
      </c>
      <c r="D102" s="220">
        <f>D101/B34</f>
        <v>39.042673074147032</v>
      </c>
      <c r="F102" s="169"/>
      <c r="G102" s="216"/>
      <c r="H102" s="149"/>
      <c r="J102" s="221"/>
    </row>
    <row r="103" spans="1:10" ht="18.75" x14ac:dyDescent="0.3">
      <c r="C103" s="222" t="s">
        <v>117</v>
      </c>
      <c r="D103" s="223">
        <f>AVERAGE(E91:E94,G91:G94)</f>
        <v>0.94108458404864448</v>
      </c>
      <c r="F103" s="169"/>
      <c r="G103" s="224"/>
      <c r="H103" s="149"/>
      <c r="J103" s="225"/>
    </row>
    <row r="104" spans="1:10" ht="18.75" x14ac:dyDescent="0.3">
      <c r="C104" s="192" t="s">
        <v>84</v>
      </c>
      <c r="D104" s="226">
        <f>STDEV(E91:E94,G91:G94)/D103</f>
        <v>9.235086528647336E-3</v>
      </c>
      <c r="F104" s="169"/>
      <c r="G104" s="216"/>
      <c r="H104" s="149"/>
      <c r="J104" s="225"/>
    </row>
    <row r="105" spans="1:10" ht="19.5" customHeight="1" x14ac:dyDescent="0.3">
      <c r="C105" s="194" t="s">
        <v>20</v>
      </c>
      <c r="D105" s="227">
        <f>COUNT(E91:E94,G91:G94)</f>
        <v>6</v>
      </c>
      <c r="F105" s="169"/>
      <c r="G105" s="216"/>
      <c r="H105" s="149"/>
      <c r="J105" s="225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7" customHeight="1" thickBot="1" x14ac:dyDescent="0.45">
      <c r="A107" s="121" t="s">
        <v>118</v>
      </c>
      <c r="B107" s="122">
        <v>900</v>
      </c>
      <c r="C107" s="263" t="s">
        <v>119</v>
      </c>
      <c r="D107" s="263" t="s">
        <v>63</v>
      </c>
      <c r="E107" s="263" t="s">
        <v>120</v>
      </c>
      <c r="F107" s="228" t="s">
        <v>121</v>
      </c>
    </row>
    <row r="108" spans="1:10" ht="26.25" customHeight="1" x14ac:dyDescent="0.4">
      <c r="A108" s="123" t="s">
        <v>122</v>
      </c>
      <c r="B108" s="124">
        <v>2</v>
      </c>
      <c r="C108" s="454">
        <v>1</v>
      </c>
      <c r="D108" s="459">
        <v>0.81699999999999995</v>
      </c>
      <c r="E108" s="456">
        <f t="shared" ref="E108:E113" si="1">IF(ISBLANK(D108),"-",D108/$D$103*$D$100*$B$116)</f>
        <v>520.88835404263909</v>
      </c>
      <c r="F108" s="264">
        <f t="shared" ref="F108:F113" si="2">IF(ISBLANK(D108), "-", (E108/$B$56)*100)</f>
        <v>86.814725673773182</v>
      </c>
    </row>
    <row r="109" spans="1:10" ht="26.25" customHeight="1" x14ac:dyDescent="0.4">
      <c r="A109" s="123" t="s">
        <v>95</v>
      </c>
      <c r="B109" s="124">
        <v>100</v>
      </c>
      <c r="C109" s="405">
        <v>2</v>
      </c>
      <c r="D109" s="460">
        <v>0.82599999999999996</v>
      </c>
      <c r="E109" s="457">
        <f t="shared" si="1"/>
        <v>526.62641424629112</v>
      </c>
      <c r="F109" s="265">
        <f t="shared" si="2"/>
        <v>87.77106904104852</v>
      </c>
    </row>
    <row r="110" spans="1:10" ht="26.25" customHeight="1" x14ac:dyDescent="0.4">
      <c r="A110" s="123" t="s">
        <v>96</v>
      </c>
      <c r="B110" s="124">
        <v>1</v>
      </c>
      <c r="C110" s="405">
        <v>3</v>
      </c>
      <c r="D110" s="460">
        <v>0.82899999999999996</v>
      </c>
      <c r="E110" s="457">
        <f t="shared" si="1"/>
        <v>528.53910098084179</v>
      </c>
      <c r="F110" s="265">
        <f t="shared" si="2"/>
        <v>88.089850163473642</v>
      </c>
    </row>
    <row r="111" spans="1:10" ht="26.25" customHeight="1" x14ac:dyDescent="0.4">
      <c r="A111" s="123" t="s">
        <v>97</v>
      </c>
      <c r="B111" s="124">
        <v>1</v>
      </c>
      <c r="C111" s="405">
        <v>4</v>
      </c>
      <c r="D111" s="460">
        <v>0.83199999999999996</v>
      </c>
      <c r="E111" s="457">
        <f t="shared" si="1"/>
        <v>530.45178771539247</v>
      </c>
      <c r="F111" s="265">
        <f t="shared" si="2"/>
        <v>88.408631285898736</v>
      </c>
    </row>
    <row r="112" spans="1:10" ht="26.25" customHeight="1" x14ac:dyDescent="0.4">
      <c r="A112" s="123" t="s">
        <v>98</v>
      </c>
      <c r="B112" s="124">
        <v>1</v>
      </c>
      <c r="C112" s="405">
        <v>5</v>
      </c>
      <c r="D112" s="460">
        <v>0.83099999999999996</v>
      </c>
      <c r="E112" s="457">
        <f t="shared" si="1"/>
        <v>529.81422547054228</v>
      </c>
      <c r="F112" s="265">
        <f t="shared" si="2"/>
        <v>88.302370911757038</v>
      </c>
    </row>
    <row r="113" spans="1:10" ht="27" customHeight="1" thickBot="1" x14ac:dyDescent="0.45">
      <c r="A113" s="123" t="s">
        <v>100</v>
      </c>
      <c r="B113" s="124">
        <v>1</v>
      </c>
      <c r="C113" s="455">
        <v>6</v>
      </c>
      <c r="D113" s="461">
        <v>0.83199999999999996</v>
      </c>
      <c r="E113" s="458">
        <f t="shared" si="1"/>
        <v>530.45178771539247</v>
      </c>
      <c r="F113" s="266">
        <f t="shared" si="2"/>
        <v>88.408631285898736</v>
      </c>
    </row>
    <row r="114" spans="1:10" ht="27" customHeight="1" thickBot="1" x14ac:dyDescent="0.45">
      <c r="A114" s="123" t="s">
        <v>101</v>
      </c>
      <c r="B114" s="124">
        <v>1</v>
      </c>
      <c r="C114" s="229"/>
      <c r="D114" s="190"/>
      <c r="E114" s="98"/>
      <c r="F114" s="267"/>
    </row>
    <row r="115" spans="1:10" ht="26.25" customHeight="1" x14ac:dyDescent="0.4">
      <c r="A115" s="123" t="s">
        <v>102</v>
      </c>
      <c r="B115" s="124">
        <v>1</v>
      </c>
      <c r="C115" s="229"/>
      <c r="D115" s="250" t="s">
        <v>71</v>
      </c>
      <c r="E115" s="252">
        <f>AVERAGE(E108:E113)</f>
        <v>527.79527836184991</v>
      </c>
      <c r="F115" s="268">
        <f>AVERAGE(F108:F113)</f>
        <v>87.96587972697499</v>
      </c>
    </row>
    <row r="116" spans="1:10" ht="27" customHeight="1" x14ac:dyDescent="0.4">
      <c r="A116" s="123" t="s">
        <v>103</v>
      </c>
      <c r="B116" s="155">
        <f>(B115/B114)*(B113/B112)*(B111/B110)*(B109/B108)*B107</f>
        <v>45000</v>
      </c>
      <c r="C116" s="230"/>
      <c r="D116" s="251" t="s">
        <v>84</v>
      </c>
      <c r="E116" s="249">
        <f>STDEV(E108:E113)/E115</f>
        <v>6.9777194144331834E-3</v>
      </c>
      <c r="F116" s="231">
        <f>STDEV(F108:F113)/F115</f>
        <v>6.9777194144331452E-3</v>
      </c>
      <c r="I116" s="98"/>
    </row>
    <row r="117" spans="1:10" ht="27" customHeight="1" x14ac:dyDescent="0.4">
      <c r="A117" s="478" t="s">
        <v>78</v>
      </c>
      <c r="B117" s="479"/>
      <c r="C117" s="232"/>
      <c r="D117" s="194" t="s">
        <v>20</v>
      </c>
      <c r="E117" s="254">
        <f>COUNT(E108:E113)</f>
        <v>6</v>
      </c>
      <c r="F117" s="255">
        <f>COUNT(F108:F113)</f>
        <v>6</v>
      </c>
      <c r="I117" s="98"/>
      <c r="J117" s="225"/>
    </row>
    <row r="118" spans="1:10" ht="26.25" customHeight="1" x14ac:dyDescent="0.3">
      <c r="A118" s="480"/>
      <c r="B118" s="481"/>
      <c r="C118" s="98"/>
      <c r="D118" s="253"/>
      <c r="E118" s="506" t="s">
        <v>123</v>
      </c>
      <c r="F118" s="507"/>
      <c r="G118" s="98"/>
      <c r="H118" s="98"/>
      <c r="I118" s="98"/>
    </row>
    <row r="119" spans="1:10" ht="25.5" customHeight="1" x14ac:dyDescent="0.4">
      <c r="A119" s="241"/>
      <c r="B119" s="119"/>
      <c r="C119" s="98"/>
      <c r="D119" s="251" t="s">
        <v>124</v>
      </c>
      <c r="E119" s="256">
        <f>MIN(E108:E113)</f>
        <v>520.88835404263909</v>
      </c>
      <c r="F119" s="269">
        <f>MIN(F108:F113)</f>
        <v>86.814725673773182</v>
      </c>
      <c r="G119" s="98"/>
      <c r="H119" s="98"/>
      <c r="I119" s="98"/>
    </row>
    <row r="120" spans="1:10" ht="24" customHeight="1" x14ac:dyDescent="0.4">
      <c r="A120" s="241"/>
      <c r="B120" s="119"/>
      <c r="C120" s="98"/>
      <c r="D120" s="166" t="s">
        <v>125</v>
      </c>
      <c r="E120" s="257">
        <f>MAX(E108:E113)</f>
        <v>530.45178771539247</v>
      </c>
      <c r="F120" s="270">
        <f>MAX(F108:F113)</f>
        <v>88.408631285898736</v>
      </c>
      <c r="G120" s="98"/>
      <c r="H120" s="98"/>
      <c r="I120" s="98"/>
    </row>
    <row r="121" spans="1:10" ht="27" customHeight="1" x14ac:dyDescent="0.3">
      <c r="A121" s="241"/>
      <c r="B121" s="119"/>
      <c r="C121" s="98"/>
      <c r="D121" s="98"/>
      <c r="E121" s="98"/>
      <c r="F121" s="190"/>
      <c r="G121" s="98"/>
      <c r="H121" s="98"/>
      <c r="I121" s="98"/>
    </row>
    <row r="122" spans="1:10" ht="25.5" customHeight="1" x14ac:dyDescent="0.3">
      <c r="A122" s="241"/>
      <c r="B122" s="119"/>
      <c r="C122" s="98"/>
      <c r="D122" s="98"/>
      <c r="E122" s="98"/>
      <c r="F122" s="190"/>
      <c r="G122" s="98"/>
      <c r="H122" s="98"/>
      <c r="I122" s="98"/>
    </row>
    <row r="123" spans="1:10" ht="18.75" x14ac:dyDescent="0.3">
      <c r="A123" s="241"/>
      <c r="B123" s="119"/>
      <c r="C123" s="98"/>
      <c r="D123" s="98"/>
      <c r="E123" s="98"/>
      <c r="F123" s="190"/>
      <c r="G123" s="98"/>
      <c r="H123" s="98"/>
      <c r="I123" s="98"/>
    </row>
    <row r="124" spans="1:10" ht="45.75" customHeight="1" x14ac:dyDescent="0.65">
      <c r="A124" s="108" t="s">
        <v>106</v>
      </c>
      <c r="B124" s="196" t="s">
        <v>126</v>
      </c>
      <c r="C124" s="482" t="str">
        <f>B26</f>
        <v>ABACAVIR SULFATE</v>
      </c>
      <c r="D124" s="482"/>
      <c r="E124" s="197" t="s">
        <v>127</v>
      </c>
      <c r="F124" s="197"/>
      <c r="G124" s="271">
        <f>F115</f>
        <v>87.96587972697499</v>
      </c>
      <c r="H124" s="98"/>
      <c r="I124" s="98"/>
    </row>
    <row r="125" spans="1:10" ht="45.75" customHeight="1" x14ac:dyDescent="0.65">
      <c r="A125" s="108"/>
      <c r="B125" s="196" t="s">
        <v>128</v>
      </c>
      <c r="C125" s="109" t="s">
        <v>129</v>
      </c>
      <c r="D125" s="271">
        <f>MIN(F108:F113)</f>
        <v>86.814725673773182</v>
      </c>
      <c r="E125" s="208" t="s">
        <v>130</v>
      </c>
      <c r="F125" s="271">
        <f>MAX(F108:F113)</f>
        <v>88.408631285898736</v>
      </c>
      <c r="G125" s="198"/>
      <c r="H125" s="98"/>
      <c r="I125" s="98"/>
    </row>
    <row r="126" spans="1:10" ht="19.5" customHeight="1" x14ac:dyDescent="0.3">
      <c r="A126" s="233"/>
      <c r="B126" s="233"/>
      <c r="C126" s="234"/>
      <c r="D126" s="234"/>
      <c r="E126" s="234"/>
      <c r="F126" s="234"/>
      <c r="G126" s="234"/>
      <c r="H126" s="234"/>
    </row>
    <row r="127" spans="1:10" ht="18.75" x14ac:dyDescent="0.3">
      <c r="B127" s="483" t="s">
        <v>26</v>
      </c>
      <c r="C127" s="483"/>
      <c r="E127" s="203" t="s">
        <v>27</v>
      </c>
      <c r="F127" s="235"/>
      <c r="G127" s="483" t="s">
        <v>28</v>
      </c>
      <c r="H127" s="483"/>
    </row>
    <row r="128" spans="1:10" ht="69.95" customHeight="1" x14ac:dyDescent="0.3">
      <c r="A128" s="236" t="s">
        <v>29</v>
      </c>
      <c r="B128" s="237"/>
      <c r="C128" s="237"/>
      <c r="E128" s="237"/>
      <c r="F128" s="98"/>
      <c r="G128" s="238"/>
      <c r="H128" s="238"/>
    </row>
    <row r="129" spans="1:9" ht="69.95" customHeight="1" x14ac:dyDescent="0.3">
      <c r="A129" s="236" t="s">
        <v>30</v>
      </c>
      <c r="B129" s="239"/>
      <c r="C129" s="239"/>
      <c r="E129" s="239"/>
      <c r="F129" s="98"/>
      <c r="G129" s="240"/>
      <c r="H129" s="240"/>
    </row>
    <row r="130" spans="1:9" ht="18.75" x14ac:dyDescent="0.3">
      <c r="A130" s="189"/>
      <c r="B130" s="189"/>
      <c r="C130" s="190"/>
      <c r="D130" s="190"/>
      <c r="E130" s="190"/>
      <c r="F130" s="193"/>
      <c r="G130" s="190"/>
      <c r="H130" s="190"/>
      <c r="I130" s="98"/>
    </row>
    <row r="131" spans="1:9" ht="18.75" x14ac:dyDescent="0.3">
      <c r="A131" s="189"/>
      <c r="B131" s="189"/>
      <c r="C131" s="190"/>
      <c r="D131" s="190"/>
      <c r="E131" s="190"/>
      <c r="F131" s="193"/>
      <c r="G131" s="190"/>
      <c r="H131" s="190"/>
      <c r="I131" s="98"/>
    </row>
    <row r="132" spans="1:9" ht="18.75" x14ac:dyDescent="0.3">
      <c r="A132" s="189"/>
      <c r="B132" s="189"/>
      <c r="C132" s="190"/>
      <c r="D132" s="190"/>
      <c r="E132" s="190"/>
      <c r="F132" s="193"/>
      <c r="G132" s="190"/>
      <c r="H132" s="190"/>
      <c r="I132" s="98"/>
    </row>
    <row r="133" spans="1:9" ht="18.75" x14ac:dyDescent="0.3">
      <c r="A133" s="189"/>
      <c r="B133" s="189"/>
      <c r="C133" s="190"/>
      <c r="D133" s="190"/>
      <c r="E133" s="190"/>
      <c r="F133" s="193"/>
      <c r="G133" s="190"/>
      <c r="H133" s="190"/>
      <c r="I133" s="98"/>
    </row>
    <row r="134" spans="1:9" ht="18.75" x14ac:dyDescent="0.3">
      <c r="A134" s="189"/>
      <c r="B134" s="189"/>
      <c r="C134" s="190"/>
      <c r="D134" s="190"/>
      <c r="E134" s="190"/>
      <c r="F134" s="193"/>
      <c r="G134" s="190"/>
      <c r="H134" s="190"/>
      <c r="I134" s="98"/>
    </row>
    <row r="135" spans="1:9" ht="18.75" x14ac:dyDescent="0.3">
      <c r="A135" s="189"/>
      <c r="B135" s="189"/>
      <c r="C135" s="190"/>
      <c r="D135" s="190"/>
      <c r="E135" s="190"/>
      <c r="F135" s="193"/>
      <c r="G135" s="190"/>
      <c r="H135" s="190"/>
      <c r="I135" s="98"/>
    </row>
    <row r="136" spans="1:9" ht="18.75" x14ac:dyDescent="0.3">
      <c r="A136" s="189"/>
      <c r="B136" s="189"/>
      <c r="C136" s="190"/>
      <c r="D136" s="190"/>
      <c r="E136" s="190"/>
      <c r="F136" s="193"/>
      <c r="G136" s="190"/>
      <c r="H136" s="190"/>
      <c r="I136" s="98"/>
    </row>
    <row r="137" spans="1:9" ht="18.75" x14ac:dyDescent="0.3">
      <c r="A137" s="189"/>
      <c r="B137" s="189"/>
      <c r="C137" s="190"/>
      <c r="D137" s="190"/>
      <c r="E137" s="190"/>
      <c r="F137" s="193"/>
      <c r="G137" s="190"/>
      <c r="H137" s="190"/>
      <c r="I137" s="98"/>
    </row>
    <row r="138" spans="1:9" ht="18.75" x14ac:dyDescent="0.3">
      <c r="A138" s="189"/>
      <c r="B138" s="189"/>
      <c r="C138" s="190"/>
      <c r="D138" s="190"/>
      <c r="E138" s="190"/>
      <c r="F138" s="193"/>
      <c r="G138" s="190"/>
      <c r="H138" s="190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35" priority="1" operator="greaterThan">
      <formula>0.02</formula>
    </cfRule>
  </conditionalFormatting>
  <conditionalFormatting sqref="D51">
    <cfRule type="cellIs" dxfId="34" priority="2" operator="greaterThan">
      <formula>0.02</formula>
    </cfRule>
  </conditionalFormatting>
  <conditionalFormatting sqref="G73">
    <cfRule type="cellIs" dxfId="33" priority="3" operator="greaterThan">
      <formula>0.02</formula>
    </cfRule>
  </conditionalFormatting>
  <conditionalFormatting sqref="H73">
    <cfRule type="cellIs" dxfId="32" priority="4" operator="greaterThan">
      <formula>0.02</formula>
    </cfRule>
  </conditionalFormatting>
  <conditionalFormatting sqref="D104">
    <cfRule type="cellIs" dxfId="31" priority="5" operator="greaterThan">
      <formula>0.02</formula>
    </cfRule>
  </conditionalFormatting>
  <conditionalFormatting sqref="I39">
    <cfRule type="cellIs" dxfId="30" priority="6" operator="lessThanOrEqual">
      <formula>0.02</formula>
    </cfRule>
  </conditionalFormatting>
  <conditionalFormatting sqref="I39">
    <cfRule type="cellIs" dxfId="29" priority="7" operator="greaterThan">
      <formula>0.02</formula>
    </cfRule>
  </conditionalFormatting>
  <conditionalFormatting sqref="I92">
    <cfRule type="cellIs" dxfId="28" priority="8" operator="lessThanOrEqual">
      <formula>0.02</formula>
    </cfRule>
  </conditionalFormatting>
  <conditionalFormatting sqref="I92">
    <cfRule type="cellIs" dxfId="27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5" zoomScale="40" zoomScaleNormal="40" zoomScaleSheetLayoutView="40" zoomScalePageLayoutView="51" workbookViewId="0">
      <selection activeCell="C68" sqref="C68:C7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6" t="s">
        <v>45</v>
      </c>
      <c r="B1" s="476"/>
      <c r="C1" s="476"/>
      <c r="D1" s="476"/>
      <c r="E1" s="476"/>
      <c r="F1" s="476"/>
      <c r="G1" s="476"/>
      <c r="H1" s="476"/>
      <c r="I1" s="476"/>
    </row>
    <row r="2" spans="1:9" ht="18.75" customHeight="1" x14ac:dyDescent="0.25">
      <c r="A2" s="476"/>
      <c r="B2" s="476"/>
      <c r="C2" s="476"/>
      <c r="D2" s="476"/>
      <c r="E2" s="476"/>
      <c r="F2" s="476"/>
      <c r="G2" s="476"/>
      <c r="H2" s="476"/>
      <c r="I2" s="476"/>
    </row>
    <row r="3" spans="1:9" ht="18.75" customHeight="1" x14ac:dyDescent="0.25">
      <c r="A3" s="476"/>
      <c r="B3" s="476"/>
      <c r="C3" s="476"/>
      <c r="D3" s="476"/>
      <c r="E3" s="476"/>
      <c r="F3" s="476"/>
      <c r="G3" s="476"/>
      <c r="H3" s="476"/>
      <c r="I3" s="476"/>
    </row>
    <row r="4" spans="1:9" ht="18.75" customHeight="1" x14ac:dyDescent="0.25">
      <c r="A4" s="476"/>
      <c r="B4" s="476"/>
      <c r="C4" s="476"/>
      <c r="D4" s="476"/>
      <c r="E4" s="476"/>
      <c r="F4" s="476"/>
      <c r="G4" s="476"/>
      <c r="H4" s="476"/>
      <c r="I4" s="476"/>
    </row>
    <row r="5" spans="1:9" ht="18.75" customHeight="1" x14ac:dyDescent="0.25">
      <c r="A5" s="476"/>
      <c r="B5" s="476"/>
      <c r="C5" s="476"/>
      <c r="D5" s="476"/>
      <c r="E5" s="476"/>
      <c r="F5" s="476"/>
      <c r="G5" s="476"/>
      <c r="H5" s="476"/>
      <c r="I5" s="476"/>
    </row>
    <row r="6" spans="1:9" ht="18.75" customHeight="1" x14ac:dyDescent="0.25">
      <c r="A6" s="476"/>
      <c r="B6" s="476"/>
      <c r="C6" s="476"/>
      <c r="D6" s="476"/>
      <c r="E6" s="476"/>
      <c r="F6" s="476"/>
      <c r="G6" s="476"/>
      <c r="H6" s="476"/>
      <c r="I6" s="476"/>
    </row>
    <row r="7" spans="1:9" ht="18.75" customHeight="1" x14ac:dyDescent="0.25">
      <c r="A7" s="476"/>
      <c r="B7" s="476"/>
      <c r="C7" s="476"/>
      <c r="D7" s="476"/>
      <c r="E7" s="476"/>
      <c r="F7" s="476"/>
      <c r="G7" s="476"/>
      <c r="H7" s="476"/>
      <c r="I7" s="476"/>
    </row>
    <row r="8" spans="1:9" x14ac:dyDescent="0.25">
      <c r="A8" s="477" t="s">
        <v>46</v>
      </c>
      <c r="B8" s="477"/>
      <c r="C8" s="477"/>
      <c r="D8" s="477"/>
      <c r="E8" s="477"/>
      <c r="F8" s="477"/>
      <c r="G8" s="477"/>
      <c r="H8" s="477"/>
      <c r="I8" s="477"/>
    </row>
    <row r="9" spans="1:9" x14ac:dyDescent="0.25">
      <c r="A9" s="477"/>
      <c r="B9" s="477"/>
      <c r="C9" s="477"/>
      <c r="D9" s="477"/>
      <c r="E9" s="477"/>
      <c r="F9" s="477"/>
      <c r="G9" s="477"/>
      <c r="H9" s="477"/>
      <c r="I9" s="477"/>
    </row>
    <row r="10" spans="1:9" x14ac:dyDescent="0.25">
      <c r="A10" s="477"/>
      <c r="B10" s="477"/>
      <c r="C10" s="477"/>
      <c r="D10" s="477"/>
      <c r="E10" s="477"/>
      <c r="F10" s="477"/>
      <c r="G10" s="477"/>
      <c r="H10" s="477"/>
      <c r="I10" s="477"/>
    </row>
    <row r="11" spans="1:9" x14ac:dyDescent="0.25">
      <c r="A11" s="477"/>
      <c r="B11" s="477"/>
      <c r="C11" s="477"/>
      <c r="D11" s="477"/>
      <c r="E11" s="477"/>
      <c r="F11" s="477"/>
      <c r="G11" s="477"/>
      <c r="H11" s="477"/>
      <c r="I11" s="477"/>
    </row>
    <row r="12" spans="1:9" x14ac:dyDescent="0.25">
      <c r="A12" s="477"/>
      <c r="B12" s="477"/>
      <c r="C12" s="477"/>
      <c r="D12" s="477"/>
      <c r="E12" s="477"/>
      <c r="F12" s="477"/>
      <c r="G12" s="477"/>
      <c r="H12" s="477"/>
      <c r="I12" s="477"/>
    </row>
    <row r="13" spans="1:9" x14ac:dyDescent="0.25">
      <c r="A13" s="477"/>
      <c r="B13" s="477"/>
      <c r="C13" s="477"/>
      <c r="D13" s="477"/>
      <c r="E13" s="477"/>
      <c r="F13" s="477"/>
      <c r="G13" s="477"/>
      <c r="H13" s="477"/>
      <c r="I13" s="477"/>
    </row>
    <row r="14" spans="1:9" x14ac:dyDescent="0.25">
      <c r="A14" s="477"/>
      <c r="B14" s="477"/>
      <c r="C14" s="477"/>
      <c r="D14" s="477"/>
      <c r="E14" s="477"/>
      <c r="F14" s="477"/>
      <c r="G14" s="477"/>
      <c r="H14" s="477"/>
      <c r="I14" s="477"/>
    </row>
    <row r="15" spans="1:9" ht="19.5" customHeight="1" x14ac:dyDescent="0.3">
      <c r="A15" s="273"/>
    </row>
    <row r="16" spans="1:9" ht="19.5" customHeight="1" x14ac:dyDescent="0.3">
      <c r="A16" s="510" t="s">
        <v>31</v>
      </c>
      <c r="B16" s="511"/>
      <c r="C16" s="511"/>
      <c r="D16" s="511"/>
      <c r="E16" s="511"/>
      <c r="F16" s="511"/>
      <c r="G16" s="511"/>
      <c r="H16" s="512"/>
    </row>
    <row r="17" spans="1:14" ht="20.25" customHeight="1" x14ac:dyDescent="0.25">
      <c r="A17" s="513" t="s">
        <v>47</v>
      </c>
      <c r="B17" s="513"/>
      <c r="C17" s="513"/>
      <c r="D17" s="513"/>
      <c r="E17" s="513"/>
      <c r="F17" s="513"/>
      <c r="G17" s="513"/>
      <c r="H17" s="513"/>
    </row>
    <row r="18" spans="1:14" ht="26.25" customHeight="1" x14ac:dyDescent="0.4">
      <c r="A18" s="275" t="s">
        <v>33</v>
      </c>
      <c r="B18" s="509" t="s">
        <v>5</v>
      </c>
      <c r="C18" s="509"/>
      <c r="D18" s="418"/>
      <c r="E18" s="276"/>
      <c r="F18" s="277"/>
      <c r="G18" s="277"/>
      <c r="H18" s="277"/>
    </row>
    <row r="19" spans="1:14" ht="26.25" customHeight="1" x14ac:dyDescent="0.4">
      <c r="A19" s="275" t="s">
        <v>34</v>
      </c>
      <c r="B19" s="278" t="s">
        <v>7</v>
      </c>
      <c r="C19" s="424">
        <v>1</v>
      </c>
      <c r="D19" s="277"/>
      <c r="E19" s="277"/>
      <c r="F19" s="277"/>
      <c r="G19" s="277"/>
      <c r="H19" s="277"/>
    </row>
    <row r="20" spans="1:14" ht="26.25" customHeight="1" x14ac:dyDescent="0.4">
      <c r="A20" s="275" t="s">
        <v>35</v>
      </c>
      <c r="B20" s="514" t="s">
        <v>9</v>
      </c>
      <c r="C20" s="514"/>
      <c r="D20" s="277"/>
      <c r="E20" s="277"/>
      <c r="F20" s="277"/>
      <c r="G20" s="277"/>
      <c r="H20" s="277"/>
    </row>
    <row r="21" spans="1:14" ht="26.25" customHeight="1" x14ac:dyDescent="0.4">
      <c r="A21" s="275" t="s">
        <v>36</v>
      </c>
      <c r="B21" s="514" t="s">
        <v>11</v>
      </c>
      <c r="C21" s="514"/>
      <c r="D21" s="514"/>
      <c r="E21" s="514"/>
      <c r="F21" s="514"/>
      <c r="G21" s="514"/>
      <c r="H21" s="514"/>
      <c r="I21" s="279"/>
    </row>
    <row r="22" spans="1:14" ht="26.25" customHeight="1" x14ac:dyDescent="0.4">
      <c r="A22" s="275" t="s">
        <v>37</v>
      </c>
      <c r="B22" s="280" t="s">
        <v>12</v>
      </c>
      <c r="C22" s="277"/>
      <c r="D22" s="277"/>
      <c r="E22" s="277"/>
      <c r="F22" s="277"/>
      <c r="G22" s="277"/>
      <c r="H22" s="277"/>
    </row>
    <row r="23" spans="1:14" ht="26.25" customHeight="1" x14ac:dyDescent="0.4">
      <c r="A23" s="275" t="s">
        <v>38</v>
      </c>
      <c r="B23" s="280">
        <v>43327</v>
      </c>
      <c r="C23" s="277"/>
      <c r="D23" s="277"/>
      <c r="E23" s="277"/>
      <c r="F23" s="277"/>
      <c r="G23" s="277"/>
      <c r="H23" s="277"/>
    </row>
    <row r="24" spans="1:14" ht="18.75" x14ac:dyDescent="0.3">
      <c r="A24" s="275"/>
      <c r="B24" s="281"/>
    </row>
    <row r="25" spans="1:14" ht="18.75" x14ac:dyDescent="0.3">
      <c r="A25" s="282" t="s">
        <v>1</v>
      </c>
      <c r="B25" s="281"/>
    </row>
    <row r="26" spans="1:14" ht="26.25" customHeight="1" x14ac:dyDescent="0.4">
      <c r="A26" s="283" t="s">
        <v>4</v>
      </c>
      <c r="B26" s="508" t="s">
        <v>133</v>
      </c>
      <c r="C26" s="509"/>
    </row>
    <row r="27" spans="1:14" ht="26.25" customHeight="1" x14ac:dyDescent="0.4">
      <c r="A27" s="284" t="s">
        <v>48</v>
      </c>
      <c r="B27" s="518" t="s">
        <v>137</v>
      </c>
      <c r="C27" s="515"/>
    </row>
    <row r="28" spans="1:14" ht="27" customHeight="1" x14ac:dyDescent="0.4">
      <c r="A28" s="284" t="s">
        <v>6</v>
      </c>
      <c r="B28" s="285">
        <v>98.9</v>
      </c>
    </row>
    <row r="29" spans="1:14" s="14" customFormat="1" ht="27" customHeight="1" x14ac:dyDescent="0.4">
      <c r="A29" s="284" t="s">
        <v>49</v>
      </c>
      <c r="B29" s="286">
        <v>0</v>
      </c>
      <c r="C29" s="484" t="s">
        <v>50</v>
      </c>
      <c r="D29" s="485"/>
      <c r="E29" s="485"/>
      <c r="F29" s="485"/>
      <c r="G29" s="486"/>
      <c r="I29" s="287"/>
      <c r="J29" s="287"/>
      <c r="K29" s="287"/>
      <c r="L29" s="287"/>
    </row>
    <row r="30" spans="1:14" s="14" customFormat="1" ht="19.5" customHeight="1" x14ac:dyDescent="0.3">
      <c r="A30" s="284" t="s">
        <v>51</v>
      </c>
      <c r="B30" s="288">
        <f>B28-B29</f>
        <v>98.9</v>
      </c>
      <c r="C30" s="289"/>
      <c r="D30" s="289"/>
      <c r="E30" s="289"/>
      <c r="F30" s="289"/>
      <c r="G30" s="290"/>
      <c r="I30" s="287"/>
      <c r="J30" s="287"/>
      <c r="K30" s="287"/>
      <c r="L30" s="287"/>
    </row>
    <row r="31" spans="1:14" s="14" customFormat="1" ht="27" customHeight="1" x14ac:dyDescent="0.4">
      <c r="A31" s="284" t="s">
        <v>52</v>
      </c>
      <c r="B31" s="291">
        <v>1</v>
      </c>
      <c r="C31" s="487" t="s">
        <v>53</v>
      </c>
      <c r="D31" s="488"/>
      <c r="E31" s="488"/>
      <c r="F31" s="488"/>
      <c r="G31" s="488"/>
      <c r="H31" s="489"/>
      <c r="I31" s="287"/>
      <c r="J31" s="287"/>
      <c r="K31" s="287"/>
      <c r="L31" s="287"/>
    </row>
    <row r="32" spans="1:14" s="14" customFormat="1" ht="27" customHeight="1" x14ac:dyDescent="0.4">
      <c r="A32" s="284" t="s">
        <v>54</v>
      </c>
      <c r="B32" s="291">
        <v>1</v>
      </c>
      <c r="C32" s="487" t="s">
        <v>55</v>
      </c>
      <c r="D32" s="488"/>
      <c r="E32" s="488"/>
      <c r="F32" s="488"/>
      <c r="G32" s="488"/>
      <c r="H32" s="489"/>
      <c r="I32" s="287"/>
      <c r="J32" s="287"/>
      <c r="K32" s="287"/>
      <c r="L32" s="292"/>
      <c r="M32" s="292"/>
      <c r="N32" s="293"/>
    </row>
    <row r="33" spans="1:14" s="14" customFormat="1" ht="17.25" customHeight="1" x14ac:dyDescent="0.3">
      <c r="A33" s="284"/>
      <c r="B33" s="294"/>
      <c r="C33" s="295"/>
      <c r="D33" s="295"/>
      <c r="E33" s="295"/>
      <c r="F33" s="295"/>
      <c r="G33" s="295"/>
      <c r="H33" s="295"/>
      <c r="I33" s="287"/>
      <c r="J33" s="287"/>
      <c r="K33" s="287"/>
      <c r="L33" s="292"/>
      <c r="M33" s="292"/>
      <c r="N33" s="293"/>
    </row>
    <row r="34" spans="1:14" s="14" customFormat="1" ht="18.75" x14ac:dyDescent="0.3">
      <c r="A34" s="284" t="s">
        <v>56</v>
      </c>
      <c r="B34" s="296">
        <f>B31/B32</f>
        <v>1</v>
      </c>
      <c r="C34" s="274" t="s">
        <v>57</v>
      </c>
      <c r="D34" s="274"/>
      <c r="E34" s="274"/>
      <c r="F34" s="274"/>
      <c r="G34" s="274"/>
      <c r="I34" s="287"/>
      <c r="J34" s="287"/>
      <c r="K34" s="287"/>
      <c r="L34" s="292"/>
      <c r="M34" s="292"/>
      <c r="N34" s="293"/>
    </row>
    <row r="35" spans="1:14" s="14" customFormat="1" ht="19.5" customHeight="1" x14ac:dyDescent="0.3">
      <c r="A35" s="284"/>
      <c r="B35" s="288"/>
      <c r="G35" s="274"/>
      <c r="I35" s="287"/>
      <c r="J35" s="287"/>
      <c r="K35" s="287"/>
      <c r="L35" s="292"/>
      <c r="M35" s="292"/>
      <c r="N35" s="293"/>
    </row>
    <row r="36" spans="1:14" s="14" customFormat="1" ht="27" customHeight="1" x14ac:dyDescent="0.4">
      <c r="A36" s="297" t="s">
        <v>58</v>
      </c>
      <c r="B36" s="298">
        <v>50</v>
      </c>
      <c r="C36" s="274"/>
      <c r="D36" s="490" t="s">
        <v>59</v>
      </c>
      <c r="E36" s="516"/>
      <c r="F36" s="490" t="s">
        <v>60</v>
      </c>
      <c r="G36" s="491"/>
      <c r="J36" s="287"/>
      <c r="K36" s="287"/>
      <c r="L36" s="292"/>
      <c r="M36" s="292"/>
      <c r="N36" s="293"/>
    </row>
    <row r="37" spans="1:14" s="14" customFormat="1" ht="27" customHeight="1" x14ac:dyDescent="0.4">
      <c r="A37" s="299" t="s">
        <v>61</v>
      </c>
      <c r="B37" s="300">
        <v>25</v>
      </c>
      <c r="C37" s="301" t="s">
        <v>62</v>
      </c>
      <c r="D37" s="302" t="s">
        <v>63</v>
      </c>
      <c r="E37" s="303" t="s">
        <v>64</v>
      </c>
      <c r="F37" s="302" t="s">
        <v>63</v>
      </c>
      <c r="G37" s="304" t="s">
        <v>64</v>
      </c>
      <c r="I37" s="305" t="s">
        <v>65</v>
      </c>
      <c r="J37" s="287"/>
      <c r="K37" s="287"/>
      <c r="L37" s="292"/>
      <c r="M37" s="292"/>
      <c r="N37" s="293"/>
    </row>
    <row r="38" spans="1:14" s="14" customFormat="1" ht="26.25" customHeight="1" x14ac:dyDescent="0.4">
      <c r="A38" s="299" t="s">
        <v>66</v>
      </c>
      <c r="B38" s="300">
        <v>50</v>
      </c>
      <c r="C38" s="306">
        <v>1</v>
      </c>
      <c r="D38" s="307">
        <v>71412472</v>
      </c>
      <c r="E38" s="308">
        <f>IF(ISBLANK(D38),"-",$D$48/$D$45*D38)</f>
        <v>71633676.793939695</v>
      </c>
      <c r="F38" s="307">
        <v>80982039</v>
      </c>
      <c r="G38" s="309">
        <f>IF(ISBLANK(F38),"-",$D$48/$F$45*F38)</f>
        <v>73990436.06173937</v>
      </c>
      <c r="I38" s="310"/>
      <c r="J38" s="287"/>
      <c r="K38" s="287"/>
      <c r="L38" s="292"/>
      <c r="M38" s="292"/>
      <c r="N38" s="293"/>
    </row>
    <row r="39" spans="1:14" s="14" customFormat="1" ht="26.25" customHeight="1" x14ac:dyDescent="0.4">
      <c r="A39" s="299" t="s">
        <v>67</v>
      </c>
      <c r="B39" s="300">
        <v>1</v>
      </c>
      <c r="C39" s="311">
        <v>2</v>
      </c>
      <c r="D39" s="312">
        <v>71584274</v>
      </c>
      <c r="E39" s="313">
        <f>IF(ISBLANK(D39),"-",$D$48/$D$45*D39)</f>
        <v>71806010.961850196</v>
      </c>
      <c r="F39" s="312">
        <v>81086859</v>
      </c>
      <c r="G39" s="314">
        <f>IF(ISBLANK(F39),"-",$D$48/$F$45*F39)</f>
        <v>74086206.402962714</v>
      </c>
      <c r="I39" s="492">
        <f>ABS((F43/D43*D42)-F42)/D42</f>
        <v>3.6626363392944047E-2</v>
      </c>
      <c r="J39" s="287"/>
      <c r="K39" s="287"/>
      <c r="L39" s="292"/>
      <c r="M39" s="292"/>
      <c r="N39" s="293"/>
    </row>
    <row r="40" spans="1:14" ht="26.25" customHeight="1" x14ac:dyDescent="0.4">
      <c r="A40" s="299" t="s">
        <v>68</v>
      </c>
      <c r="B40" s="300">
        <v>1</v>
      </c>
      <c r="C40" s="311">
        <v>3</v>
      </c>
      <c r="D40" s="312">
        <v>71330704</v>
      </c>
      <c r="E40" s="313">
        <f>IF(ISBLANK(D40),"-",$D$48/$D$45*D40)</f>
        <v>71551655.512221754</v>
      </c>
      <c r="F40" s="312">
        <v>81087729</v>
      </c>
      <c r="G40" s="314">
        <f>IF(ISBLANK(F40),"-",$D$48/$F$45*F40)</f>
        <v>74087001.291312873</v>
      </c>
      <c r="I40" s="492"/>
      <c r="L40" s="292"/>
      <c r="M40" s="292"/>
      <c r="N40" s="315"/>
    </row>
    <row r="41" spans="1:14" ht="27" customHeight="1" x14ac:dyDescent="0.4">
      <c r="A41" s="299" t="s">
        <v>69</v>
      </c>
      <c r="B41" s="300">
        <v>1</v>
      </c>
      <c r="C41" s="316">
        <v>4</v>
      </c>
      <c r="D41" s="317"/>
      <c r="E41" s="318" t="str">
        <f>IF(ISBLANK(D41),"-",$D$48/$D$45*D41)</f>
        <v>-</v>
      </c>
      <c r="F41" s="317"/>
      <c r="G41" s="319" t="str">
        <f>IF(ISBLANK(F41),"-",$D$48/$F$45*F41)</f>
        <v>-</v>
      </c>
      <c r="I41" s="320"/>
      <c r="L41" s="292"/>
      <c r="M41" s="292"/>
      <c r="N41" s="315"/>
    </row>
    <row r="42" spans="1:14" ht="27" customHeight="1" x14ac:dyDescent="0.4">
      <c r="A42" s="299" t="s">
        <v>70</v>
      </c>
      <c r="B42" s="300">
        <v>1</v>
      </c>
      <c r="C42" s="321" t="s">
        <v>71</v>
      </c>
      <c r="D42" s="322">
        <f>AVERAGE(D38:D41)</f>
        <v>71442483.333333328</v>
      </c>
      <c r="E42" s="323">
        <f>AVERAGE(E38:E41)</f>
        <v>71663781.089337215</v>
      </c>
      <c r="F42" s="322">
        <f>AVERAGE(F38:F41)</f>
        <v>81052209</v>
      </c>
      <c r="G42" s="324">
        <f>AVERAGE(G38:G41)</f>
        <v>74054547.918671653</v>
      </c>
      <c r="H42" s="325"/>
    </row>
    <row r="43" spans="1:14" ht="26.25" customHeight="1" x14ac:dyDescent="0.4">
      <c r="A43" s="299" t="s">
        <v>72</v>
      </c>
      <c r="B43" s="300">
        <v>1</v>
      </c>
      <c r="C43" s="326" t="s">
        <v>73</v>
      </c>
      <c r="D43" s="327">
        <v>15.12</v>
      </c>
      <c r="E43" s="315"/>
      <c r="F43" s="327">
        <v>16.600000000000001</v>
      </c>
      <c r="H43" s="325"/>
    </row>
    <row r="44" spans="1:14" ht="26.25" customHeight="1" x14ac:dyDescent="0.4">
      <c r="A44" s="299" t="s">
        <v>74</v>
      </c>
      <c r="B44" s="300">
        <v>1</v>
      </c>
      <c r="C44" s="328" t="s">
        <v>75</v>
      </c>
      <c r="D44" s="329">
        <f>D43*$B$34</f>
        <v>15.12</v>
      </c>
      <c r="E44" s="330"/>
      <c r="F44" s="329">
        <f>F43*$B$34</f>
        <v>16.600000000000001</v>
      </c>
      <c r="H44" s="325"/>
    </row>
    <row r="45" spans="1:14" ht="19.5" customHeight="1" x14ac:dyDescent="0.3">
      <c r="A45" s="299" t="s">
        <v>76</v>
      </c>
      <c r="B45" s="331">
        <f>(B44/B43)*(B42/B41)*(B40/B39)*(B38/B37)*B36</f>
        <v>100</v>
      </c>
      <c r="C45" s="328" t="s">
        <v>77</v>
      </c>
      <c r="D45" s="332">
        <f>D44*$B$30/100</f>
        <v>14.953679999999999</v>
      </c>
      <c r="E45" s="333"/>
      <c r="F45" s="332">
        <f>F44*$B$30/100</f>
        <v>16.417400000000001</v>
      </c>
      <c r="H45" s="325"/>
    </row>
    <row r="46" spans="1:14" ht="19.5" customHeight="1" x14ac:dyDescent="0.3">
      <c r="A46" s="478" t="s">
        <v>78</v>
      </c>
      <c r="B46" s="479"/>
      <c r="C46" s="328" t="s">
        <v>79</v>
      </c>
      <c r="D46" s="334">
        <f>D45/$B$45</f>
        <v>0.1495368</v>
      </c>
      <c r="E46" s="335"/>
      <c r="F46" s="336">
        <f>F45/$B$45</f>
        <v>0.16417400000000001</v>
      </c>
      <c r="H46" s="325"/>
    </row>
    <row r="47" spans="1:14" ht="27" customHeight="1" x14ac:dyDescent="0.4">
      <c r="A47" s="480"/>
      <c r="B47" s="481"/>
      <c r="C47" s="337" t="s">
        <v>80</v>
      </c>
      <c r="D47" s="338">
        <v>0.15</v>
      </c>
      <c r="E47" s="339"/>
      <c r="F47" s="335"/>
      <c r="H47" s="325"/>
    </row>
    <row r="48" spans="1:14" ht="18.75" x14ac:dyDescent="0.3">
      <c r="C48" s="340" t="s">
        <v>81</v>
      </c>
      <c r="D48" s="332">
        <f>D47*$B$45</f>
        <v>15</v>
      </c>
      <c r="F48" s="341"/>
      <c r="H48" s="325"/>
    </row>
    <row r="49" spans="1:12" ht="19.5" customHeight="1" x14ac:dyDescent="0.3">
      <c r="C49" s="342" t="s">
        <v>82</v>
      </c>
      <c r="D49" s="343">
        <f>D48/B34</f>
        <v>15</v>
      </c>
      <c r="F49" s="341"/>
      <c r="H49" s="325"/>
    </row>
    <row r="50" spans="1:12" ht="18.75" x14ac:dyDescent="0.3">
      <c r="C50" s="297" t="s">
        <v>83</v>
      </c>
      <c r="D50" s="344">
        <f>AVERAGE(E38:E41,G38:G41)</f>
        <v>72859164.504004434</v>
      </c>
      <c r="F50" s="345"/>
      <c r="H50" s="325"/>
    </row>
    <row r="51" spans="1:12" ht="18.75" x14ac:dyDescent="0.3">
      <c r="C51" s="299" t="s">
        <v>84</v>
      </c>
      <c r="D51" s="346">
        <f>STDEV(E38:E41,G38:G41)/D50</f>
        <v>1.8014458416175938E-2</v>
      </c>
      <c r="F51" s="345"/>
      <c r="H51" s="325"/>
    </row>
    <row r="52" spans="1:12" ht="19.5" customHeight="1" x14ac:dyDescent="0.3">
      <c r="C52" s="347" t="s">
        <v>20</v>
      </c>
      <c r="D52" s="348">
        <f>COUNT(E38:E41,G38:G41)</f>
        <v>6</v>
      </c>
      <c r="F52" s="345"/>
    </row>
    <row r="54" spans="1:12" ht="18.75" x14ac:dyDescent="0.3">
      <c r="A54" s="349" t="s">
        <v>1</v>
      </c>
      <c r="B54" s="350" t="s">
        <v>85</v>
      </c>
    </row>
    <row r="55" spans="1:12" ht="18.75" x14ac:dyDescent="0.3">
      <c r="A55" s="274" t="s">
        <v>86</v>
      </c>
      <c r="B55" s="351" t="str">
        <f>B21</f>
        <v>Each film coated tablet contains: Abacavir  Sulfate USP equivalent to Abacavir 600 mg and Lamivudine USP 300 mg.</v>
      </c>
    </row>
    <row r="56" spans="1:12" ht="26.25" customHeight="1" x14ac:dyDescent="0.4">
      <c r="A56" s="352" t="s">
        <v>87</v>
      </c>
      <c r="B56" s="353">
        <v>300</v>
      </c>
      <c r="C56" s="274" t="str">
        <f>B20</f>
        <v xml:space="preserve">ABACAVIR SULFATE 600 mg &amp; LAMIVUDINE 300 mg </v>
      </c>
      <c r="H56" s="354"/>
    </row>
    <row r="57" spans="1:12" ht="18.75" x14ac:dyDescent="0.3">
      <c r="A57" s="351" t="s">
        <v>88</v>
      </c>
      <c r="B57" s="419">
        <f>Uniformity!C46</f>
        <v>1484.4850000000001</v>
      </c>
      <c r="H57" s="354"/>
    </row>
    <row r="58" spans="1:12" ht="19.5" customHeight="1" x14ac:dyDescent="0.3">
      <c r="H58" s="354"/>
    </row>
    <row r="59" spans="1:12" s="14" customFormat="1" ht="27" customHeight="1" x14ac:dyDescent="0.4">
      <c r="A59" s="297" t="s">
        <v>89</v>
      </c>
      <c r="B59" s="298">
        <v>100</v>
      </c>
      <c r="C59" s="274"/>
      <c r="D59" s="355" t="s">
        <v>90</v>
      </c>
      <c r="E59" s="356" t="s">
        <v>62</v>
      </c>
      <c r="F59" s="356" t="s">
        <v>63</v>
      </c>
      <c r="G59" s="356" t="s">
        <v>91</v>
      </c>
      <c r="H59" s="301" t="s">
        <v>92</v>
      </c>
      <c r="L59" s="287"/>
    </row>
    <row r="60" spans="1:12" s="14" customFormat="1" ht="26.25" customHeight="1" x14ac:dyDescent="0.4">
      <c r="A60" s="299" t="s">
        <v>93</v>
      </c>
      <c r="B60" s="300">
        <v>5</v>
      </c>
      <c r="C60" s="495" t="s">
        <v>94</v>
      </c>
      <c r="D60" s="498">
        <v>1477.18</v>
      </c>
      <c r="E60" s="357">
        <v>1</v>
      </c>
      <c r="F60" s="358">
        <v>76021916</v>
      </c>
      <c r="G60" s="420">
        <f>IF(ISBLANK(F60),"-",(F60/$D$50*$D$47*$B$68)*($B$57/$D$60))</f>
        <v>314.57070354037796</v>
      </c>
      <c r="H60" s="435">
        <f t="shared" ref="H60:H71" si="0">IF(ISBLANK(F60),"-",(G60/$B$56)*100)</f>
        <v>104.85690118012599</v>
      </c>
      <c r="L60" s="287"/>
    </row>
    <row r="61" spans="1:12" s="14" customFormat="1" ht="26.25" customHeight="1" x14ac:dyDescent="0.4">
      <c r="A61" s="299" t="s">
        <v>95</v>
      </c>
      <c r="B61" s="300">
        <v>100</v>
      </c>
      <c r="C61" s="496"/>
      <c r="D61" s="499"/>
      <c r="E61" s="359">
        <v>2</v>
      </c>
      <c r="F61" s="312">
        <v>76006996</v>
      </c>
      <c r="G61" s="421">
        <f>IF(ISBLANK(F61),"-",(F61/$D$50*$D$47*$B$68)*($B$57/$D$60))</f>
        <v>314.50896614748166</v>
      </c>
      <c r="H61" s="436">
        <f t="shared" si="0"/>
        <v>104.83632204916056</v>
      </c>
      <c r="L61" s="287"/>
    </row>
    <row r="62" spans="1:12" s="14" customFormat="1" ht="26.25" customHeight="1" x14ac:dyDescent="0.4">
      <c r="A62" s="299" t="s">
        <v>96</v>
      </c>
      <c r="B62" s="300">
        <v>1</v>
      </c>
      <c r="C62" s="496"/>
      <c r="D62" s="499"/>
      <c r="E62" s="359">
        <v>3</v>
      </c>
      <c r="F62" s="360">
        <v>75733072</v>
      </c>
      <c r="G62" s="421">
        <f>IF(ISBLANK(F62),"-",(F62/$D$50*$D$47*$B$68)*($B$57/$D$60))</f>
        <v>313.3754974067491</v>
      </c>
      <c r="H62" s="436">
        <f t="shared" si="0"/>
        <v>104.45849913558303</v>
      </c>
      <c r="L62" s="287"/>
    </row>
    <row r="63" spans="1:12" ht="27" customHeight="1" x14ac:dyDescent="0.4">
      <c r="A63" s="299" t="s">
        <v>97</v>
      </c>
      <c r="B63" s="300">
        <v>1</v>
      </c>
      <c r="C63" s="505"/>
      <c r="D63" s="500"/>
      <c r="E63" s="361">
        <v>4</v>
      </c>
      <c r="F63" s="362"/>
      <c r="G63" s="421" t="str">
        <f>IF(ISBLANK(F63),"-",(F63/$D$50*$D$47*$B$68)*($B$57/$D$60))</f>
        <v>-</v>
      </c>
      <c r="H63" s="436" t="str">
        <f t="shared" si="0"/>
        <v>-</v>
      </c>
    </row>
    <row r="64" spans="1:12" ht="26.25" customHeight="1" x14ac:dyDescent="0.4">
      <c r="A64" s="299" t="s">
        <v>98</v>
      </c>
      <c r="B64" s="300">
        <v>1</v>
      </c>
      <c r="C64" s="495" t="s">
        <v>99</v>
      </c>
      <c r="D64" s="498">
        <v>1486.05</v>
      </c>
      <c r="E64" s="357">
        <v>1</v>
      </c>
      <c r="F64" s="358">
        <v>76518026</v>
      </c>
      <c r="G64" s="420">
        <f>IF(ISBLANK(F64),"-",(F64/$D$50*$D$47*$B$68)*($B$57/$D$64))</f>
        <v>314.73367814129534</v>
      </c>
      <c r="H64" s="435">
        <f t="shared" si="0"/>
        <v>104.91122604709844</v>
      </c>
    </row>
    <row r="65" spans="1:8" ht="26.25" customHeight="1" x14ac:dyDescent="0.4">
      <c r="A65" s="299" t="s">
        <v>100</v>
      </c>
      <c r="B65" s="300">
        <v>1</v>
      </c>
      <c r="C65" s="496"/>
      <c r="D65" s="499"/>
      <c r="E65" s="359">
        <v>2</v>
      </c>
      <c r="F65" s="312">
        <v>76730599</v>
      </c>
      <c r="G65" s="421">
        <f>IF(ISBLANK(F65),"-",(F65/$D$50*$D$47*$B$68)*($B$57/$D$64))</f>
        <v>315.6080326648102</v>
      </c>
      <c r="H65" s="436">
        <f t="shared" si="0"/>
        <v>105.20267755493673</v>
      </c>
    </row>
    <row r="66" spans="1:8" ht="26.25" customHeight="1" x14ac:dyDescent="0.4">
      <c r="A66" s="299" t="s">
        <v>101</v>
      </c>
      <c r="B66" s="300">
        <v>1</v>
      </c>
      <c r="C66" s="496"/>
      <c r="D66" s="499"/>
      <c r="E66" s="359">
        <v>3</v>
      </c>
      <c r="F66" s="312">
        <v>77207717</v>
      </c>
      <c r="G66" s="421">
        <f>IF(ISBLANK(F66),"-",(F66/$D$50*$D$47*$B$68)*($B$57/$D$64))</f>
        <v>317.57051276129647</v>
      </c>
      <c r="H66" s="436">
        <f t="shared" si="0"/>
        <v>105.85683758709882</v>
      </c>
    </row>
    <row r="67" spans="1:8" ht="27" customHeight="1" x14ac:dyDescent="0.4">
      <c r="A67" s="299" t="s">
        <v>102</v>
      </c>
      <c r="B67" s="300">
        <v>1</v>
      </c>
      <c r="C67" s="505"/>
      <c r="D67" s="500"/>
      <c r="E67" s="361">
        <v>4</v>
      </c>
      <c r="F67" s="362"/>
      <c r="G67" s="434" t="str">
        <f>IF(ISBLANK(F67),"-",(F67/$D$50*$D$47*$B$68)*($B$57/$D$64))</f>
        <v>-</v>
      </c>
      <c r="H67" s="437" t="str">
        <f t="shared" si="0"/>
        <v>-</v>
      </c>
    </row>
    <row r="68" spans="1:8" ht="26.25" customHeight="1" x14ac:dyDescent="0.4">
      <c r="A68" s="299" t="s">
        <v>103</v>
      </c>
      <c r="B68" s="363">
        <f>(B67/B66)*(B65/B64)*(B63/B62)*(B61/B60)*B59</f>
        <v>2000</v>
      </c>
      <c r="C68" s="495" t="s">
        <v>104</v>
      </c>
      <c r="D68" s="498">
        <v>1492.33</v>
      </c>
      <c r="E68" s="357">
        <v>1</v>
      </c>
      <c r="F68" s="358">
        <v>76240049</v>
      </c>
      <c r="G68" s="420">
        <f>IF(ISBLANK(F68),"-",(F68/$D$50*$D$47*$B$68)*($B$57/$D$68))</f>
        <v>312.27065825029337</v>
      </c>
      <c r="H68" s="436">
        <f t="shared" si="0"/>
        <v>104.09021941676446</v>
      </c>
    </row>
    <row r="69" spans="1:8" ht="27" customHeight="1" x14ac:dyDescent="0.4">
      <c r="A69" s="347" t="s">
        <v>105</v>
      </c>
      <c r="B69" s="364">
        <f>(D47*B68)/B56*B57</f>
        <v>1484.4850000000001</v>
      </c>
      <c r="C69" s="496"/>
      <c r="D69" s="499"/>
      <c r="E69" s="359">
        <v>2</v>
      </c>
      <c r="F69" s="312">
        <v>76651559</v>
      </c>
      <c r="G69" s="421">
        <f>IF(ISBLANK(F69),"-",(F69/$D$50*$D$47*$B$68)*($B$57/$D$68))</f>
        <v>313.95615688601146</v>
      </c>
      <c r="H69" s="436">
        <f t="shared" si="0"/>
        <v>104.65205229533716</v>
      </c>
    </row>
    <row r="70" spans="1:8" ht="26.25" customHeight="1" x14ac:dyDescent="0.4">
      <c r="A70" s="501" t="s">
        <v>78</v>
      </c>
      <c r="B70" s="502"/>
      <c r="C70" s="496"/>
      <c r="D70" s="499"/>
      <c r="E70" s="359">
        <v>3</v>
      </c>
      <c r="F70" s="312">
        <v>76667500</v>
      </c>
      <c r="G70" s="421">
        <f>IF(ISBLANK(F70),"-",(F70/$D$50*$D$47*$B$68)*($B$57/$D$68))</f>
        <v>314.02144942750976</v>
      </c>
      <c r="H70" s="436">
        <f t="shared" si="0"/>
        <v>104.67381647583657</v>
      </c>
    </row>
    <row r="71" spans="1:8" ht="27" customHeight="1" x14ac:dyDescent="0.4">
      <c r="A71" s="503"/>
      <c r="B71" s="504"/>
      <c r="C71" s="497"/>
      <c r="D71" s="500"/>
      <c r="E71" s="361">
        <v>4</v>
      </c>
      <c r="F71" s="362"/>
      <c r="G71" s="434" t="str">
        <f>IF(ISBLANK(F71),"-",(F71/$D$50*$D$47*$B$68)*($B$57/$D$68))</f>
        <v>-</v>
      </c>
      <c r="H71" s="437" t="str">
        <f t="shared" si="0"/>
        <v>-</v>
      </c>
    </row>
    <row r="72" spans="1:8" ht="26.25" customHeight="1" x14ac:dyDescent="0.4">
      <c r="A72" s="365"/>
      <c r="B72" s="365"/>
      <c r="C72" s="365"/>
      <c r="D72" s="365"/>
      <c r="E72" s="365"/>
      <c r="F72" s="367" t="s">
        <v>71</v>
      </c>
      <c r="G72" s="423">
        <f>AVERAGE(G60:G71)</f>
        <v>314.51285058064724</v>
      </c>
      <c r="H72" s="438">
        <f>AVERAGE(H60:H71)</f>
        <v>104.83761686021576</v>
      </c>
    </row>
    <row r="73" spans="1:8" ht="26.25" customHeight="1" x14ac:dyDescent="0.4">
      <c r="C73" s="365"/>
      <c r="D73" s="365"/>
      <c r="E73" s="365"/>
      <c r="F73" s="368" t="s">
        <v>84</v>
      </c>
      <c r="G73" s="422">
        <f>STDEV(G60:G71)/G72</f>
        <v>4.6989758443230006E-3</v>
      </c>
      <c r="H73" s="422">
        <f>STDEV(H60:H71)/H72</f>
        <v>4.6989758443230058E-3</v>
      </c>
    </row>
    <row r="74" spans="1:8" ht="27" customHeight="1" x14ac:dyDescent="0.4">
      <c r="A74" s="365"/>
      <c r="B74" s="365"/>
      <c r="C74" s="366"/>
      <c r="D74" s="366"/>
      <c r="E74" s="369"/>
      <c r="F74" s="370" t="s">
        <v>20</v>
      </c>
      <c r="G74" s="371">
        <f>COUNT(G60:G71)</f>
        <v>9</v>
      </c>
      <c r="H74" s="371">
        <f>COUNT(H60:H71)</f>
        <v>9</v>
      </c>
    </row>
    <row r="76" spans="1:8" ht="26.25" customHeight="1" x14ac:dyDescent="0.4">
      <c r="A76" s="283" t="s">
        <v>106</v>
      </c>
      <c r="B76" s="372" t="s">
        <v>107</v>
      </c>
      <c r="C76" s="482" t="str">
        <f>B26</f>
        <v>LAMIVUDINE</v>
      </c>
      <c r="D76" s="482"/>
      <c r="E76" s="373" t="s">
        <v>108</v>
      </c>
      <c r="F76" s="373"/>
      <c r="G76" s="448">
        <f>H72</f>
        <v>104.83761686021576</v>
      </c>
      <c r="H76" s="375"/>
    </row>
    <row r="77" spans="1:8" ht="18.75" x14ac:dyDescent="0.3">
      <c r="A77" s="282" t="s">
        <v>109</v>
      </c>
      <c r="B77" s="282" t="s">
        <v>110</v>
      </c>
    </row>
    <row r="78" spans="1:8" ht="18.75" x14ac:dyDescent="0.3">
      <c r="A78" s="282"/>
      <c r="B78" s="282"/>
    </row>
    <row r="79" spans="1:8" ht="26.25" customHeight="1" x14ac:dyDescent="0.4">
      <c r="A79" s="283" t="s">
        <v>4</v>
      </c>
      <c r="B79" s="517" t="str">
        <f>B26</f>
        <v>LAMIVUDINE</v>
      </c>
      <c r="C79" s="517"/>
    </row>
    <row r="80" spans="1:8" ht="26.25" customHeight="1" x14ac:dyDescent="0.4">
      <c r="A80" s="284" t="s">
        <v>48</v>
      </c>
      <c r="B80" s="517" t="str">
        <f>B27</f>
        <v>L3-12</v>
      </c>
      <c r="C80" s="517"/>
    </row>
    <row r="81" spans="1:12" ht="27" customHeight="1" x14ac:dyDescent="0.4">
      <c r="A81" s="284" t="s">
        <v>6</v>
      </c>
      <c r="B81" s="376">
        <f>B28</f>
        <v>98.9</v>
      </c>
    </row>
    <row r="82" spans="1:12" s="14" customFormat="1" ht="27" customHeight="1" x14ac:dyDescent="0.4">
      <c r="A82" s="284" t="s">
        <v>49</v>
      </c>
      <c r="B82" s="286">
        <v>0</v>
      </c>
      <c r="C82" s="484" t="s">
        <v>50</v>
      </c>
      <c r="D82" s="485"/>
      <c r="E82" s="485"/>
      <c r="F82" s="485"/>
      <c r="G82" s="486"/>
      <c r="I82" s="287"/>
      <c r="J82" s="287"/>
      <c r="K82" s="287"/>
      <c r="L82" s="287"/>
    </row>
    <row r="83" spans="1:12" s="14" customFormat="1" ht="19.5" customHeight="1" x14ac:dyDescent="0.3">
      <c r="A83" s="284" t="s">
        <v>51</v>
      </c>
      <c r="B83" s="288">
        <f>B81-B82</f>
        <v>98.9</v>
      </c>
      <c r="C83" s="289"/>
      <c r="D83" s="289"/>
      <c r="E83" s="289"/>
      <c r="F83" s="289"/>
      <c r="G83" s="290"/>
      <c r="I83" s="287"/>
      <c r="J83" s="287"/>
      <c r="K83" s="287"/>
      <c r="L83" s="287"/>
    </row>
    <row r="84" spans="1:12" s="14" customFormat="1" ht="27" customHeight="1" x14ac:dyDescent="0.4">
      <c r="A84" s="284" t="s">
        <v>52</v>
      </c>
      <c r="B84" s="291">
        <v>1</v>
      </c>
      <c r="C84" s="487" t="s">
        <v>111</v>
      </c>
      <c r="D84" s="488"/>
      <c r="E84" s="488"/>
      <c r="F84" s="488"/>
      <c r="G84" s="488"/>
      <c r="H84" s="489"/>
      <c r="I84" s="287"/>
      <c r="J84" s="287"/>
      <c r="K84" s="287"/>
      <c r="L84" s="287"/>
    </row>
    <row r="85" spans="1:12" s="14" customFormat="1" ht="27" customHeight="1" x14ac:dyDescent="0.4">
      <c r="A85" s="284" t="s">
        <v>54</v>
      </c>
      <c r="B85" s="291">
        <v>1</v>
      </c>
      <c r="C85" s="487" t="s">
        <v>112</v>
      </c>
      <c r="D85" s="488"/>
      <c r="E85" s="488"/>
      <c r="F85" s="488"/>
      <c r="G85" s="488"/>
      <c r="H85" s="489"/>
      <c r="I85" s="287"/>
      <c r="J85" s="287"/>
      <c r="K85" s="287"/>
      <c r="L85" s="287"/>
    </row>
    <row r="86" spans="1:12" s="14" customFormat="1" ht="18.75" x14ac:dyDescent="0.3">
      <c r="A86" s="284"/>
      <c r="B86" s="294"/>
      <c r="C86" s="295"/>
      <c r="D86" s="295"/>
      <c r="E86" s="295"/>
      <c r="F86" s="295"/>
      <c r="G86" s="295"/>
      <c r="H86" s="295"/>
      <c r="I86" s="287"/>
      <c r="J86" s="287"/>
      <c r="K86" s="287"/>
      <c r="L86" s="287"/>
    </row>
    <row r="87" spans="1:12" s="14" customFormat="1" ht="18.75" x14ac:dyDescent="0.3">
      <c r="A87" s="284" t="s">
        <v>56</v>
      </c>
      <c r="B87" s="296">
        <f>B84/B85</f>
        <v>1</v>
      </c>
      <c r="C87" s="274" t="s">
        <v>57</v>
      </c>
      <c r="D87" s="274"/>
      <c r="E87" s="274"/>
      <c r="F87" s="274"/>
      <c r="G87" s="274"/>
      <c r="I87" s="287"/>
      <c r="J87" s="287"/>
      <c r="K87" s="287"/>
      <c r="L87" s="287"/>
    </row>
    <row r="88" spans="1:12" ht="19.5" customHeight="1" x14ac:dyDescent="0.3">
      <c r="A88" s="282"/>
      <c r="B88" s="282"/>
    </row>
    <row r="89" spans="1:12" ht="27" customHeight="1" x14ac:dyDescent="0.4">
      <c r="A89" s="297" t="s">
        <v>58</v>
      </c>
      <c r="B89" s="298">
        <v>50</v>
      </c>
      <c r="D89" s="377" t="s">
        <v>59</v>
      </c>
      <c r="E89" s="378"/>
      <c r="F89" s="490" t="s">
        <v>60</v>
      </c>
      <c r="G89" s="491"/>
    </row>
    <row r="90" spans="1:12" ht="27" customHeight="1" x14ac:dyDescent="0.4">
      <c r="A90" s="299" t="s">
        <v>61</v>
      </c>
      <c r="B90" s="300">
        <v>2</v>
      </c>
      <c r="C90" s="379" t="s">
        <v>62</v>
      </c>
      <c r="D90" s="302" t="s">
        <v>63</v>
      </c>
      <c r="E90" s="303" t="s">
        <v>64</v>
      </c>
      <c r="F90" s="302" t="s">
        <v>63</v>
      </c>
      <c r="G90" s="380" t="s">
        <v>64</v>
      </c>
      <c r="I90" s="305" t="s">
        <v>65</v>
      </c>
    </row>
    <row r="91" spans="1:12" ht="26.25" customHeight="1" x14ac:dyDescent="0.4">
      <c r="A91" s="299" t="s">
        <v>66</v>
      </c>
      <c r="B91" s="300">
        <v>100</v>
      </c>
      <c r="C91" s="381">
        <v>1</v>
      </c>
      <c r="D91" s="307">
        <v>0.628</v>
      </c>
      <c r="E91" s="308">
        <f>IF(ISBLANK(D91),"-",$D$101/$D$98*D91)</f>
        <v>0.65126649555365435</v>
      </c>
      <c r="F91" s="307">
        <v>0.61599999999999999</v>
      </c>
      <c r="G91" s="309">
        <f>IF(ISBLANK(F91),"-",$D$101/$F$98*F91)</f>
        <v>0.66246688472151338</v>
      </c>
      <c r="I91" s="310"/>
    </row>
    <row r="92" spans="1:12" ht="26.25" customHeight="1" x14ac:dyDescent="0.4">
      <c r="A92" s="299" t="s">
        <v>67</v>
      </c>
      <c r="B92" s="300">
        <v>1</v>
      </c>
      <c r="C92" s="366">
        <v>2</v>
      </c>
      <c r="D92" s="312">
        <v>0.628</v>
      </c>
      <c r="E92" s="313">
        <f>IF(ISBLANK(D92),"-",$D$101/$D$98*D92)</f>
        <v>0.65126649555365435</v>
      </c>
      <c r="F92" s="312">
        <v>0.61699999999999999</v>
      </c>
      <c r="G92" s="314">
        <f>IF(ISBLANK(F92),"-",$D$101/$F$98*F92)</f>
        <v>0.66354231797593144</v>
      </c>
      <c r="I92" s="492">
        <f>ABS((F96/D96*D95)-F95)/D95</f>
        <v>1.6594164456233646E-2</v>
      </c>
    </row>
    <row r="93" spans="1:12" ht="26.25" customHeight="1" x14ac:dyDescent="0.4">
      <c r="A93" s="299" t="s">
        <v>68</v>
      </c>
      <c r="B93" s="300">
        <v>1</v>
      </c>
      <c r="C93" s="366">
        <v>3</v>
      </c>
      <c r="D93" s="312">
        <v>0.629</v>
      </c>
      <c r="E93" s="313">
        <f>IF(ISBLANK(D93),"-",$D$101/$D$98*D93)</f>
        <v>0.65230354411345315</v>
      </c>
      <c r="F93" s="312">
        <v>0.61599999999999999</v>
      </c>
      <c r="G93" s="314">
        <f>IF(ISBLANK(F93),"-",$D$101/$F$98*F93)</f>
        <v>0.66246688472151338</v>
      </c>
      <c r="I93" s="492"/>
    </row>
    <row r="94" spans="1:12" ht="27" customHeight="1" x14ac:dyDescent="0.4">
      <c r="A94" s="299" t="s">
        <v>69</v>
      </c>
      <c r="B94" s="300">
        <v>1</v>
      </c>
      <c r="C94" s="382">
        <v>4</v>
      </c>
      <c r="D94" s="317"/>
      <c r="E94" s="318" t="str">
        <f>IF(ISBLANK(D94),"-",$D$101/$D$98*D94)</f>
        <v>-</v>
      </c>
      <c r="F94" s="383"/>
      <c r="G94" s="319" t="str">
        <f>IF(ISBLANK(F94),"-",$D$101/$F$98*F94)</f>
        <v>-</v>
      </c>
      <c r="I94" s="320"/>
    </row>
    <row r="95" spans="1:12" ht="27" customHeight="1" x14ac:dyDescent="0.4">
      <c r="A95" s="299" t="s">
        <v>70</v>
      </c>
      <c r="B95" s="300">
        <v>1</v>
      </c>
      <c r="C95" s="384" t="s">
        <v>71</v>
      </c>
      <c r="D95" s="462">
        <f>AVERAGE(D91:D94)</f>
        <v>0.6283333333333333</v>
      </c>
      <c r="E95" s="463">
        <f>AVERAGE(E91:E94)</f>
        <v>0.65161217840692054</v>
      </c>
      <c r="F95" s="464">
        <f>AVERAGE(F91:F94)</f>
        <v>0.6163333333333334</v>
      </c>
      <c r="G95" s="465">
        <f>AVERAGE(G91:G94)</f>
        <v>0.66282536247298607</v>
      </c>
    </row>
    <row r="96" spans="1:12" ht="26.25" customHeight="1" x14ac:dyDescent="0.4">
      <c r="A96" s="299" t="s">
        <v>72</v>
      </c>
      <c r="B96" s="285">
        <v>1</v>
      </c>
      <c r="C96" s="385" t="s">
        <v>113</v>
      </c>
      <c r="D96" s="386">
        <v>16.25</v>
      </c>
      <c r="E96" s="315"/>
      <c r="F96" s="327">
        <v>15.67</v>
      </c>
    </row>
    <row r="97" spans="1:10" ht="26.25" customHeight="1" x14ac:dyDescent="0.4">
      <c r="A97" s="299" t="s">
        <v>74</v>
      </c>
      <c r="B97" s="285">
        <v>1</v>
      </c>
      <c r="C97" s="387" t="s">
        <v>114</v>
      </c>
      <c r="D97" s="388">
        <f>D96*$B$87</f>
        <v>16.25</v>
      </c>
      <c r="E97" s="330"/>
      <c r="F97" s="329">
        <f>F96*$B$87</f>
        <v>15.67</v>
      </c>
    </row>
    <row r="98" spans="1:10" ht="19.5" customHeight="1" x14ac:dyDescent="0.3">
      <c r="A98" s="299" t="s">
        <v>76</v>
      </c>
      <c r="B98" s="389">
        <f>(B97/B96)*(B95/B94)*(B93/B92)*(B91/B90)*B89</f>
        <v>2500</v>
      </c>
      <c r="C98" s="387" t="s">
        <v>115</v>
      </c>
      <c r="D98" s="390">
        <f>D97*$B$83/100</f>
        <v>16.071249999999999</v>
      </c>
      <c r="E98" s="333"/>
      <c r="F98" s="332">
        <f>F97*$B$83/100</f>
        <v>15.497630000000001</v>
      </c>
    </row>
    <row r="99" spans="1:10" ht="19.5" customHeight="1" x14ac:dyDescent="0.3">
      <c r="A99" s="478" t="s">
        <v>78</v>
      </c>
      <c r="B99" s="493"/>
      <c r="C99" s="387" t="s">
        <v>116</v>
      </c>
      <c r="D99" s="391">
        <f>D98/$B$98</f>
        <v>6.4284999999999993E-3</v>
      </c>
      <c r="E99" s="333"/>
      <c r="F99" s="336">
        <f>F98/$B$98</f>
        <v>6.199052E-3</v>
      </c>
      <c r="G99" s="392"/>
      <c r="H99" s="325"/>
    </row>
    <row r="100" spans="1:10" ht="19.5" customHeight="1" x14ac:dyDescent="0.3">
      <c r="A100" s="480"/>
      <c r="B100" s="494"/>
      <c r="C100" s="387" t="s">
        <v>80</v>
      </c>
      <c r="D100" s="393">
        <f>$B$56/$B$116</f>
        <v>6.6666666666666671E-3</v>
      </c>
      <c r="F100" s="341"/>
      <c r="G100" s="394"/>
      <c r="H100" s="325"/>
    </row>
    <row r="101" spans="1:10" ht="18.75" x14ac:dyDescent="0.3">
      <c r="C101" s="387" t="s">
        <v>81</v>
      </c>
      <c r="D101" s="388">
        <f>D100*$B$98</f>
        <v>16.666666666666668</v>
      </c>
      <c r="F101" s="341"/>
      <c r="G101" s="392"/>
      <c r="H101" s="325"/>
    </row>
    <row r="102" spans="1:10" ht="19.5" customHeight="1" x14ac:dyDescent="0.3">
      <c r="C102" s="395" t="s">
        <v>82</v>
      </c>
      <c r="D102" s="396">
        <f>D101/B34</f>
        <v>16.666666666666668</v>
      </c>
      <c r="F102" s="345"/>
      <c r="G102" s="392"/>
      <c r="H102" s="325"/>
      <c r="J102" s="397"/>
    </row>
    <row r="103" spans="1:10" ht="18.75" x14ac:dyDescent="0.3">
      <c r="C103" s="398" t="s">
        <v>117</v>
      </c>
      <c r="D103" s="399">
        <f>AVERAGE(E91:E94,G91:G94)</f>
        <v>0.65721877043995336</v>
      </c>
      <c r="F103" s="345"/>
      <c r="G103" s="400"/>
      <c r="H103" s="325"/>
      <c r="J103" s="401"/>
    </row>
    <row r="104" spans="1:10" ht="18.75" x14ac:dyDescent="0.3">
      <c r="C104" s="368" t="s">
        <v>84</v>
      </c>
      <c r="D104" s="402">
        <f>STDEV(E91:E94,G91:G94)/D103</f>
        <v>9.3817988516005126E-3</v>
      </c>
      <c r="F104" s="345"/>
      <c r="G104" s="392"/>
      <c r="H104" s="325"/>
      <c r="J104" s="401"/>
    </row>
    <row r="105" spans="1:10" ht="19.5" customHeight="1" x14ac:dyDescent="0.3">
      <c r="C105" s="370" t="s">
        <v>20</v>
      </c>
      <c r="D105" s="403">
        <f>COUNT(E91:E94,G91:G94)</f>
        <v>6</v>
      </c>
      <c r="F105" s="345"/>
      <c r="G105" s="392"/>
      <c r="H105" s="325"/>
      <c r="J105" s="401"/>
    </row>
    <row r="106" spans="1:10" ht="19.5" customHeight="1" x14ac:dyDescent="0.3">
      <c r="A106" s="349"/>
      <c r="B106" s="349"/>
      <c r="C106" s="349"/>
      <c r="D106" s="349"/>
      <c r="E106" s="349"/>
    </row>
    <row r="107" spans="1:10" ht="27" customHeight="1" thickBot="1" x14ac:dyDescent="0.45">
      <c r="A107" s="297" t="s">
        <v>118</v>
      </c>
      <c r="B107" s="298">
        <v>900</v>
      </c>
      <c r="C107" s="439" t="s">
        <v>119</v>
      </c>
      <c r="D107" s="439" t="s">
        <v>63</v>
      </c>
      <c r="E107" s="439" t="s">
        <v>120</v>
      </c>
      <c r="F107" s="404" t="s">
        <v>121</v>
      </c>
    </row>
    <row r="108" spans="1:10" ht="26.25" customHeight="1" x14ac:dyDescent="0.4">
      <c r="A108" s="299" t="s">
        <v>122</v>
      </c>
      <c r="B108" s="300">
        <v>2</v>
      </c>
      <c r="C108" s="454">
        <v>1</v>
      </c>
      <c r="D108" s="459">
        <v>0.61399999999999999</v>
      </c>
      <c r="E108" s="456">
        <f t="shared" ref="E108:E113" si="1">IF(ISBLANK(D108),"-",D108/$D$103*$D$100*$B$116)</f>
        <v>280.2719707422437</v>
      </c>
      <c r="F108" s="440">
        <f t="shared" ref="F108:F113" si="2">IF(ISBLANK(D108), "-", (E108/$B$56)*100)</f>
        <v>93.423990247414565</v>
      </c>
    </row>
    <row r="109" spans="1:10" ht="26.25" customHeight="1" x14ac:dyDescent="0.4">
      <c r="A109" s="299" t="s">
        <v>95</v>
      </c>
      <c r="B109" s="300">
        <v>100</v>
      </c>
      <c r="C109" s="405">
        <v>2</v>
      </c>
      <c r="D109" s="460">
        <v>0.61799999999999999</v>
      </c>
      <c r="E109" s="457">
        <f t="shared" si="1"/>
        <v>282.09784677313786</v>
      </c>
      <c r="F109" s="441">
        <f t="shared" si="2"/>
        <v>94.032615591045953</v>
      </c>
    </row>
    <row r="110" spans="1:10" ht="26.25" customHeight="1" x14ac:dyDescent="0.4">
      <c r="A110" s="299" t="s">
        <v>96</v>
      </c>
      <c r="B110" s="300">
        <v>1</v>
      </c>
      <c r="C110" s="405">
        <v>3</v>
      </c>
      <c r="D110" s="460">
        <v>0.62</v>
      </c>
      <c r="E110" s="457">
        <f t="shared" si="1"/>
        <v>283.01078478858489</v>
      </c>
      <c r="F110" s="441">
        <f t="shared" si="2"/>
        <v>94.336928262861633</v>
      </c>
    </row>
    <row r="111" spans="1:10" ht="26.25" customHeight="1" x14ac:dyDescent="0.4">
      <c r="A111" s="299" t="s">
        <v>97</v>
      </c>
      <c r="B111" s="300">
        <v>1</v>
      </c>
      <c r="C111" s="405">
        <v>4</v>
      </c>
      <c r="D111" s="460">
        <v>0.61499999999999999</v>
      </c>
      <c r="E111" s="457">
        <f t="shared" si="1"/>
        <v>280.72843974996727</v>
      </c>
      <c r="F111" s="441">
        <f t="shared" si="2"/>
        <v>93.576146583322412</v>
      </c>
    </row>
    <row r="112" spans="1:10" ht="26.25" customHeight="1" x14ac:dyDescent="0.4">
      <c r="A112" s="299" t="s">
        <v>98</v>
      </c>
      <c r="B112" s="300">
        <v>1</v>
      </c>
      <c r="C112" s="405">
        <v>5</v>
      </c>
      <c r="D112" s="460">
        <v>0.61299999999999999</v>
      </c>
      <c r="E112" s="457">
        <f t="shared" si="1"/>
        <v>279.81550173452018</v>
      </c>
      <c r="F112" s="441">
        <f t="shared" si="2"/>
        <v>93.271833911506732</v>
      </c>
    </row>
    <row r="113" spans="1:10" ht="27" customHeight="1" thickBot="1" x14ac:dyDescent="0.45">
      <c r="A113" s="299" t="s">
        <v>100</v>
      </c>
      <c r="B113" s="300">
        <v>1</v>
      </c>
      <c r="C113" s="455">
        <v>6</v>
      </c>
      <c r="D113" s="461">
        <v>0.61599999999999999</v>
      </c>
      <c r="E113" s="458">
        <f t="shared" si="1"/>
        <v>281.18490875769078</v>
      </c>
      <c r="F113" s="442">
        <f t="shared" si="2"/>
        <v>93.728302919230259</v>
      </c>
    </row>
    <row r="114" spans="1:10" ht="27" customHeight="1" thickBot="1" x14ac:dyDescent="0.45">
      <c r="A114" s="299" t="s">
        <v>101</v>
      </c>
      <c r="B114" s="300">
        <v>1</v>
      </c>
      <c r="C114" s="405"/>
      <c r="D114" s="366"/>
      <c r="E114" s="273"/>
      <c r="F114" s="443"/>
    </row>
    <row r="115" spans="1:10" ht="26.25" customHeight="1" x14ac:dyDescent="0.4">
      <c r="A115" s="299" t="s">
        <v>102</v>
      </c>
      <c r="B115" s="300">
        <v>1</v>
      </c>
      <c r="C115" s="405"/>
      <c r="D115" s="426" t="s">
        <v>71</v>
      </c>
      <c r="E115" s="428">
        <f>AVERAGE(E108:E113)</f>
        <v>281.18490875769083</v>
      </c>
      <c r="F115" s="444">
        <f>AVERAGE(F108:F113)</f>
        <v>93.728302919230259</v>
      </c>
    </row>
    <row r="116" spans="1:10" ht="27" customHeight="1" x14ac:dyDescent="0.4">
      <c r="A116" s="299" t="s">
        <v>103</v>
      </c>
      <c r="B116" s="331">
        <f>(B115/B114)*(B113/B112)*(B111/B110)*(B109/B108)*B107</f>
        <v>45000</v>
      </c>
      <c r="C116" s="406"/>
      <c r="D116" s="427" t="s">
        <v>84</v>
      </c>
      <c r="E116" s="425">
        <f>STDEV(E108:E113)/E115</f>
        <v>4.2332483150667203E-3</v>
      </c>
      <c r="F116" s="407">
        <f>STDEV(F108:F113)/F115</f>
        <v>4.2332483150667325E-3</v>
      </c>
      <c r="I116" s="273"/>
    </row>
    <row r="117" spans="1:10" ht="27" customHeight="1" x14ac:dyDescent="0.4">
      <c r="A117" s="478" t="s">
        <v>78</v>
      </c>
      <c r="B117" s="479"/>
      <c r="C117" s="408"/>
      <c r="D117" s="370" t="s">
        <v>20</v>
      </c>
      <c r="E117" s="430">
        <f>COUNT(E108:E113)</f>
        <v>6</v>
      </c>
      <c r="F117" s="431">
        <f>COUNT(F108:F113)</f>
        <v>6</v>
      </c>
      <c r="I117" s="273"/>
      <c r="J117" s="401"/>
    </row>
    <row r="118" spans="1:10" ht="26.25" customHeight="1" x14ac:dyDescent="0.3">
      <c r="A118" s="480"/>
      <c r="B118" s="481"/>
      <c r="C118" s="273"/>
      <c r="D118" s="429"/>
      <c r="E118" s="506" t="s">
        <v>123</v>
      </c>
      <c r="F118" s="507"/>
      <c r="G118" s="273"/>
      <c r="H118" s="273"/>
      <c r="I118" s="273"/>
    </row>
    <row r="119" spans="1:10" ht="25.5" customHeight="1" x14ac:dyDescent="0.4">
      <c r="A119" s="417"/>
      <c r="B119" s="295"/>
      <c r="C119" s="273"/>
      <c r="D119" s="427" t="s">
        <v>124</v>
      </c>
      <c r="E119" s="432">
        <f>MIN(E108:E113)</f>
        <v>279.81550173452018</v>
      </c>
      <c r="F119" s="445">
        <f>MIN(F108:F113)</f>
        <v>93.271833911506732</v>
      </c>
      <c r="G119" s="273"/>
      <c r="H119" s="273"/>
      <c r="I119" s="273"/>
    </row>
    <row r="120" spans="1:10" ht="24" customHeight="1" x14ac:dyDescent="0.4">
      <c r="A120" s="417"/>
      <c r="B120" s="295"/>
      <c r="C120" s="273"/>
      <c r="D120" s="342" t="s">
        <v>125</v>
      </c>
      <c r="E120" s="433">
        <f>MAX(E108:E113)</f>
        <v>283.01078478858489</v>
      </c>
      <c r="F120" s="446">
        <f>MAX(F108:F113)</f>
        <v>94.336928262861633</v>
      </c>
      <c r="G120" s="273"/>
      <c r="H120" s="273"/>
      <c r="I120" s="273"/>
    </row>
    <row r="121" spans="1:10" ht="27" customHeight="1" x14ac:dyDescent="0.3">
      <c r="A121" s="417"/>
      <c r="B121" s="295"/>
      <c r="C121" s="273"/>
      <c r="D121" s="273"/>
      <c r="E121" s="273"/>
      <c r="F121" s="366"/>
      <c r="G121" s="273"/>
      <c r="H121" s="273"/>
      <c r="I121" s="273"/>
    </row>
    <row r="122" spans="1:10" ht="25.5" customHeight="1" x14ac:dyDescent="0.3">
      <c r="A122" s="417"/>
      <c r="B122" s="295"/>
      <c r="C122" s="273"/>
      <c r="D122" s="273"/>
      <c r="E122" s="273"/>
      <c r="F122" s="366"/>
      <c r="G122" s="273"/>
      <c r="H122" s="273"/>
      <c r="I122" s="273"/>
    </row>
    <row r="123" spans="1:10" ht="18.75" x14ac:dyDescent="0.3">
      <c r="A123" s="417"/>
      <c r="B123" s="295"/>
      <c r="C123" s="273"/>
      <c r="D123" s="273"/>
      <c r="E123" s="273"/>
      <c r="F123" s="366"/>
      <c r="G123" s="273"/>
      <c r="H123" s="273"/>
      <c r="I123" s="273"/>
    </row>
    <row r="124" spans="1:10" ht="45.75" customHeight="1" x14ac:dyDescent="0.65">
      <c r="A124" s="283" t="s">
        <v>106</v>
      </c>
      <c r="B124" s="372" t="s">
        <v>126</v>
      </c>
      <c r="C124" s="482" t="str">
        <f>B26</f>
        <v>LAMIVUDINE</v>
      </c>
      <c r="D124" s="482"/>
      <c r="E124" s="373" t="s">
        <v>127</v>
      </c>
      <c r="F124" s="373"/>
      <c r="G124" s="447">
        <f>F115</f>
        <v>93.728302919230259</v>
      </c>
      <c r="H124" s="273"/>
      <c r="I124" s="273"/>
    </row>
    <row r="125" spans="1:10" ht="45.75" customHeight="1" x14ac:dyDescent="0.65">
      <c r="A125" s="283"/>
      <c r="B125" s="372" t="s">
        <v>128</v>
      </c>
      <c r="C125" s="284" t="s">
        <v>129</v>
      </c>
      <c r="D125" s="447">
        <f>MIN(F108:F113)</f>
        <v>93.271833911506732</v>
      </c>
      <c r="E125" s="384" t="s">
        <v>130</v>
      </c>
      <c r="F125" s="447">
        <f>MAX(F108:F113)</f>
        <v>94.336928262861633</v>
      </c>
      <c r="G125" s="374"/>
      <c r="H125" s="273"/>
      <c r="I125" s="273"/>
    </row>
    <row r="126" spans="1:10" ht="19.5" customHeight="1" x14ac:dyDescent="0.3">
      <c r="A126" s="409"/>
      <c r="B126" s="409"/>
      <c r="C126" s="410"/>
      <c r="D126" s="410"/>
      <c r="E126" s="410"/>
      <c r="F126" s="410"/>
      <c r="G126" s="410"/>
      <c r="H126" s="410"/>
    </row>
    <row r="127" spans="1:10" ht="18.75" x14ac:dyDescent="0.3">
      <c r="B127" s="483" t="s">
        <v>26</v>
      </c>
      <c r="C127" s="483"/>
      <c r="E127" s="379" t="s">
        <v>27</v>
      </c>
      <c r="F127" s="411"/>
      <c r="G127" s="483" t="s">
        <v>28</v>
      </c>
      <c r="H127" s="483"/>
    </row>
    <row r="128" spans="1:10" ht="69.95" customHeight="1" x14ac:dyDescent="0.3">
      <c r="A128" s="412" t="s">
        <v>29</v>
      </c>
      <c r="B128" s="413"/>
      <c r="C128" s="413"/>
      <c r="E128" s="413"/>
      <c r="F128" s="273"/>
      <c r="G128" s="414"/>
      <c r="H128" s="414"/>
    </row>
    <row r="129" spans="1:9" ht="69.95" customHeight="1" x14ac:dyDescent="0.3">
      <c r="A129" s="412" t="s">
        <v>30</v>
      </c>
      <c r="B129" s="415"/>
      <c r="C129" s="415"/>
      <c r="E129" s="415"/>
      <c r="F129" s="273"/>
      <c r="G129" s="416"/>
      <c r="H129" s="416"/>
    </row>
    <row r="130" spans="1:9" ht="18.75" x14ac:dyDescent="0.3">
      <c r="A130" s="365"/>
      <c r="B130" s="365"/>
      <c r="C130" s="366"/>
      <c r="D130" s="366"/>
      <c r="E130" s="366"/>
      <c r="F130" s="369"/>
      <c r="G130" s="366"/>
      <c r="H130" s="366"/>
      <c r="I130" s="273"/>
    </row>
    <row r="131" spans="1:9" ht="18.75" x14ac:dyDescent="0.3">
      <c r="A131" s="365"/>
      <c r="B131" s="365"/>
      <c r="C131" s="366"/>
      <c r="D131" s="366"/>
      <c r="E131" s="366"/>
      <c r="F131" s="369"/>
      <c r="G131" s="366"/>
      <c r="H131" s="366"/>
      <c r="I131" s="273"/>
    </row>
    <row r="132" spans="1:9" ht="18.75" x14ac:dyDescent="0.3">
      <c r="A132" s="365"/>
      <c r="B132" s="365"/>
      <c r="C132" s="366"/>
      <c r="D132" s="366"/>
      <c r="E132" s="366"/>
      <c r="F132" s="369"/>
      <c r="G132" s="366"/>
      <c r="H132" s="366"/>
      <c r="I132" s="273"/>
    </row>
    <row r="133" spans="1:9" ht="18.75" x14ac:dyDescent="0.3">
      <c r="A133" s="365"/>
      <c r="B133" s="365"/>
      <c r="C133" s="366"/>
      <c r="D133" s="366"/>
      <c r="E133" s="366"/>
      <c r="F133" s="369"/>
      <c r="G133" s="366"/>
      <c r="H133" s="366"/>
      <c r="I133" s="273"/>
    </row>
    <row r="134" spans="1:9" ht="18.75" x14ac:dyDescent="0.3">
      <c r="A134" s="365"/>
      <c r="B134" s="365"/>
      <c r="C134" s="366"/>
      <c r="D134" s="366"/>
      <c r="E134" s="366"/>
      <c r="F134" s="369"/>
      <c r="G134" s="366"/>
      <c r="H134" s="366"/>
      <c r="I134" s="273"/>
    </row>
    <row r="135" spans="1:9" ht="18.75" x14ac:dyDescent="0.3">
      <c r="A135" s="365"/>
      <c r="B135" s="365"/>
      <c r="C135" s="366"/>
      <c r="D135" s="366"/>
      <c r="E135" s="366"/>
      <c r="F135" s="369"/>
      <c r="G135" s="366"/>
      <c r="H135" s="366"/>
      <c r="I135" s="273"/>
    </row>
    <row r="136" spans="1:9" ht="18.75" x14ac:dyDescent="0.3">
      <c r="A136" s="365"/>
      <c r="B136" s="365"/>
      <c r="C136" s="366"/>
      <c r="D136" s="366"/>
      <c r="E136" s="366"/>
      <c r="F136" s="369"/>
      <c r="G136" s="366"/>
      <c r="H136" s="366"/>
      <c r="I136" s="273"/>
    </row>
    <row r="137" spans="1:9" ht="18.75" x14ac:dyDescent="0.3">
      <c r="A137" s="365"/>
      <c r="B137" s="365"/>
      <c r="C137" s="366"/>
      <c r="D137" s="366"/>
      <c r="E137" s="366"/>
      <c r="F137" s="369"/>
      <c r="G137" s="366"/>
      <c r="H137" s="366"/>
      <c r="I137" s="273"/>
    </row>
    <row r="138" spans="1:9" ht="18.75" x14ac:dyDescent="0.3">
      <c r="A138" s="365"/>
      <c r="B138" s="365"/>
      <c r="C138" s="366"/>
      <c r="D138" s="366"/>
      <c r="E138" s="366"/>
      <c r="F138" s="369"/>
      <c r="G138" s="366"/>
      <c r="H138" s="366"/>
      <c r="I138" s="273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topLeftCell="A42" workbookViewId="0">
      <selection activeCell="F47" sqref="F47"/>
    </sheetView>
  </sheetViews>
  <sheetFormatPr defaultRowHeight="13.5" x14ac:dyDescent="0.25"/>
  <cols>
    <col min="1" max="1" width="27.5703125" style="520" customWidth="1"/>
    <col min="2" max="2" width="20.42578125" style="520" customWidth="1"/>
    <col min="3" max="3" width="31.85546875" style="520" customWidth="1"/>
    <col min="4" max="4" width="25.85546875" style="520" customWidth="1"/>
    <col min="5" max="5" width="25.7109375" style="520" customWidth="1"/>
    <col min="6" max="6" width="23.140625" style="520" customWidth="1"/>
    <col min="7" max="7" width="28.42578125" style="520" customWidth="1"/>
    <col min="8" max="8" width="21.5703125" style="520" customWidth="1"/>
    <col min="9" max="9" width="9.140625" style="520" customWidth="1"/>
    <col min="10" max="16384" width="9.140625" style="560"/>
  </cols>
  <sheetData>
    <row r="14" spans="1:6" ht="15" customHeight="1" x14ac:dyDescent="0.3">
      <c r="A14" s="519"/>
      <c r="C14" s="521"/>
      <c r="F14" s="521"/>
    </row>
    <row r="15" spans="1:6" ht="18.75" customHeight="1" x14ac:dyDescent="0.3">
      <c r="A15" s="522" t="s">
        <v>0</v>
      </c>
      <c r="B15" s="522"/>
      <c r="C15" s="522"/>
      <c r="D15" s="522"/>
      <c r="E15" s="522"/>
    </row>
    <row r="16" spans="1:6" ht="16.5" customHeight="1" x14ac:dyDescent="0.3">
      <c r="A16" s="523" t="s">
        <v>1</v>
      </c>
      <c r="B16" s="524" t="s">
        <v>2</v>
      </c>
    </row>
    <row r="17" spans="1:6" ht="16.5" customHeight="1" x14ac:dyDescent="0.3">
      <c r="A17" s="525" t="s">
        <v>3</v>
      </c>
      <c r="B17" s="525" t="s">
        <v>5</v>
      </c>
      <c r="D17" s="526"/>
      <c r="E17" s="527"/>
    </row>
    <row r="18" spans="1:6" ht="16.5" customHeight="1" x14ac:dyDescent="0.3">
      <c r="A18" s="528" t="s">
        <v>4</v>
      </c>
      <c r="B18" s="529" t="s">
        <v>131</v>
      </c>
      <c r="C18" s="527"/>
      <c r="D18" s="527"/>
      <c r="E18" s="527"/>
    </row>
    <row r="19" spans="1:6" ht="16.5" customHeight="1" x14ac:dyDescent="0.3">
      <c r="A19" s="528" t="s">
        <v>6</v>
      </c>
      <c r="B19" s="530">
        <v>99.69</v>
      </c>
      <c r="C19" s="527"/>
      <c r="D19" s="527"/>
      <c r="E19" s="527"/>
    </row>
    <row r="20" spans="1:6" ht="16.5" customHeight="1" x14ac:dyDescent="0.3">
      <c r="A20" s="525" t="s">
        <v>8</v>
      </c>
      <c r="B20" s="530">
        <v>17.54</v>
      </c>
      <c r="C20" s="527"/>
      <c r="D20" s="527"/>
      <c r="E20" s="527"/>
    </row>
    <row r="21" spans="1:6" ht="16.5" customHeight="1" x14ac:dyDescent="0.3">
      <c r="A21" s="525" t="s">
        <v>10</v>
      </c>
      <c r="B21" s="531">
        <v>0.3508</v>
      </c>
      <c r="C21" s="527"/>
      <c r="D21" s="527"/>
      <c r="E21" s="527"/>
    </row>
    <row r="22" spans="1:6" ht="15.75" customHeight="1" x14ac:dyDescent="0.25">
      <c r="A22" s="527"/>
      <c r="B22" s="527" t="s">
        <v>12</v>
      </c>
      <c r="C22" s="527"/>
      <c r="D22" s="527"/>
      <c r="E22" s="527"/>
    </row>
    <row r="23" spans="1:6" ht="16.5" customHeight="1" x14ac:dyDescent="0.3">
      <c r="A23" s="532" t="s">
        <v>13</v>
      </c>
      <c r="B23" s="533" t="s">
        <v>14</v>
      </c>
      <c r="C23" s="532" t="s">
        <v>15</v>
      </c>
      <c r="D23" s="532" t="s">
        <v>16</v>
      </c>
      <c r="E23" s="532" t="s">
        <v>17</v>
      </c>
      <c r="F23" s="534" t="s">
        <v>138</v>
      </c>
    </row>
    <row r="24" spans="1:6" ht="16.5" customHeight="1" x14ac:dyDescent="0.3">
      <c r="A24" s="535">
        <v>1</v>
      </c>
      <c r="B24" s="536">
        <v>75241690</v>
      </c>
      <c r="C24" s="536">
        <v>76134</v>
      </c>
      <c r="D24" s="537">
        <v>1.4</v>
      </c>
      <c r="E24" s="538">
        <v>13.2</v>
      </c>
      <c r="F24" s="539">
        <v>24.6</v>
      </c>
    </row>
    <row r="25" spans="1:6" ht="16.5" customHeight="1" x14ac:dyDescent="0.3">
      <c r="A25" s="535">
        <v>2</v>
      </c>
      <c r="B25" s="536">
        <v>75583711</v>
      </c>
      <c r="C25" s="536">
        <v>76983</v>
      </c>
      <c r="D25" s="537">
        <v>1.4</v>
      </c>
      <c r="E25" s="538">
        <v>13.2</v>
      </c>
      <c r="F25" s="539">
        <v>24.7</v>
      </c>
    </row>
    <row r="26" spans="1:6" ht="16.5" customHeight="1" x14ac:dyDescent="0.3">
      <c r="A26" s="535">
        <v>3</v>
      </c>
      <c r="B26" s="536">
        <v>75526720</v>
      </c>
      <c r="C26" s="536">
        <v>76652</v>
      </c>
      <c r="D26" s="537">
        <v>1.4</v>
      </c>
      <c r="E26" s="538">
        <v>13.2</v>
      </c>
      <c r="F26" s="539">
        <v>24.7</v>
      </c>
    </row>
    <row r="27" spans="1:6" ht="16.5" customHeight="1" x14ac:dyDescent="0.3">
      <c r="A27" s="535">
        <v>4</v>
      </c>
      <c r="B27" s="536">
        <v>75216466</v>
      </c>
      <c r="C27" s="536">
        <v>77514</v>
      </c>
      <c r="D27" s="537">
        <v>1.4</v>
      </c>
      <c r="E27" s="538">
        <v>13.2</v>
      </c>
      <c r="F27" s="539">
        <v>24.8</v>
      </c>
    </row>
    <row r="28" spans="1:6" ht="16.5" customHeight="1" x14ac:dyDescent="0.3">
      <c r="A28" s="535">
        <v>5</v>
      </c>
      <c r="B28" s="536">
        <v>74991313</v>
      </c>
      <c r="C28" s="536">
        <v>76957</v>
      </c>
      <c r="D28" s="537">
        <v>1.4</v>
      </c>
      <c r="E28" s="538">
        <v>13.1</v>
      </c>
      <c r="F28" s="539">
        <v>24.8</v>
      </c>
    </row>
    <row r="29" spans="1:6" ht="16.5" customHeight="1" x14ac:dyDescent="0.3">
      <c r="A29" s="535">
        <v>6</v>
      </c>
      <c r="B29" s="540">
        <v>75356844</v>
      </c>
      <c r="C29" s="540">
        <v>76368</v>
      </c>
      <c r="D29" s="537">
        <v>1.5</v>
      </c>
      <c r="E29" s="538">
        <v>13.1</v>
      </c>
      <c r="F29" s="539">
        <v>24.9</v>
      </c>
    </row>
    <row r="30" spans="1:6" ht="16.5" customHeight="1" x14ac:dyDescent="0.3">
      <c r="A30" s="541" t="s">
        <v>18</v>
      </c>
      <c r="B30" s="542">
        <f>AVERAGE(B24:B29)</f>
        <v>75319457.333333328</v>
      </c>
      <c r="C30" s="543">
        <f>AVERAGE(C24:C29)</f>
        <v>76768</v>
      </c>
      <c r="D30" s="544">
        <f>AVERAGE(D24:D29)</f>
        <v>1.4166666666666667</v>
      </c>
      <c r="E30" s="544">
        <f>AVERAGE(E24:E29)</f>
        <v>13.166666666666664</v>
      </c>
      <c r="F30" s="534">
        <f>AVERAGE(F24:F29)</f>
        <v>24.75</v>
      </c>
    </row>
    <row r="31" spans="1:6" ht="16.5" customHeight="1" x14ac:dyDescent="0.3">
      <c r="A31" s="545" t="s">
        <v>19</v>
      </c>
      <c r="B31" s="546">
        <f>(STDEV(B24:B29)/B30)</f>
        <v>2.8998099478502667E-3</v>
      </c>
      <c r="C31" s="547"/>
      <c r="D31" s="547"/>
      <c r="E31" s="548"/>
    </row>
    <row r="32" spans="1:6" s="520" customFormat="1" ht="16.5" customHeight="1" x14ac:dyDescent="0.3">
      <c r="A32" s="549" t="s">
        <v>20</v>
      </c>
      <c r="B32" s="550">
        <f>COUNT(B24:B29)</f>
        <v>6</v>
      </c>
      <c r="C32" s="551"/>
      <c r="D32" s="552"/>
      <c r="E32" s="553"/>
    </row>
    <row r="33" spans="1:5" s="520" customFormat="1" ht="15.75" customHeight="1" x14ac:dyDescent="0.25">
      <c r="A33" s="527"/>
      <c r="B33" s="527"/>
      <c r="C33" s="527"/>
      <c r="D33" s="527"/>
      <c r="E33" s="527"/>
    </row>
    <row r="34" spans="1:5" s="520" customFormat="1" ht="16.5" customHeight="1" x14ac:dyDescent="0.3">
      <c r="A34" s="528" t="s">
        <v>21</v>
      </c>
      <c r="B34" s="554" t="s">
        <v>132</v>
      </c>
      <c r="C34" s="555"/>
      <c r="D34" s="555"/>
      <c r="E34" s="555"/>
    </row>
    <row r="35" spans="1:5" ht="16.5" customHeight="1" x14ac:dyDescent="0.3">
      <c r="A35" s="528"/>
      <c r="B35" s="556" t="s">
        <v>23</v>
      </c>
      <c r="C35" s="555"/>
      <c r="D35" s="555"/>
      <c r="E35" s="555"/>
    </row>
    <row r="36" spans="1:5" ht="16.5" customHeight="1" x14ac:dyDescent="0.3">
      <c r="A36" s="528"/>
      <c r="B36" s="556" t="s">
        <v>24</v>
      </c>
      <c r="C36" s="555"/>
      <c r="D36" s="555"/>
      <c r="E36" s="555"/>
    </row>
    <row r="37" spans="1:5" ht="15.75" customHeight="1" x14ac:dyDescent="0.25">
      <c r="A37" s="527"/>
      <c r="B37" s="527"/>
      <c r="C37" s="527"/>
      <c r="D37" s="527"/>
      <c r="E37" s="527"/>
    </row>
    <row r="38" spans="1:5" ht="16.5" customHeight="1" x14ac:dyDescent="0.3">
      <c r="A38" s="523" t="s">
        <v>1</v>
      </c>
      <c r="B38" s="524" t="s">
        <v>25</v>
      </c>
    </row>
    <row r="39" spans="1:5" ht="16.5" customHeight="1" x14ac:dyDescent="0.3">
      <c r="A39" s="528" t="s">
        <v>4</v>
      </c>
      <c r="B39" s="525" t="s">
        <v>131</v>
      </c>
      <c r="C39" s="527"/>
      <c r="D39" s="527"/>
      <c r="E39" s="527"/>
    </row>
    <row r="40" spans="1:5" ht="16.5" customHeight="1" x14ac:dyDescent="0.3">
      <c r="A40" s="528" t="s">
        <v>6</v>
      </c>
      <c r="B40" s="530">
        <v>99.69</v>
      </c>
      <c r="C40" s="527"/>
      <c r="D40" s="527"/>
      <c r="E40" s="527"/>
    </row>
    <row r="41" spans="1:5" ht="16.5" customHeight="1" x14ac:dyDescent="0.3">
      <c r="A41" s="525" t="s">
        <v>8</v>
      </c>
      <c r="B41" s="530">
        <v>37.880000000000003</v>
      </c>
      <c r="C41" s="527"/>
      <c r="D41" s="527"/>
      <c r="E41" s="527"/>
    </row>
    <row r="42" spans="1:5" ht="16.5" customHeight="1" x14ac:dyDescent="0.3">
      <c r="A42" s="525" t="s">
        <v>10</v>
      </c>
      <c r="B42" s="531">
        <v>0.75760000000000005</v>
      </c>
      <c r="C42" s="527"/>
      <c r="D42" s="527"/>
      <c r="E42" s="527"/>
    </row>
    <row r="43" spans="1:5" ht="15.75" customHeight="1" x14ac:dyDescent="0.25">
      <c r="A43" s="527"/>
      <c r="B43" s="527"/>
      <c r="C43" s="527"/>
      <c r="D43" s="527"/>
      <c r="E43" s="527"/>
    </row>
    <row r="44" spans="1:5" ht="16.5" customHeight="1" x14ac:dyDescent="0.3">
      <c r="A44" s="532" t="s">
        <v>13</v>
      </c>
      <c r="B44" s="533" t="s">
        <v>14</v>
      </c>
      <c r="C44" s="532" t="s">
        <v>15</v>
      </c>
      <c r="D44" s="532" t="s">
        <v>16</v>
      </c>
      <c r="E44" s="532" t="s">
        <v>17</v>
      </c>
    </row>
    <row r="45" spans="1:5" ht="16.5" customHeight="1" x14ac:dyDescent="0.3">
      <c r="A45" s="535">
        <v>1</v>
      </c>
      <c r="B45" s="536">
        <v>303342150</v>
      </c>
      <c r="C45" s="536">
        <v>5041</v>
      </c>
      <c r="D45" s="537">
        <v>1.2</v>
      </c>
      <c r="E45" s="538">
        <v>4</v>
      </c>
    </row>
    <row r="46" spans="1:5" ht="16.5" customHeight="1" x14ac:dyDescent="0.3">
      <c r="A46" s="535">
        <v>2</v>
      </c>
      <c r="B46" s="536">
        <v>303183539</v>
      </c>
      <c r="C46" s="536">
        <v>5014</v>
      </c>
      <c r="D46" s="537">
        <v>1.2</v>
      </c>
      <c r="E46" s="538">
        <v>4</v>
      </c>
    </row>
    <row r="47" spans="1:5" ht="16.5" customHeight="1" x14ac:dyDescent="0.3">
      <c r="A47" s="535">
        <v>3</v>
      </c>
      <c r="B47" s="536">
        <v>303721617</v>
      </c>
      <c r="C47" s="536">
        <v>5023</v>
      </c>
      <c r="D47" s="537">
        <v>1.2</v>
      </c>
      <c r="E47" s="538">
        <v>4</v>
      </c>
    </row>
    <row r="48" spans="1:5" ht="16.5" customHeight="1" x14ac:dyDescent="0.3">
      <c r="A48" s="535">
        <v>4</v>
      </c>
      <c r="B48" s="536">
        <v>303313117</v>
      </c>
      <c r="C48" s="536">
        <v>5082</v>
      </c>
      <c r="D48" s="537">
        <v>1.2</v>
      </c>
      <c r="E48" s="538">
        <v>4</v>
      </c>
    </row>
    <row r="49" spans="1:7" ht="16.5" customHeight="1" x14ac:dyDescent="0.3">
      <c r="A49" s="535">
        <v>5</v>
      </c>
      <c r="B49" s="536">
        <v>302973341</v>
      </c>
      <c r="C49" s="536">
        <v>5050</v>
      </c>
      <c r="D49" s="537">
        <v>1.2</v>
      </c>
      <c r="E49" s="538">
        <v>4</v>
      </c>
    </row>
    <row r="50" spans="1:7" ht="16.5" customHeight="1" x14ac:dyDescent="0.3">
      <c r="A50" s="535">
        <v>6</v>
      </c>
      <c r="B50" s="540">
        <v>303997605</v>
      </c>
      <c r="C50" s="540">
        <v>5079</v>
      </c>
      <c r="D50" s="537">
        <v>1.2</v>
      </c>
      <c r="E50" s="538">
        <v>4</v>
      </c>
    </row>
    <row r="51" spans="1:7" ht="16.5" customHeight="1" x14ac:dyDescent="0.3">
      <c r="A51" s="541" t="s">
        <v>18</v>
      </c>
      <c r="B51" s="542">
        <f>AVERAGE(B45:B50)</f>
        <v>303421894.83333331</v>
      </c>
      <c r="C51" s="543">
        <f>AVERAGE(C45:C50)</f>
        <v>5048.166666666667</v>
      </c>
      <c r="D51" s="544">
        <f>AVERAGE(D45:D50)</f>
        <v>1.2</v>
      </c>
      <c r="E51" s="544">
        <f>AVERAGE(E45:E50)</f>
        <v>4</v>
      </c>
    </row>
    <row r="52" spans="1:7" ht="16.5" customHeight="1" x14ac:dyDescent="0.3">
      <c r="A52" s="545" t="s">
        <v>19</v>
      </c>
      <c r="B52" s="546">
        <f>(STDEV(B45:B50)/B51)</f>
        <v>1.2309330142090396E-3</v>
      </c>
      <c r="C52" s="547"/>
      <c r="D52" s="547"/>
      <c r="E52" s="548"/>
    </row>
    <row r="53" spans="1:7" s="520" customFormat="1" ht="16.5" customHeight="1" x14ac:dyDescent="0.3">
      <c r="A53" s="549" t="s">
        <v>20</v>
      </c>
      <c r="B53" s="550">
        <f>COUNT(B45:B50)</f>
        <v>6</v>
      </c>
      <c r="C53" s="551"/>
      <c r="D53" s="552"/>
      <c r="E53" s="553"/>
    </row>
    <row r="54" spans="1:7" s="520" customFormat="1" ht="15.75" customHeight="1" x14ac:dyDescent="0.25">
      <c r="A54" s="527"/>
      <c r="B54" s="527"/>
      <c r="C54" s="527"/>
      <c r="D54" s="527"/>
      <c r="E54" s="527"/>
    </row>
    <row r="55" spans="1:7" s="520" customFormat="1" ht="16.5" customHeight="1" x14ac:dyDescent="0.3">
      <c r="A55" s="528" t="s">
        <v>21</v>
      </c>
      <c r="B55" s="556" t="s">
        <v>22</v>
      </c>
      <c r="C55" s="555"/>
      <c r="D55" s="555"/>
      <c r="E55" s="555"/>
    </row>
    <row r="56" spans="1:7" ht="16.5" customHeight="1" x14ac:dyDescent="0.3">
      <c r="A56" s="528"/>
      <c r="B56" s="556" t="s">
        <v>23</v>
      </c>
      <c r="C56" s="555"/>
      <c r="D56" s="555"/>
      <c r="E56" s="555"/>
    </row>
    <row r="57" spans="1:7" ht="16.5" customHeight="1" x14ac:dyDescent="0.3">
      <c r="A57" s="528"/>
      <c r="B57" s="556" t="s">
        <v>24</v>
      </c>
      <c r="C57" s="555"/>
      <c r="D57" s="555"/>
      <c r="E57" s="555"/>
    </row>
    <row r="58" spans="1:7" ht="14.25" customHeight="1" thickBot="1" x14ac:dyDescent="0.3">
      <c r="A58" s="557"/>
      <c r="B58" s="558"/>
      <c r="D58" s="559"/>
      <c r="F58" s="560"/>
      <c r="G58" s="560"/>
    </row>
    <row r="59" spans="1:7" ht="15" customHeight="1" x14ac:dyDescent="0.3">
      <c r="B59" s="561" t="s">
        <v>26</v>
      </c>
      <c r="C59" s="561"/>
      <c r="E59" s="562" t="s">
        <v>27</v>
      </c>
      <c r="F59" s="563"/>
      <c r="G59" s="562" t="s">
        <v>28</v>
      </c>
    </row>
    <row r="60" spans="1:7" ht="15" customHeight="1" x14ac:dyDescent="0.3">
      <c r="A60" s="564" t="s">
        <v>29</v>
      </c>
      <c r="B60" s="565" t="s">
        <v>135</v>
      </c>
      <c r="C60" s="565" t="s">
        <v>136</v>
      </c>
      <c r="E60" s="566"/>
      <c r="G60" s="566"/>
    </row>
    <row r="61" spans="1:7" ht="15" customHeight="1" x14ac:dyDescent="0.3">
      <c r="A61" s="564" t="s">
        <v>30</v>
      </c>
      <c r="B61" s="567"/>
      <c r="C61" s="567"/>
      <c r="E61" s="567"/>
      <c r="G61" s="56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9" workbookViewId="0">
      <selection activeCell="F47" sqref="F47"/>
    </sheetView>
  </sheetViews>
  <sheetFormatPr defaultRowHeight="13.5" x14ac:dyDescent="0.25"/>
  <cols>
    <col min="1" max="1" width="27.5703125" style="520" customWidth="1"/>
    <col min="2" max="2" width="20.42578125" style="520" customWidth="1"/>
    <col min="3" max="3" width="31.85546875" style="520" customWidth="1"/>
    <col min="4" max="4" width="25.85546875" style="520" customWidth="1"/>
    <col min="5" max="5" width="25.7109375" style="520" customWidth="1"/>
    <col min="6" max="6" width="23.140625" style="520" customWidth="1"/>
    <col min="7" max="7" width="28.42578125" style="520" customWidth="1"/>
    <col min="8" max="8" width="21.5703125" style="520" customWidth="1"/>
    <col min="9" max="9" width="9.140625" style="520" customWidth="1"/>
    <col min="10" max="16384" width="9.140625" style="560"/>
  </cols>
  <sheetData>
    <row r="14" spans="1:6" ht="15" customHeight="1" x14ac:dyDescent="0.3">
      <c r="A14" s="519"/>
      <c r="C14" s="521"/>
      <c r="F14" s="521"/>
    </row>
    <row r="15" spans="1:6" ht="18.75" customHeight="1" x14ac:dyDescent="0.3">
      <c r="A15" s="522" t="s">
        <v>0</v>
      </c>
      <c r="B15" s="522"/>
      <c r="C15" s="522"/>
      <c r="D15" s="522"/>
      <c r="E15" s="522"/>
    </row>
    <row r="16" spans="1:6" ht="16.5" customHeight="1" x14ac:dyDescent="0.3">
      <c r="A16" s="523" t="s">
        <v>1</v>
      </c>
      <c r="B16" s="524" t="s">
        <v>2</v>
      </c>
    </row>
    <row r="17" spans="1:5" ht="16.5" customHeight="1" x14ac:dyDescent="0.3">
      <c r="A17" s="525" t="s">
        <v>3</v>
      </c>
      <c r="B17" s="525" t="s">
        <v>5</v>
      </c>
      <c r="D17" s="526"/>
      <c r="E17" s="527"/>
    </row>
    <row r="18" spans="1:5" ht="16.5" customHeight="1" x14ac:dyDescent="0.3">
      <c r="A18" s="528" t="s">
        <v>4</v>
      </c>
      <c r="B18" s="534" t="s">
        <v>133</v>
      </c>
      <c r="C18" s="527"/>
      <c r="D18" s="527"/>
      <c r="E18" s="527"/>
    </row>
    <row r="19" spans="1:5" ht="16.5" customHeight="1" x14ac:dyDescent="0.3">
      <c r="A19" s="528" t="s">
        <v>6</v>
      </c>
      <c r="B19" s="530">
        <v>98.9</v>
      </c>
      <c r="C19" s="527"/>
      <c r="D19" s="527"/>
      <c r="E19" s="527"/>
    </row>
    <row r="20" spans="1:5" ht="16.5" customHeight="1" x14ac:dyDescent="0.3">
      <c r="A20" s="525" t="s">
        <v>8</v>
      </c>
      <c r="B20" s="530">
        <v>15.12</v>
      </c>
      <c r="C20" s="527"/>
      <c r="D20" s="527"/>
      <c r="E20" s="527"/>
    </row>
    <row r="21" spans="1:5" ht="16.5" customHeight="1" x14ac:dyDescent="0.3">
      <c r="A21" s="525" t="s">
        <v>10</v>
      </c>
      <c r="B21" s="531">
        <v>0.1512</v>
      </c>
      <c r="C21" s="527"/>
      <c r="D21" s="527"/>
      <c r="E21" s="527"/>
    </row>
    <row r="22" spans="1:5" ht="15.75" customHeight="1" x14ac:dyDescent="0.25">
      <c r="A22" s="527"/>
      <c r="B22" s="527" t="s">
        <v>12</v>
      </c>
      <c r="C22" s="527"/>
      <c r="D22" s="527"/>
      <c r="E22" s="527"/>
    </row>
    <row r="23" spans="1:5" ht="16.5" customHeight="1" x14ac:dyDescent="0.3">
      <c r="A23" s="532" t="s">
        <v>13</v>
      </c>
      <c r="B23" s="533" t="s">
        <v>14</v>
      </c>
      <c r="C23" s="532" t="s">
        <v>15</v>
      </c>
      <c r="D23" s="532" t="s">
        <v>16</v>
      </c>
      <c r="E23" s="532" t="s">
        <v>17</v>
      </c>
    </row>
    <row r="24" spans="1:5" ht="16.5" customHeight="1" x14ac:dyDescent="0.3">
      <c r="A24" s="535">
        <v>1</v>
      </c>
      <c r="B24" s="536">
        <v>71214600</v>
      </c>
      <c r="C24" s="536">
        <v>3602</v>
      </c>
      <c r="D24" s="537">
        <v>1.4</v>
      </c>
      <c r="E24" s="538">
        <v>5.9</v>
      </c>
    </row>
    <row r="25" spans="1:5" ht="16.5" customHeight="1" x14ac:dyDescent="0.3">
      <c r="A25" s="535">
        <v>2</v>
      </c>
      <c r="B25" s="536">
        <v>71585912</v>
      </c>
      <c r="C25" s="536">
        <v>3599</v>
      </c>
      <c r="D25" s="537">
        <v>1.4</v>
      </c>
      <c r="E25" s="538">
        <v>5.9</v>
      </c>
    </row>
    <row r="26" spans="1:5" ht="16.5" customHeight="1" x14ac:dyDescent="0.3">
      <c r="A26" s="535">
        <v>3</v>
      </c>
      <c r="B26" s="536">
        <v>71674224</v>
      </c>
      <c r="C26" s="536">
        <v>3588</v>
      </c>
      <c r="D26" s="537">
        <v>1.4</v>
      </c>
      <c r="E26" s="538">
        <v>5.9</v>
      </c>
    </row>
    <row r="27" spans="1:5" ht="16.5" customHeight="1" x14ac:dyDescent="0.3">
      <c r="A27" s="535">
        <v>4</v>
      </c>
      <c r="B27" s="536">
        <v>71412524</v>
      </c>
      <c r="C27" s="536">
        <v>3613</v>
      </c>
      <c r="D27" s="537">
        <v>1.4</v>
      </c>
      <c r="E27" s="538">
        <v>5.9</v>
      </c>
    </row>
    <row r="28" spans="1:5" ht="16.5" customHeight="1" x14ac:dyDescent="0.3">
      <c r="A28" s="535">
        <v>5</v>
      </c>
      <c r="B28" s="536">
        <v>71147369</v>
      </c>
      <c r="C28" s="536">
        <v>3615</v>
      </c>
      <c r="D28" s="537">
        <v>1.5</v>
      </c>
      <c r="E28" s="538">
        <v>5.9</v>
      </c>
    </row>
    <row r="29" spans="1:5" ht="16.5" customHeight="1" x14ac:dyDescent="0.3">
      <c r="A29" s="535">
        <v>6</v>
      </c>
      <c r="B29" s="540">
        <v>71683062</v>
      </c>
      <c r="C29" s="540">
        <v>3614</v>
      </c>
      <c r="D29" s="537">
        <v>1.4</v>
      </c>
      <c r="E29" s="538">
        <v>5.9</v>
      </c>
    </row>
    <row r="30" spans="1:5" ht="16.5" customHeight="1" x14ac:dyDescent="0.3">
      <c r="A30" s="541" t="s">
        <v>18</v>
      </c>
      <c r="B30" s="542">
        <f>AVERAGE(B24:B29)</f>
        <v>71452948.5</v>
      </c>
      <c r="C30" s="543">
        <f>AVERAGE(C24:C29)</f>
        <v>3605.1666666666665</v>
      </c>
      <c r="D30" s="544">
        <f>AVERAGE(D24:D29)</f>
        <v>1.4166666666666667</v>
      </c>
      <c r="E30" s="544">
        <f>AVERAGE(E24:E29)</f>
        <v>5.8999999999999995</v>
      </c>
    </row>
    <row r="31" spans="1:5" ht="16.5" customHeight="1" x14ac:dyDescent="0.3">
      <c r="A31" s="545" t="s">
        <v>19</v>
      </c>
      <c r="B31" s="546">
        <f>(STDEV(B24:B29)/B30)</f>
        <v>3.2607209862737982E-3</v>
      </c>
      <c r="C31" s="547"/>
      <c r="D31" s="547"/>
      <c r="E31" s="548"/>
    </row>
    <row r="32" spans="1:5" s="520" customFormat="1" ht="16.5" customHeight="1" x14ac:dyDescent="0.3">
      <c r="A32" s="549" t="s">
        <v>20</v>
      </c>
      <c r="B32" s="550">
        <f>COUNT(B24:B29)</f>
        <v>6</v>
      </c>
      <c r="C32" s="551"/>
      <c r="D32" s="552"/>
      <c r="E32" s="553"/>
    </row>
    <row r="33" spans="1:5" s="520" customFormat="1" ht="15.75" customHeight="1" x14ac:dyDescent="0.25">
      <c r="A33" s="527"/>
      <c r="B33" s="527"/>
      <c r="C33" s="527"/>
      <c r="D33" s="527"/>
      <c r="E33" s="527"/>
    </row>
    <row r="34" spans="1:5" s="520" customFormat="1" ht="16.5" customHeight="1" x14ac:dyDescent="0.3">
      <c r="A34" s="528" t="s">
        <v>21</v>
      </c>
      <c r="B34" s="554" t="s">
        <v>134</v>
      </c>
      <c r="C34" s="555"/>
      <c r="D34" s="555"/>
      <c r="E34" s="555"/>
    </row>
    <row r="35" spans="1:5" ht="16.5" customHeight="1" x14ac:dyDescent="0.3">
      <c r="A35" s="528"/>
      <c r="B35" s="556" t="s">
        <v>23</v>
      </c>
      <c r="C35" s="555"/>
      <c r="D35" s="555"/>
      <c r="E35" s="555"/>
    </row>
    <row r="36" spans="1:5" ht="16.5" customHeight="1" x14ac:dyDescent="0.3">
      <c r="A36" s="528"/>
      <c r="B36" s="556" t="s">
        <v>24</v>
      </c>
      <c r="C36" s="555"/>
      <c r="D36" s="555"/>
      <c r="E36" s="555"/>
    </row>
    <row r="37" spans="1:5" ht="15.75" customHeight="1" x14ac:dyDescent="0.25">
      <c r="A37" s="527"/>
      <c r="B37" s="527"/>
      <c r="C37" s="527"/>
      <c r="D37" s="527"/>
      <c r="E37" s="527"/>
    </row>
    <row r="38" spans="1:5" ht="16.5" customHeight="1" x14ac:dyDescent="0.3">
      <c r="A38" s="523" t="s">
        <v>1</v>
      </c>
      <c r="B38" s="524" t="s">
        <v>25</v>
      </c>
    </row>
    <row r="39" spans="1:5" ht="16.5" customHeight="1" x14ac:dyDescent="0.3">
      <c r="A39" s="528" t="s">
        <v>4</v>
      </c>
      <c r="B39" s="525" t="s">
        <v>133</v>
      </c>
      <c r="C39" s="527"/>
      <c r="D39" s="527"/>
      <c r="E39" s="527"/>
    </row>
    <row r="40" spans="1:5" ht="16.5" customHeight="1" x14ac:dyDescent="0.3">
      <c r="A40" s="528" t="s">
        <v>6</v>
      </c>
      <c r="B40" s="530">
        <v>98.9</v>
      </c>
      <c r="C40" s="527"/>
      <c r="D40" s="527"/>
      <c r="E40" s="527"/>
    </row>
    <row r="41" spans="1:5" ht="16.5" customHeight="1" x14ac:dyDescent="0.3">
      <c r="A41" s="525" t="s">
        <v>8</v>
      </c>
      <c r="B41" s="530">
        <v>15.08</v>
      </c>
      <c r="C41" s="527"/>
      <c r="D41" s="527"/>
      <c r="E41" s="527"/>
    </row>
    <row r="42" spans="1:5" ht="16.5" customHeight="1" x14ac:dyDescent="0.3">
      <c r="A42" s="525" t="s">
        <v>10</v>
      </c>
      <c r="B42" s="531">
        <v>0.30159999999999998</v>
      </c>
      <c r="C42" s="527"/>
      <c r="D42" s="527"/>
      <c r="E42" s="527"/>
    </row>
    <row r="43" spans="1:5" ht="15.75" customHeight="1" x14ac:dyDescent="0.25">
      <c r="A43" s="527"/>
      <c r="B43" s="527"/>
      <c r="C43" s="527"/>
      <c r="D43" s="527"/>
      <c r="E43" s="527"/>
    </row>
    <row r="44" spans="1:5" ht="16.5" customHeight="1" x14ac:dyDescent="0.3">
      <c r="A44" s="532" t="s">
        <v>13</v>
      </c>
      <c r="B44" s="533" t="s">
        <v>14</v>
      </c>
      <c r="C44" s="532" t="s">
        <v>15</v>
      </c>
      <c r="D44" s="532" t="s">
        <v>16</v>
      </c>
      <c r="E44" s="532" t="s">
        <v>17</v>
      </c>
    </row>
    <row r="45" spans="1:5" ht="16.5" customHeight="1" x14ac:dyDescent="0.3">
      <c r="A45" s="535">
        <v>1</v>
      </c>
      <c r="B45" s="536">
        <v>91790852</v>
      </c>
      <c r="C45" s="536">
        <v>5800</v>
      </c>
      <c r="D45" s="537">
        <v>1.3</v>
      </c>
      <c r="E45" s="538">
        <v>2.9</v>
      </c>
    </row>
    <row r="46" spans="1:5" ht="16.5" customHeight="1" x14ac:dyDescent="0.3">
      <c r="A46" s="535">
        <v>2</v>
      </c>
      <c r="B46" s="536">
        <v>91759982</v>
      </c>
      <c r="C46" s="536">
        <v>5701</v>
      </c>
      <c r="D46" s="537">
        <v>1.3</v>
      </c>
      <c r="E46" s="538">
        <v>2.9</v>
      </c>
    </row>
    <row r="47" spans="1:5" ht="16.5" customHeight="1" x14ac:dyDescent="0.3">
      <c r="A47" s="535">
        <v>3</v>
      </c>
      <c r="B47" s="536">
        <v>91886093</v>
      </c>
      <c r="C47" s="536">
        <v>5761</v>
      </c>
      <c r="D47" s="537">
        <v>1.3</v>
      </c>
      <c r="E47" s="538">
        <v>2.9</v>
      </c>
    </row>
    <row r="48" spans="1:5" ht="16.5" customHeight="1" x14ac:dyDescent="0.3">
      <c r="A48" s="535">
        <v>4</v>
      </c>
      <c r="B48" s="536">
        <v>91771051</v>
      </c>
      <c r="C48" s="536">
        <v>5820</v>
      </c>
      <c r="D48" s="537">
        <v>1.3</v>
      </c>
      <c r="E48" s="538">
        <v>2.9</v>
      </c>
    </row>
    <row r="49" spans="1:7" ht="16.5" customHeight="1" x14ac:dyDescent="0.3">
      <c r="A49" s="535">
        <v>5</v>
      </c>
      <c r="B49" s="536">
        <v>91682988</v>
      </c>
      <c r="C49" s="536">
        <v>5808</v>
      </c>
      <c r="D49" s="537">
        <v>1.3</v>
      </c>
      <c r="E49" s="538">
        <v>2.9</v>
      </c>
    </row>
    <row r="50" spans="1:7" ht="16.5" customHeight="1" x14ac:dyDescent="0.3">
      <c r="A50" s="535">
        <v>6</v>
      </c>
      <c r="B50" s="540">
        <v>91985571</v>
      </c>
      <c r="C50" s="540">
        <v>5811</v>
      </c>
      <c r="D50" s="537">
        <v>1.3</v>
      </c>
      <c r="E50" s="538">
        <v>2.9</v>
      </c>
    </row>
    <row r="51" spans="1:7" ht="16.5" customHeight="1" x14ac:dyDescent="0.3">
      <c r="A51" s="541" t="s">
        <v>18</v>
      </c>
      <c r="B51" s="542">
        <f>AVERAGE(B45:B50)</f>
        <v>91812756.166666672</v>
      </c>
      <c r="C51" s="543">
        <f>AVERAGE(C45:C50)</f>
        <v>5783.5</v>
      </c>
      <c r="D51" s="544">
        <f>AVERAGE(D45:D50)</f>
        <v>1.3</v>
      </c>
      <c r="E51" s="544">
        <f>AVERAGE(E45:E50)</f>
        <v>2.9</v>
      </c>
    </row>
    <row r="52" spans="1:7" ht="16.5" customHeight="1" x14ac:dyDescent="0.3">
      <c r="A52" s="545" t="s">
        <v>19</v>
      </c>
      <c r="B52" s="546">
        <f>(STDEV(B45:B50)/B51)</f>
        <v>1.1638086370565359E-3</v>
      </c>
      <c r="C52" s="547"/>
      <c r="D52" s="547"/>
      <c r="E52" s="548"/>
    </row>
    <row r="53" spans="1:7" s="520" customFormat="1" ht="16.5" customHeight="1" x14ac:dyDescent="0.3">
      <c r="A53" s="549" t="s">
        <v>20</v>
      </c>
      <c r="B53" s="550">
        <f>COUNT(B45:B50)</f>
        <v>6</v>
      </c>
      <c r="C53" s="551"/>
      <c r="D53" s="552"/>
      <c r="E53" s="553"/>
    </row>
    <row r="54" spans="1:7" s="520" customFormat="1" ht="15.75" customHeight="1" x14ac:dyDescent="0.25">
      <c r="A54" s="527"/>
      <c r="B54" s="527"/>
      <c r="C54" s="527"/>
      <c r="D54" s="527"/>
      <c r="E54" s="527"/>
    </row>
    <row r="55" spans="1:7" s="520" customFormat="1" ht="16.5" customHeight="1" x14ac:dyDescent="0.3">
      <c r="A55" s="528" t="s">
        <v>21</v>
      </c>
      <c r="B55" s="556" t="s">
        <v>22</v>
      </c>
      <c r="C55" s="555"/>
      <c r="D55" s="555"/>
      <c r="E55" s="555"/>
    </row>
    <row r="56" spans="1:7" ht="16.5" customHeight="1" x14ac:dyDescent="0.3">
      <c r="A56" s="528"/>
      <c r="B56" s="556" t="s">
        <v>23</v>
      </c>
      <c r="C56" s="555"/>
      <c r="D56" s="555"/>
      <c r="E56" s="555"/>
    </row>
    <row r="57" spans="1:7" ht="16.5" customHeight="1" x14ac:dyDescent="0.3">
      <c r="A57" s="528"/>
      <c r="B57" s="556" t="s">
        <v>24</v>
      </c>
      <c r="C57" s="555"/>
      <c r="D57" s="555"/>
      <c r="E57" s="555"/>
    </row>
    <row r="58" spans="1:7" ht="14.25" customHeight="1" thickBot="1" x14ac:dyDescent="0.3">
      <c r="A58" s="557"/>
      <c r="B58" s="558"/>
      <c r="D58" s="559"/>
      <c r="F58" s="560"/>
      <c r="G58" s="560"/>
    </row>
    <row r="59" spans="1:7" ht="15" customHeight="1" x14ac:dyDescent="0.3">
      <c r="B59" s="561" t="s">
        <v>26</v>
      </c>
      <c r="C59" s="561"/>
      <c r="E59" s="562" t="s">
        <v>27</v>
      </c>
      <c r="F59" s="563"/>
      <c r="G59" s="562" t="s">
        <v>28</v>
      </c>
    </row>
    <row r="60" spans="1:7" ht="15" customHeight="1" x14ac:dyDescent="0.3">
      <c r="A60" s="564" t="s">
        <v>29</v>
      </c>
      <c r="B60" s="565" t="s">
        <v>135</v>
      </c>
      <c r="C60" s="565" t="s">
        <v>136</v>
      </c>
      <c r="E60" s="566"/>
      <c r="G60" s="566"/>
    </row>
    <row r="61" spans="1:7" ht="15" customHeight="1" x14ac:dyDescent="0.3">
      <c r="A61" s="564" t="s">
        <v>30</v>
      </c>
      <c r="B61" s="567"/>
      <c r="C61" s="567"/>
      <c r="E61" s="567"/>
      <c r="G61" s="56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7" zoomScale="60" zoomScaleNormal="40" zoomScalePageLayoutView="51" workbookViewId="0">
      <selection activeCell="F47" sqref="F47"/>
    </sheetView>
  </sheetViews>
  <sheetFormatPr defaultColWidth="9.140625" defaultRowHeight="13.5" x14ac:dyDescent="0.25"/>
  <cols>
    <col min="1" max="1" width="55.42578125" style="520" customWidth="1"/>
    <col min="2" max="2" width="33.7109375" style="520" customWidth="1"/>
    <col min="3" max="3" width="42.28515625" style="520" customWidth="1"/>
    <col min="4" max="4" width="30.5703125" style="520" customWidth="1"/>
    <col min="5" max="5" width="39.85546875" style="520" customWidth="1"/>
    <col min="6" max="6" width="30.7109375" style="520" customWidth="1"/>
    <col min="7" max="7" width="39.85546875" style="520" customWidth="1"/>
    <col min="8" max="8" width="30" style="520" customWidth="1"/>
    <col min="9" max="9" width="30.28515625" style="520" hidden="1" customWidth="1"/>
    <col min="10" max="10" width="30.42578125" style="520" customWidth="1"/>
    <col min="11" max="11" width="21.28515625" style="520" customWidth="1"/>
    <col min="12" max="12" width="9.140625" style="520"/>
    <col min="13" max="16384" width="9.140625" style="560"/>
  </cols>
  <sheetData>
    <row r="1" spans="1:9" ht="18.75" customHeight="1" x14ac:dyDescent="0.25">
      <c r="A1" s="569" t="s">
        <v>45</v>
      </c>
      <c r="B1" s="569"/>
      <c r="C1" s="569"/>
      <c r="D1" s="569"/>
      <c r="E1" s="569"/>
      <c r="F1" s="569"/>
      <c r="G1" s="569"/>
      <c r="H1" s="569"/>
      <c r="I1" s="569"/>
    </row>
    <row r="2" spans="1:9" ht="18.75" customHeight="1" x14ac:dyDescent="0.25">
      <c r="A2" s="569"/>
      <c r="B2" s="569"/>
      <c r="C2" s="569"/>
      <c r="D2" s="569"/>
      <c r="E2" s="569"/>
      <c r="F2" s="569"/>
      <c r="G2" s="569"/>
      <c r="H2" s="569"/>
      <c r="I2" s="569"/>
    </row>
    <row r="3" spans="1:9" ht="18.75" customHeight="1" x14ac:dyDescent="0.25">
      <c r="A3" s="569"/>
      <c r="B3" s="569"/>
      <c r="C3" s="569"/>
      <c r="D3" s="569"/>
      <c r="E3" s="569"/>
      <c r="F3" s="569"/>
      <c r="G3" s="569"/>
      <c r="H3" s="569"/>
      <c r="I3" s="569"/>
    </row>
    <row r="4" spans="1:9" ht="18.75" customHeight="1" x14ac:dyDescent="0.25">
      <c r="A4" s="569"/>
      <c r="B4" s="569"/>
      <c r="C4" s="569"/>
      <c r="D4" s="569"/>
      <c r="E4" s="569"/>
      <c r="F4" s="569"/>
      <c r="G4" s="569"/>
      <c r="H4" s="569"/>
      <c r="I4" s="569"/>
    </row>
    <row r="5" spans="1:9" ht="18.75" customHeight="1" x14ac:dyDescent="0.25">
      <c r="A5" s="569"/>
      <c r="B5" s="569"/>
      <c r="C5" s="569"/>
      <c r="D5" s="569"/>
      <c r="E5" s="569"/>
      <c r="F5" s="569"/>
      <c r="G5" s="569"/>
      <c r="H5" s="569"/>
      <c r="I5" s="569"/>
    </row>
    <row r="6" spans="1:9" ht="18.75" customHeight="1" x14ac:dyDescent="0.25">
      <c r="A6" s="569"/>
      <c r="B6" s="569"/>
      <c r="C6" s="569"/>
      <c r="D6" s="569"/>
      <c r="E6" s="569"/>
      <c r="F6" s="569"/>
      <c r="G6" s="569"/>
      <c r="H6" s="569"/>
      <c r="I6" s="569"/>
    </row>
    <row r="7" spans="1:9" ht="18.75" customHeight="1" x14ac:dyDescent="0.25">
      <c r="A7" s="569"/>
      <c r="B7" s="569"/>
      <c r="C7" s="569"/>
      <c r="D7" s="569"/>
      <c r="E7" s="569"/>
      <c r="F7" s="569"/>
      <c r="G7" s="569"/>
      <c r="H7" s="569"/>
      <c r="I7" s="569"/>
    </row>
    <row r="8" spans="1:9" x14ac:dyDescent="0.25">
      <c r="A8" s="570" t="s">
        <v>46</v>
      </c>
      <c r="B8" s="570"/>
      <c r="C8" s="570"/>
      <c r="D8" s="570"/>
      <c r="E8" s="570"/>
      <c r="F8" s="570"/>
      <c r="G8" s="570"/>
      <c r="H8" s="570"/>
      <c r="I8" s="570"/>
    </row>
    <row r="9" spans="1:9" x14ac:dyDescent="0.25">
      <c r="A9" s="570"/>
      <c r="B9" s="570"/>
      <c r="C9" s="570"/>
      <c r="D9" s="570"/>
      <c r="E9" s="570"/>
      <c r="F9" s="570"/>
      <c r="G9" s="570"/>
      <c r="H9" s="570"/>
      <c r="I9" s="570"/>
    </row>
    <row r="10" spans="1:9" x14ac:dyDescent="0.25">
      <c r="A10" s="570"/>
      <c r="B10" s="570"/>
      <c r="C10" s="570"/>
      <c r="D10" s="570"/>
      <c r="E10" s="570"/>
      <c r="F10" s="570"/>
      <c r="G10" s="570"/>
      <c r="H10" s="570"/>
      <c r="I10" s="570"/>
    </row>
    <row r="11" spans="1:9" x14ac:dyDescent="0.25">
      <c r="A11" s="570"/>
      <c r="B11" s="570"/>
      <c r="C11" s="570"/>
      <c r="D11" s="570"/>
      <c r="E11" s="570"/>
      <c r="F11" s="570"/>
      <c r="G11" s="570"/>
      <c r="H11" s="570"/>
      <c r="I11" s="570"/>
    </row>
    <row r="12" spans="1:9" x14ac:dyDescent="0.25">
      <c r="A12" s="570"/>
      <c r="B12" s="570"/>
      <c r="C12" s="570"/>
      <c r="D12" s="570"/>
      <c r="E12" s="570"/>
      <c r="F12" s="570"/>
      <c r="G12" s="570"/>
      <c r="H12" s="570"/>
      <c r="I12" s="570"/>
    </row>
    <row r="13" spans="1:9" x14ac:dyDescent="0.25">
      <c r="A13" s="570"/>
      <c r="B13" s="570"/>
      <c r="C13" s="570"/>
      <c r="D13" s="570"/>
      <c r="E13" s="570"/>
      <c r="F13" s="570"/>
      <c r="G13" s="570"/>
      <c r="H13" s="570"/>
      <c r="I13" s="570"/>
    </row>
    <row r="14" spans="1:9" x14ac:dyDescent="0.25">
      <c r="A14" s="570"/>
      <c r="B14" s="570"/>
      <c r="C14" s="570"/>
      <c r="D14" s="570"/>
      <c r="E14" s="570"/>
      <c r="F14" s="570"/>
      <c r="G14" s="570"/>
      <c r="H14" s="570"/>
      <c r="I14" s="570"/>
    </row>
    <row r="15" spans="1:9" ht="19.5" customHeight="1" thickBot="1" x14ac:dyDescent="0.35">
      <c r="A15" s="571"/>
    </row>
    <row r="16" spans="1:9" ht="19.5" customHeight="1" thickBot="1" x14ac:dyDescent="0.35">
      <c r="A16" s="572" t="s">
        <v>31</v>
      </c>
      <c r="B16" s="573"/>
      <c r="C16" s="573"/>
      <c r="D16" s="573"/>
      <c r="E16" s="573"/>
      <c r="F16" s="573"/>
      <c r="G16" s="573"/>
      <c r="H16" s="574"/>
    </row>
    <row r="17" spans="1:14" ht="20.25" customHeight="1" x14ac:dyDescent="0.25">
      <c r="A17" s="575" t="s">
        <v>47</v>
      </c>
      <c r="B17" s="575"/>
      <c r="C17" s="575"/>
      <c r="D17" s="575"/>
      <c r="E17" s="575"/>
      <c r="F17" s="575"/>
      <c r="G17" s="575"/>
      <c r="H17" s="575"/>
    </row>
    <row r="18" spans="1:14" ht="26.25" customHeight="1" x14ac:dyDescent="0.4">
      <c r="A18" s="576" t="s">
        <v>33</v>
      </c>
      <c r="B18" s="577" t="s">
        <v>5</v>
      </c>
      <c r="C18" s="577"/>
      <c r="D18" s="578"/>
      <c r="E18" s="579"/>
      <c r="F18" s="580"/>
      <c r="G18" s="580"/>
      <c r="H18" s="580"/>
    </row>
    <row r="19" spans="1:14" ht="26.25" customHeight="1" x14ac:dyDescent="0.4">
      <c r="A19" s="576" t="s">
        <v>34</v>
      </c>
      <c r="B19" s="581" t="s">
        <v>7</v>
      </c>
      <c r="C19" s="580">
        <v>1</v>
      </c>
      <c r="D19" s="580"/>
      <c r="E19" s="580"/>
      <c r="F19" s="580"/>
      <c r="G19" s="580"/>
      <c r="H19" s="580"/>
    </row>
    <row r="20" spans="1:14" ht="26.25" customHeight="1" x14ac:dyDescent="0.4">
      <c r="A20" s="576" t="s">
        <v>35</v>
      </c>
      <c r="B20" s="582" t="s">
        <v>9</v>
      </c>
      <c r="C20" s="582"/>
      <c r="D20" s="580"/>
      <c r="E20" s="580"/>
      <c r="F20" s="580"/>
      <c r="G20" s="580"/>
      <c r="H20" s="580"/>
    </row>
    <row r="21" spans="1:14" ht="26.25" customHeight="1" x14ac:dyDescent="0.4">
      <c r="A21" s="576" t="s">
        <v>36</v>
      </c>
      <c r="B21" s="582" t="s">
        <v>11</v>
      </c>
      <c r="C21" s="582"/>
      <c r="D21" s="582"/>
      <c r="E21" s="582"/>
      <c r="F21" s="582"/>
      <c r="G21" s="582"/>
      <c r="H21" s="582"/>
      <c r="I21" s="583"/>
    </row>
    <row r="22" spans="1:14" ht="26.25" customHeight="1" x14ac:dyDescent="0.4">
      <c r="A22" s="576" t="s">
        <v>37</v>
      </c>
      <c r="B22" s="584" t="s">
        <v>12</v>
      </c>
      <c r="C22" s="580"/>
      <c r="D22" s="580"/>
      <c r="E22" s="580"/>
      <c r="F22" s="580"/>
      <c r="G22" s="580"/>
      <c r="H22" s="580"/>
    </row>
    <row r="23" spans="1:14" ht="26.25" customHeight="1" x14ac:dyDescent="0.4">
      <c r="A23" s="576" t="s">
        <v>38</v>
      </c>
      <c r="B23" s="584">
        <v>43327</v>
      </c>
      <c r="C23" s="580"/>
      <c r="D23" s="580"/>
      <c r="E23" s="580"/>
      <c r="F23" s="580"/>
      <c r="G23" s="580"/>
      <c r="H23" s="580"/>
    </row>
    <row r="24" spans="1:14" ht="18.75" x14ac:dyDescent="0.3">
      <c r="A24" s="576"/>
      <c r="B24" s="585"/>
    </row>
    <row r="25" spans="1:14" ht="18.75" x14ac:dyDescent="0.3">
      <c r="A25" s="586" t="s">
        <v>1</v>
      </c>
      <c r="B25" s="585"/>
    </row>
    <row r="26" spans="1:14" ht="26.25" customHeight="1" x14ac:dyDescent="0.4">
      <c r="A26" s="587" t="s">
        <v>4</v>
      </c>
      <c r="B26" s="588" t="s">
        <v>131</v>
      </c>
      <c r="C26" s="577"/>
    </row>
    <row r="27" spans="1:14" ht="26.25" customHeight="1" x14ac:dyDescent="0.4">
      <c r="A27" s="589" t="s">
        <v>48</v>
      </c>
      <c r="B27" s="590"/>
      <c r="C27" s="590"/>
    </row>
    <row r="28" spans="1:14" ht="27" customHeight="1" thickBot="1" x14ac:dyDescent="0.45">
      <c r="A28" s="589" t="s">
        <v>6</v>
      </c>
      <c r="B28" s="591">
        <v>99.69</v>
      </c>
    </row>
    <row r="29" spans="1:14" s="532" customFormat="1" ht="27" customHeight="1" thickBot="1" x14ac:dyDescent="0.45">
      <c r="A29" s="589" t="s">
        <v>49</v>
      </c>
      <c r="B29" s="592">
        <v>0</v>
      </c>
      <c r="C29" s="593" t="s">
        <v>50</v>
      </c>
      <c r="D29" s="594"/>
      <c r="E29" s="594"/>
      <c r="F29" s="594"/>
      <c r="G29" s="595"/>
      <c r="I29" s="596"/>
      <c r="J29" s="596"/>
      <c r="K29" s="596"/>
      <c r="L29" s="596"/>
    </row>
    <row r="30" spans="1:14" s="532" customFormat="1" ht="19.5" customHeight="1" thickBot="1" x14ac:dyDescent="0.35">
      <c r="A30" s="589" t="s">
        <v>51</v>
      </c>
      <c r="B30" s="597">
        <f>B28-B29</f>
        <v>99.69</v>
      </c>
      <c r="C30" s="598"/>
      <c r="D30" s="598"/>
      <c r="E30" s="598"/>
      <c r="F30" s="598"/>
      <c r="G30" s="599"/>
      <c r="I30" s="596"/>
      <c r="J30" s="596"/>
      <c r="K30" s="596"/>
      <c r="L30" s="596"/>
    </row>
    <row r="31" spans="1:14" s="532" customFormat="1" ht="27" customHeight="1" thickBot="1" x14ac:dyDescent="0.45">
      <c r="A31" s="589" t="s">
        <v>52</v>
      </c>
      <c r="B31" s="600">
        <v>572.66399999999999</v>
      </c>
      <c r="C31" s="601" t="s">
        <v>53</v>
      </c>
      <c r="D31" s="602"/>
      <c r="E31" s="602"/>
      <c r="F31" s="602"/>
      <c r="G31" s="602"/>
      <c r="H31" s="603"/>
      <c r="I31" s="596"/>
      <c r="J31" s="596"/>
      <c r="K31" s="596"/>
      <c r="L31" s="596"/>
    </row>
    <row r="32" spans="1:14" s="532" customFormat="1" ht="27" customHeight="1" thickBot="1" x14ac:dyDescent="0.45">
      <c r="A32" s="589" t="s">
        <v>54</v>
      </c>
      <c r="B32" s="600">
        <v>670.75</v>
      </c>
      <c r="C32" s="601" t="s">
        <v>55</v>
      </c>
      <c r="D32" s="602"/>
      <c r="E32" s="602"/>
      <c r="F32" s="602"/>
      <c r="G32" s="602"/>
      <c r="H32" s="603"/>
      <c r="I32" s="596"/>
      <c r="J32" s="596"/>
      <c r="K32" s="596"/>
      <c r="L32" s="604"/>
      <c r="M32" s="604"/>
      <c r="N32" s="605"/>
    </row>
    <row r="33" spans="1:14" s="532" customFormat="1" ht="17.25" customHeight="1" x14ac:dyDescent="0.3">
      <c r="A33" s="589"/>
      <c r="B33" s="606"/>
      <c r="C33" s="607"/>
      <c r="D33" s="607"/>
      <c r="E33" s="607"/>
      <c r="F33" s="607"/>
      <c r="G33" s="607"/>
      <c r="H33" s="607"/>
      <c r="I33" s="596"/>
      <c r="J33" s="596"/>
      <c r="K33" s="596"/>
      <c r="L33" s="604"/>
      <c r="M33" s="604"/>
      <c r="N33" s="605"/>
    </row>
    <row r="34" spans="1:14" s="532" customFormat="1" ht="18.75" x14ac:dyDescent="0.3">
      <c r="A34" s="589" t="s">
        <v>56</v>
      </c>
      <c r="B34" s="608">
        <f>B31/B32</f>
        <v>0.85376667909057025</v>
      </c>
      <c r="C34" s="571" t="s">
        <v>57</v>
      </c>
      <c r="D34" s="571"/>
      <c r="E34" s="571"/>
      <c r="F34" s="571"/>
      <c r="G34" s="571"/>
      <c r="I34" s="596"/>
      <c r="J34" s="596"/>
      <c r="K34" s="596"/>
      <c r="L34" s="604"/>
      <c r="M34" s="604"/>
      <c r="N34" s="605"/>
    </row>
    <row r="35" spans="1:14" s="532" customFormat="1" ht="19.5" customHeight="1" thickBot="1" x14ac:dyDescent="0.35">
      <c r="A35" s="589"/>
      <c r="B35" s="597"/>
      <c r="G35" s="571"/>
      <c r="I35" s="596"/>
      <c r="J35" s="596"/>
      <c r="K35" s="596"/>
      <c r="L35" s="604"/>
      <c r="M35" s="604"/>
      <c r="N35" s="605"/>
    </row>
    <row r="36" spans="1:14" s="532" customFormat="1" ht="27" customHeight="1" thickBot="1" x14ac:dyDescent="0.45">
      <c r="A36" s="609" t="s">
        <v>58</v>
      </c>
      <c r="B36" s="610">
        <v>50</v>
      </c>
      <c r="C36" s="571"/>
      <c r="D36" s="611" t="s">
        <v>59</v>
      </c>
      <c r="E36" s="612"/>
      <c r="F36" s="611" t="s">
        <v>60</v>
      </c>
      <c r="G36" s="613"/>
      <c r="J36" s="596"/>
      <c r="K36" s="596"/>
      <c r="L36" s="604"/>
      <c r="M36" s="604"/>
      <c r="N36" s="605"/>
    </row>
    <row r="37" spans="1:14" s="532" customFormat="1" ht="27" customHeight="1" thickBot="1" x14ac:dyDescent="0.45">
      <c r="A37" s="614" t="s">
        <v>61</v>
      </c>
      <c r="B37" s="615">
        <v>1</v>
      </c>
      <c r="C37" s="616" t="s">
        <v>62</v>
      </c>
      <c r="D37" s="617" t="s">
        <v>63</v>
      </c>
      <c r="E37" s="618" t="s">
        <v>64</v>
      </c>
      <c r="F37" s="617" t="s">
        <v>63</v>
      </c>
      <c r="G37" s="619" t="s">
        <v>64</v>
      </c>
      <c r="I37" s="620" t="s">
        <v>65</v>
      </c>
      <c r="J37" s="596"/>
      <c r="K37" s="596"/>
      <c r="L37" s="604"/>
      <c r="M37" s="604"/>
      <c r="N37" s="605"/>
    </row>
    <row r="38" spans="1:14" s="532" customFormat="1" ht="26.25" customHeight="1" x14ac:dyDescent="0.4">
      <c r="A38" s="614" t="s">
        <v>66</v>
      </c>
      <c r="B38" s="615">
        <v>1</v>
      </c>
      <c r="C38" s="621">
        <v>1</v>
      </c>
      <c r="D38" s="622">
        <v>75480716</v>
      </c>
      <c r="E38" s="623">
        <f>IF(ISBLANK(D38),"-",$D$48/$D$45*D38)</f>
        <v>75841494.790391982</v>
      </c>
      <c r="F38" s="622">
        <v>73633312</v>
      </c>
      <c r="G38" s="624">
        <f>IF(ISBLANK(F38),"-",$D$48/$F$45*F38)</f>
        <v>75098464.818611309</v>
      </c>
      <c r="I38" s="625"/>
      <c r="J38" s="596"/>
      <c r="K38" s="596"/>
      <c r="L38" s="604"/>
      <c r="M38" s="604"/>
      <c r="N38" s="605"/>
    </row>
    <row r="39" spans="1:14" s="532" customFormat="1" ht="26.25" customHeight="1" x14ac:dyDescent="0.4">
      <c r="A39" s="614" t="s">
        <v>67</v>
      </c>
      <c r="B39" s="615">
        <v>1</v>
      </c>
      <c r="C39" s="626">
        <v>2</v>
      </c>
      <c r="D39" s="627">
        <v>75560065</v>
      </c>
      <c r="E39" s="628">
        <f>IF(ISBLANK(D39),"-",$D$48/$D$45*D39)</f>
        <v>75921223.058604524</v>
      </c>
      <c r="F39" s="627">
        <v>74099861</v>
      </c>
      <c r="G39" s="629">
        <f>IF(ISBLANK(F39),"-",$D$48/$F$45*F39)</f>
        <v>75574297.192722887</v>
      </c>
      <c r="I39" s="630">
        <f>ABS((F43/D43*D42)-F42)/D42</f>
        <v>3.6446798009646475E-3</v>
      </c>
      <c r="J39" s="596"/>
      <c r="K39" s="596"/>
      <c r="L39" s="604"/>
      <c r="M39" s="604"/>
      <c r="N39" s="605"/>
    </row>
    <row r="40" spans="1:14" ht="26.25" customHeight="1" x14ac:dyDescent="0.4">
      <c r="A40" s="614" t="s">
        <v>68</v>
      </c>
      <c r="B40" s="615">
        <v>1</v>
      </c>
      <c r="C40" s="626">
        <v>3</v>
      </c>
      <c r="D40" s="627">
        <v>75439584</v>
      </c>
      <c r="E40" s="628">
        <f>IF(ISBLANK(D40),"-",$D$48/$D$45*D40)</f>
        <v>75800166.189803213</v>
      </c>
      <c r="F40" s="627">
        <v>74564566</v>
      </c>
      <c r="G40" s="629">
        <f>IF(ISBLANK(F40),"-",$D$48/$F$45*F40)</f>
        <v>76048248.874993175</v>
      </c>
      <c r="I40" s="630"/>
      <c r="L40" s="604"/>
      <c r="M40" s="604"/>
      <c r="N40" s="571"/>
    </row>
    <row r="41" spans="1:14" ht="27" customHeight="1" thickBot="1" x14ac:dyDescent="0.45">
      <c r="A41" s="614" t="s">
        <v>69</v>
      </c>
      <c r="B41" s="615">
        <v>1</v>
      </c>
      <c r="C41" s="631">
        <v>4</v>
      </c>
      <c r="D41" s="632"/>
      <c r="E41" s="633" t="str">
        <f>IF(ISBLANK(D41),"-",$D$48/$D$45*D41)</f>
        <v>-</v>
      </c>
      <c r="F41" s="632"/>
      <c r="G41" s="634" t="str">
        <f>IF(ISBLANK(F41),"-",$D$48/$F$45*F41)</f>
        <v>-</v>
      </c>
      <c r="I41" s="635"/>
      <c r="L41" s="604"/>
      <c r="M41" s="604"/>
      <c r="N41" s="571"/>
    </row>
    <row r="42" spans="1:14" ht="27" customHeight="1" thickBot="1" x14ac:dyDescent="0.45">
      <c r="A42" s="614" t="s">
        <v>70</v>
      </c>
      <c r="B42" s="615">
        <v>1</v>
      </c>
      <c r="C42" s="636" t="s">
        <v>71</v>
      </c>
      <c r="D42" s="637">
        <f>AVERAGE(D38:D41)</f>
        <v>75493455</v>
      </c>
      <c r="E42" s="638">
        <f>AVERAGE(E38:E41)</f>
        <v>75854294.679599911</v>
      </c>
      <c r="F42" s="637">
        <f>AVERAGE(F38:F41)</f>
        <v>74099246.333333328</v>
      </c>
      <c r="G42" s="639">
        <f>AVERAGE(G38:G41)</f>
        <v>75573670.295442447</v>
      </c>
      <c r="H42" s="558"/>
    </row>
    <row r="43" spans="1:14" ht="26.25" customHeight="1" x14ac:dyDescent="0.4">
      <c r="A43" s="614" t="s">
        <v>72</v>
      </c>
      <c r="B43" s="615">
        <v>1</v>
      </c>
      <c r="C43" s="640" t="s">
        <v>73</v>
      </c>
      <c r="D43" s="641">
        <v>17.54</v>
      </c>
      <c r="E43" s="571"/>
      <c r="F43" s="641">
        <v>17.28</v>
      </c>
      <c r="H43" s="558"/>
    </row>
    <row r="44" spans="1:14" ht="26.25" customHeight="1" x14ac:dyDescent="0.4">
      <c r="A44" s="614" t="s">
        <v>74</v>
      </c>
      <c r="B44" s="615">
        <v>1</v>
      </c>
      <c r="C44" s="642" t="s">
        <v>75</v>
      </c>
      <c r="D44" s="643">
        <f>D43*$B$34</f>
        <v>14.975067551248602</v>
      </c>
      <c r="E44" s="644"/>
      <c r="F44" s="643">
        <f>F43*$B$34</f>
        <v>14.753088214685055</v>
      </c>
      <c r="H44" s="558"/>
    </row>
    <row r="45" spans="1:14" ht="19.5" customHeight="1" thickBot="1" x14ac:dyDescent="0.35">
      <c r="A45" s="614" t="s">
        <v>76</v>
      </c>
      <c r="B45" s="626">
        <f>(B44/B43)*(B42/B41)*(B40/B39)*(B38/B37)*B36</f>
        <v>50</v>
      </c>
      <c r="C45" s="642" t="s">
        <v>77</v>
      </c>
      <c r="D45" s="645">
        <f>D44*$B$30/100</f>
        <v>14.928644841839731</v>
      </c>
      <c r="E45" s="646"/>
      <c r="F45" s="645">
        <f>F44*$B$30/100</f>
        <v>14.707353641219532</v>
      </c>
      <c r="H45" s="558"/>
    </row>
    <row r="46" spans="1:14" ht="19.5" customHeight="1" thickBot="1" x14ac:dyDescent="0.35">
      <c r="A46" s="647" t="s">
        <v>78</v>
      </c>
      <c r="B46" s="648"/>
      <c r="C46" s="642" t="s">
        <v>79</v>
      </c>
      <c r="D46" s="649">
        <f>D45/$B$45</f>
        <v>0.29857289683679461</v>
      </c>
      <c r="E46" s="650"/>
      <c r="F46" s="651">
        <f>F45/$B$45</f>
        <v>0.29414707282439062</v>
      </c>
      <c r="H46" s="558"/>
    </row>
    <row r="47" spans="1:14" ht="27" customHeight="1" thickBot="1" x14ac:dyDescent="0.45">
      <c r="A47" s="652"/>
      <c r="B47" s="653"/>
      <c r="C47" s="654" t="s">
        <v>80</v>
      </c>
      <c r="D47" s="655">
        <v>0.3</v>
      </c>
      <c r="E47" s="656"/>
      <c r="F47" s="650"/>
      <c r="H47" s="558"/>
    </row>
    <row r="48" spans="1:14" ht="18.75" x14ac:dyDescent="0.3">
      <c r="C48" s="657" t="s">
        <v>81</v>
      </c>
      <c r="D48" s="645">
        <f>D47*$B$45</f>
        <v>15</v>
      </c>
      <c r="F48" s="658"/>
      <c r="H48" s="558"/>
    </row>
    <row r="49" spans="1:12" ht="19.5" customHeight="1" thickBot="1" x14ac:dyDescent="0.35">
      <c r="C49" s="659" t="s">
        <v>82</v>
      </c>
      <c r="D49" s="660">
        <f>D48/B34</f>
        <v>17.569202883366163</v>
      </c>
      <c r="F49" s="658"/>
      <c r="H49" s="558"/>
    </row>
    <row r="50" spans="1:12" ht="18.75" x14ac:dyDescent="0.3">
      <c r="C50" s="609" t="s">
        <v>83</v>
      </c>
      <c r="D50" s="661">
        <f>AVERAGE(E38:E41,G38:G41)</f>
        <v>75713982.487521186</v>
      </c>
      <c r="F50" s="662"/>
      <c r="H50" s="558"/>
    </row>
    <row r="51" spans="1:12" ht="18.75" x14ac:dyDescent="0.3">
      <c r="C51" s="614" t="s">
        <v>84</v>
      </c>
      <c r="D51" s="663">
        <f>STDEV(E38:E41,G38:G41)/D50</f>
        <v>4.4857010515088258E-3</v>
      </c>
      <c r="F51" s="662"/>
      <c r="H51" s="558"/>
    </row>
    <row r="52" spans="1:12" ht="19.5" customHeight="1" thickBot="1" x14ac:dyDescent="0.35">
      <c r="C52" s="664" t="s">
        <v>20</v>
      </c>
      <c r="D52" s="665">
        <f>COUNT(E38:E41,G38:G41)</f>
        <v>6</v>
      </c>
      <c r="F52" s="662"/>
    </row>
    <row r="54" spans="1:12" ht="18.75" x14ac:dyDescent="0.3">
      <c r="A54" s="666" t="s">
        <v>1</v>
      </c>
      <c r="B54" s="667" t="s">
        <v>85</v>
      </c>
    </row>
    <row r="55" spans="1:12" ht="18.75" x14ac:dyDescent="0.3">
      <c r="A55" s="571" t="s">
        <v>86</v>
      </c>
      <c r="B55" s="668" t="str">
        <f>B21</f>
        <v>Each film coated tablet contains: Abacavir  Sulfate USP equivalent to Abacavir 600 mg and Lamivudine USP 300 mg.</v>
      </c>
    </row>
    <row r="56" spans="1:12" ht="26.25" customHeight="1" x14ac:dyDescent="0.4">
      <c r="A56" s="668" t="s">
        <v>87</v>
      </c>
      <c r="B56" s="669">
        <v>600</v>
      </c>
      <c r="C56" s="571" t="str">
        <f>B20</f>
        <v xml:space="preserve">ABACAVIR SULFATE 600 mg &amp; LAMIVUDINE 300 mg </v>
      </c>
      <c r="H56" s="644"/>
    </row>
    <row r="57" spans="1:12" ht="18.75" x14ac:dyDescent="0.3">
      <c r="A57" s="668" t="s">
        <v>88</v>
      </c>
      <c r="B57" s="670">
        <f>[1]Uniformity!C46</f>
        <v>1484.4850000000001</v>
      </c>
      <c r="H57" s="644"/>
    </row>
    <row r="58" spans="1:12" ht="19.5" customHeight="1" thickBot="1" x14ac:dyDescent="0.35">
      <c r="H58" s="644"/>
    </row>
    <row r="59" spans="1:12" s="532" customFormat="1" ht="27" customHeight="1" thickBot="1" x14ac:dyDescent="0.45">
      <c r="A59" s="609" t="s">
        <v>89</v>
      </c>
      <c r="B59" s="610">
        <v>100</v>
      </c>
      <c r="C59" s="571"/>
      <c r="D59" s="671" t="s">
        <v>90</v>
      </c>
      <c r="E59" s="672" t="s">
        <v>62</v>
      </c>
      <c r="F59" s="672" t="s">
        <v>63</v>
      </c>
      <c r="G59" s="672" t="s">
        <v>91</v>
      </c>
      <c r="H59" s="616" t="s">
        <v>92</v>
      </c>
      <c r="L59" s="596"/>
    </row>
    <row r="60" spans="1:12" s="532" customFormat="1" ht="26.25" customHeight="1" x14ac:dyDescent="0.4">
      <c r="A60" s="614" t="s">
        <v>93</v>
      </c>
      <c r="B60" s="615">
        <v>5</v>
      </c>
      <c r="C60" s="673" t="s">
        <v>94</v>
      </c>
      <c r="D60" s="674">
        <v>1477.18</v>
      </c>
      <c r="E60" s="675">
        <v>1</v>
      </c>
      <c r="F60" s="676">
        <v>76532369</v>
      </c>
      <c r="G60" s="677">
        <f>IF(ISBLANK(F60),"-",(F60/$D$50*$D$47*$B$68)*($B$57/$D$60))</f>
        <v>609.4845647294311</v>
      </c>
      <c r="H60" s="678">
        <f t="shared" ref="H60:H71" si="0">IF(ISBLANK(F60),"-",(G60/$B$56)*100)</f>
        <v>101.58076078823852</v>
      </c>
      <c r="L60" s="596"/>
    </row>
    <row r="61" spans="1:12" s="532" customFormat="1" ht="26.25" customHeight="1" x14ac:dyDescent="0.4">
      <c r="A61" s="614" t="s">
        <v>95</v>
      </c>
      <c r="B61" s="615">
        <v>100</v>
      </c>
      <c r="C61" s="679"/>
      <c r="D61" s="680"/>
      <c r="E61" s="681">
        <v>2</v>
      </c>
      <c r="F61" s="627">
        <v>77047379</v>
      </c>
      <c r="G61" s="682">
        <f>IF(ISBLANK(F61),"-",(F61/$D$50*$D$47*$B$68)*($B$57/$D$60))</f>
        <v>613.58597501873373</v>
      </c>
      <c r="H61" s="683">
        <f t="shared" si="0"/>
        <v>102.26432916978897</v>
      </c>
      <c r="L61" s="596"/>
    </row>
    <row r="62" spans="1:12" s="532" customFormat="1" ht="26.25" customHeight="1" x14ac:dyDescent="0.4">
      <c r="A62" s="614" t="s">
        <v>96</v>
      </c>
      <c r="B62" s="615">
        <v>1</v>
      </c>
      <c r="C62" s="679"/>
      <c r="D62" s="680"/>
      <c r="E62" s="681">
        <v>3</v>
      </c>
      <c r="F62" s="684">
        <v>76450982</v>
      </c>
      <c r="G62" s="682">
        <f>IF(ISBLANK(F62),"-",(F62/$D$50*$D$47*$B$68)*($B$57/$D$60))</f>
        <v>608.83641910271422</v>
      </c>
      <c r="H62" s="683">
        <f t="shared" si="0"/>
        <v>101.47273651711903</v>
      </c>
      <c r="L62" s="596"/>
    </row>
    <row r="63" spans="1:12" ht="27" customHeight="1" thickBot="1" x14ac:dyDescent="0.45">
      <c r="A63" s="614" t="s">
        <v>97</v>
      </c>
      <c r="B63" s="615">
        <v>1</v>
      </c>
      <c r="C63" s="685"/>
      <c r="D63" s="686"/>
      <c r="E63" s="687">
        <v>4</v>
      </c>
      <c r="F63" s="688"/>
      <c r="G63" s="682" t="str">
        <f>IF(ISBLANK(F63),"-",(F63/$D$50*$D$47*$B$68)*($B$57/$D$60))</f>
        <v>-</v>
      </c>
      <c r="H63" s="683" t="str">
        <f t="shared" si="0"/>
        <v>-</v>
      </c>
    </row>
    <row r="64" spans="1:12" ht="26.25" customHeight="1" x14ac:dyDescent="0.4">
      <c r="A64" s="614" t="s">
        <v>98</v>
      </c>
      <c r="B64" s="615">
        <v>1</v>
      </c>
      <c r="C64" s="673" t="s">
        <v>99</v>
      </c>
      <c r="D64" s="674">
        <v>1486.05</v>
      </c>
      <c r="E64" s="675">
        <v>1</v>
      </c>
      <c r="F64" s="676">
        <v>78011059</v>
      </c>
      <c r="G64" s="677">
        <f>IF(ISBLANK(F64),"-",(F64/$D$50*$D$47*$B$68)*($B$57/$D$64))</f>
        <v>617.55227386971876</v>
      </c>
      <c r="H64" s="678">
        <f t="shared" si="0"/>
        <v>102.92537897828646</v>
      </c>
    </row>
    <row r="65" spans="1:8" ht="26.25" customHeight="1" x14ac:dyDescent="0.4">
      <c r="A65" s="614" t="s">
        <v>100</v>
      </c>
      <c r="B65" s="615">
        <v>1</v>
      </c>
      <c r="C65" s="679"/>
      <c r="D65" s="680"/>
      <c r="E65" s="681">
        <v>2</v>
      </c>
      <c r="F65" s="627">
        <v>78431539</v>
      </c>
      <c r="G65" s="682">
        <f>IF(ISBLANK(F65),"-",(F65/$D$50*$D$47*$B$68)*($B$57/$D$64))</f>
        <v>620.88088372895368</v>
      </c>
      <c r="H65" s="683">
        <f t="shared" si="0"/>
        <v>103.48014728815895</v>
      </c>
    </row>
    <row r="66" spans="1:8" ht="26.25" customHeight="1" x14ac:dyDescent="0.4">
      <c r="A66" s="614" t="s">
        <v>101</v>
      </c>
      <c r="B66" s="615">
        <v>1</v>
      </c>
      <c r="C66" s="679"/>
      <c r="D66" s="680"/>
      <c r="E66" s="681">
        <v>3</v>
      </c>
      <c r="F66" s="627">
        <v>78813554</v>
      </c>
      <c r="G66" s="682">
        <f>IF(ISBLANK(F66),"-",(F66/$D$50*$D$47*$B$68)*($B$57/$D$64))</f>
        <v>623.90499639870131</v>
      </c>
      <c r="H66" s="683">
        <f t="shared" si="0"/>
        <v>103.98416606645023</v>
      </c>
    </row>
    <row r="67" spans="1:8" ht="27" customHeight="1" thickBot="1" x14ac:dyDescent="0.45">
      <c r="A67" s="614" t="s">
        <v>102</v>
      </c>
      <c r="B67" s="615">
        <v>1</v>
      </c>
      <c r="C67" s="685"/>
      <c r="D67" s="686"/>
      <c r="E67" s="687">
        <v>4</v>
      </c>
      <c r="F67" s="688"/>
      <c r="G67" s="689" t="str">
        <f>IF(ISBLANK(F67),"-",(F67/$D$50*$D$47*$B$68)*($B$57/$D$64))</f>
        <v>-</v>
      </c>
      <c r="H67" s="690" t="str">
        <f t="shared" si="0"/>
        <v>-</v>
      </c>
    </row>
    <row r="68" spans="1:8" ht="26.25" customHeight="1" x14ac:dyDescent="0.4">
      <c r="A68" s="614" t="s">
        <v>103</v>
      </c>
      <c r="B68" s="691">
        <f>(B67/B66)*(B65/B64)*(B63/B62)*(B61/B60)*B59</f>
        <v>2000</v>
      </c>
      <c r="C68" s="673" t="s">
        <v>104</v>
      </c>
      <c r="D68" s="674">
        <v>1492.33</v>
      </c>
      <c r="E68" s="675">
        <v>1</v>
      </c>
      <c r="F68" s="676">
        <v>78584555</v>
      </c>
      <c r="G68" s="677">
        <f>IF(ISBLANK(F68),"-",(F68/$D$50*$D$47*$B$68)*($B$57/$D$68))</f>
        <v>619.47431247483451</v>
      </c>
      <c r="H68" s="683">
        <f t="shared" si="0"/>
        <v>103.24571874580575</v>
      </c>
    </row>
    <row r="69" spans="1:8" ht="27" customHeight="1" thickBot="1" x14ac:dyDescent="0.45">
      <c r="A69" s="664" t="s">
        <v>105</v>
      </c>
      <c r="B69" s="692">
        <f>(D47*B68)/B56*B57</f>
        <v>1484.4850000000001</v>
      </c>
      <c r="C69" s="679"/>
      <c r="D69" s="680"/>
      <c r="E69" s="681">
        <v>2</v>
      </c>
      <c r="F69" s="627">
        <v>78799934</v>
      </c>
      <c r="G69" s="682">
        <f>IF(ISBLANK(F69),"-",(F69/$D$50*$D$47*$B$68)*($B$57/$D$68))</f>
        <v>621.17212393341595</v>
      </c>
      <c r="H69" s="683">
        <f t="shared" si="0"/>
        <v>103.528687322236</v>
      </c>
    </row>
    <row r="70" spans="1:8" ht="26.25" customHeight="1" x14ac:dyDescent="0.4">
      <c r="A70" s="693" t="s">
        <v>78</v>
      </c>
      <c r="B70" s="694"/>
      <c r="C70" s="679"/>
      <c r="D70" s="680"/>
      <c r="E70" s="681">
        <v>3</v>
      </c>
      <c r="F70" s="627">
        <v>78602694</v>
      </c>
      <c r="G70" s="682">
        <f>IF(ISBLANK(F70),"-",(F70/$D$50*$D$47*$B$68)*($B$57/$D$68))</f>
        <v>619.61730042652528</v>
      </c>
      <c r="H70" s="683">
        <f t="shared" si="0"/>
        <v>103.26955007108755</v>
      </c>
    </row>
    <row r="71" spans="1:8" ht="27" customHeight="1" thickBot="1" x14ac:dyDescent="0.45">
      <c r="A71" s="695"/>
      <c r="B71" s="696"/>
      <c r="C71" s="697"/>
      <c r="D71" s="686"/>
      <c r="E71" s="687">
        <v>4</v>
      </c>
      <c r="F71" s="688"/>
      <c r="G71" s="689" t="str">
        <f>IF(ISBLANK(F71),"-",(F71/$D$50*$D$47*$B$68)*($B$57/$D$68))</f>
        <v>-</v>
      </c>
      <c r="H71" s="690" t="str">
        <f t="shared" si="0"/>
        <v>-</v>
      </c>
    </row>
    <row r="72" spans="1:8" ht="26.25" customHeight="1" x14ac:dyDescent="0.4">
      <c r="A72" s="644"/>
      <c r="B72" s="644"/>
      <c r="C72" s="644"/>
      <c r="D72" s="644"/>
      <c r="E72" s="644"/>
      <c r="F72" s="698" t="s">
        <v>71</v>
      </c>
      <c r="G72" s="699">
        <f>AVERAGE(G60:G71)</f>
        <v>617.16764996478094</v>
      </c>
      <c r="H72" s="700">
        <f>AVERAGE(H60:H71)</f>
        <v>102.86127499413016</v>
      </c>
    </row>
    <row r="73" spans="1:8" ht="26.25" customHeight="1" x14ac:dyDescent="0.4">
      <c r="C73" s="644"/>
      <c r="D73" s="644"/>
      <c r="E73" s="644"/>
      <c r="F73" s="701" t="s">
        <v>84</v>
      </c>
      <c r="G73" s="702">
        <f>STDEV(G60:G71)/G72</f>
        <v>8.6491671521837094E-3</v>
      </c>
      <c r="H73" s="702">
        <f>STDEV(H60:H71)/H72</f>
        <v>8.6491671521837215E-3</v>
      </c>
    </row>
    <row r="74" spans="1:8" ht="27" customHeight="1" thickBot="1" x14ac:dyDescent="0.45">
      <c r="A74" s="644"/>
      <c r="B74" s="644"/>
      <c r="C74" s="644"/>
      <c r="D74" s="644"/>
      <c r="E74" s="646"/>
      <c r="F74" s="703" t="s">
        <v>20</v>
      </c>
      <c r="G74" s="704">
        <f>COUNT(G60:G71)</f>
        <v>9</v>
      </c>
      <c r="H74" s="704">
        <f>COUNT(H60:H71)</f>
        <v>9</v>
      </c>
    </row>
    <row r="76" spans="1:8" ht="26.25" customHeight="1" x14ac:dyDescent="0.4">
      <c r="A76" s="587" t="s">
        <v>106</v>
      </c>
      <c r="B76" s="589" t="s">
        <v>107</v>
      </c>
      <c r="C76" s="705" t="str">
        <f>B26</f>
        <v>ABACAVIR SULFATE</v>
      </c>
      <c r="D76" s="705"/>
      <c r="E76" s="571" t="s">
        <v>108</v>
      </c>
      <c r="F76" s="571"/>
      <c r="G76" s="706">
        <f>H72</f>
        <v>102.86127499413016</v>
      </c>
      <c r="H76" s="597"/>
    </row>
    <row r="77" spans="1:8" ht="18.75" x14ac:dyDescent="0.3">
      <c r="A77" s="586" t="s">
        <v>109</v>
      </c>
      <c r="B77" s="586" t="s">
        <v>110</v>
      </c>
    </row>
    <row r="78" spans="1:8" ht="18.75" x14ac:dyDescent="0.3">
      <c r="A78" s="586"/>
      <c r="B78" s="586"/>
    </row>
    <row r="79" spans="1:8" ht="26.25" customHeight="1" x14ac:dyDescent="0.4">
      <c r="A79" s="587" t="s">
        <v>4</v>
      </c>
      <c r="B79" s="707" t="str">
        <f>B26</f>
        <v>ABACAVIR SULFATE</v>
      </c>
      <c r="C79" s="707"/>
    </row>
    <row r="80" spans="1:8" ht="26.25" customHeight="1" x14ac:dyDescent="0.4">
      <c r="A80" s="589" t="s">
        <v>48</v>
      </c>
      <c r="B80" s="707"/>
      <c r="C80" s="707"/>
    </row>
    <row r="81" spans="1:12" ht="27" customHeight="1" thickBot="1" x14ac:dyDescent="0.45">
      <c r="A81" s="589" t="s">
        <v>6</v>
      </c>
      <c r="B81" s="591">
        <f>B28</f>
        <v>99.69</v>
      </c>
    </row>
    <row r="82" spans="1:12" s="532" customFormat="1" ht="27" customHeight="1" thickBot="1" x14ac:dyDescent="0.45">
      <c r="A82" s="589" t="s">
        <v>49</v>
      </c>
      <c r="B82" s="592">
        <v>0</v>
      </c>
      <c r="C82" s="593" t="s">
        <v>50</v>
      </c>
      <c r="D82" s="594"/>
      <c r="E82" s="594"/>
      <c r="F82" s="594"/>
      <c r="G82" s="595"/>
      <c r="I82" s="596"/>
      <c r="J82" s="596"/>
      <c r="K82" s="596"/>
      <c r="L82" s="596"/>
    </row>
    <row r="83" spans="1:12" s="532" customFormat="1" ht="19.5" customHeight="1" thickBot="1" x14ac:dyDescent="0.35">
      <c r="A83" s="589" t="s">
        <v>51</v>
      </c>
      <c r="B83" s="597">
        <f>B81-B82</f>
        <v>99.69</v>
      </c>
      <c r="C83" s="598"/>
      <c r="D83" s="598"/>
      <c r="E83" s="598"/>
      <c r="F83" s="598"/>
      <c r="G83" s="599"/>
      <c r="I83" s="596"/>
      <c r="J83" s="596"/>
      <c r="K83" s="596"/>
      <c r="L83" s="596"/>
    </row>
    <row r="84" spans="1:12" s="532" customFormat="1" ht="27" customHeight="1" thickBot="1" x14ac:dyDescent="0.45">
      <c r="A84" s="589" t="s">
        <v>52</v>
      </c>
      <c r="B84" s="600">
        <v>572.66399999999999</v>
      </c>
      <c r="C84" s="601" t="s">
        <v>111</v>
      </c>
      <c r="D84" s="602"/>
      <c r="E84" s="602"/>
      <c r="F84" s="602"/>
      <c r="G84" s="602"/>
      <c r="H84" s="603"/>
      <c r="I84" s="596"/>
      <c r="J84" s="596"/>
      <c r="K84" s="596"/>
      <c r="L84" s="596"/>
    </row>
    <row r="85" spans="1:12" s="532" customFormat="1" ht="27" customHeight="1" thickBot="1" x14ac:dyDescent="0.45">
      <c r="A85" s="589" t="s">
        <v>54</v>
      </c>
      <c r="B85" s="600">
        <v>670.75</v>
      </c>
      <c r="C85" s="601" t="s">
        <v>112</v>
      </c>
      <c r="D85" s="602"/>
      <c r="E85" s="602"/>
      <c r="F85" s="602"/>
      <c r="G85" s="602"/>
      <c r="H85" s="603"/>
      <c r="I85" s="596"/>
      <c r="J85" s="596"/>
      <c r="K85" s="596"/>
      <c r="L85" s="596"/>
    </row>
    <row r="86" spans="1:12" s="532" customFormat="1" ht="18.75" x14ac:dyDescent="0.3">
      <c r="A86" s="589"/>
      <c r="B86" s="606"/>
      <c r="C86" s="607"/>
      <c r="D86" s="607"/>
      <c r="E86" s="607"/>
      <c r="F86" s="607"/>
      <c r="G86" s="607"/>
      <c r="H86" s="607"/>
      <c r="I86" s="596"/>
      <c r="J86" s="596"/>
      <c r="K86" s="596"/>
      <c r="L86" s="596"/>
    </row>
    <row r="87" spans="1:12" s="532" customFormat="1" ht="18.75" x14ac:dyDescent="0.3">
      <c r="A87" s="589" t="s">
        <v>56</v>
      </c>
      <c r="B87" s="608">
        <f>B84/B85</f>
        <v>0.85376667909057025</v>
      </c>
      <c r="C87" s="571" t="s">
        <v>57</v>
      </c>
      <c r="D87" s="571"/>
      <c r="E87" s="571"/>
      <c r="F87" s="571"/>
      <c r="G87" s="571"/>
      <c r="I87" s="596"/>
      <c r="J87" s="596"/>
      <c r="K87" s="596"/>
      <c r="L87" s="596"/>
    </row>
    <row r="88" spans="1:12" ht="19.5" customHeight="1" thickBot="1" x14ac:dyDescent="0.35">
      <c r="A88" s="586"/>
      <c r="B88" s="586"/>
    </row>
    <row r="89" spans="1:12" ht="27" customHeight="1" thickBot="1" x14ac:dyDescent="0.45">
      <c r="A89" s="609" t="s">
        <v>58</v>
      </c>
      <c r="B89" s="610">
        <v>50</v>
      </c>
      <c r="D89" s="708" t="s">
        <v>59</v>
      </c>
      <c r="E89" s="709"/>
      <c r="F89" s="611" t="s">
        <v>60</v>
      </c>
      <c r="G89" s="613"/>
    </row>
    <row r="90" spans="1:12" ht="27" customHeight="1" thickBot="1" x14ac:dyDescent="0.45">
      <c r="A90" s="614" t="s">
        <v>61</v>
      </c>
      <c r="B90" s="615">
        <v>1</v>
      </c>
      <c r="C90" s="710" t="s">
        <v>62</v>
      </c>
      <c r="D90" s="617" t="s">
        <v>63</v>
      </c>
      <c r="E90" s="618" t="s">
        <v>64</v>
      </c>
      <c r="F90" s="617" t="s">
        <v>63</v>
      </c>
      <c r="G90" s="711" t="s">
        <v>64</v>
      </c>
      <c r="I90" s="620" t="s">
        <v>65</v>
      </c>
    </row>
    <row r="91" spans="1:12" ht="26.25" customHeight="1" x14ac:dyDescent="0.4">
      <c r="A91" s="614" t="s">
        <v>66</v>
      </c>
      <c r="B91" s="615">
        <v>1</v>
      </c>
      <c r="C91" s="712">
        <v>1</v>
      </c>
      <c r="D91" s="622">
        <v>303695030</v>
      </c>
      <c r="E91" s="623">
        <f>IF(ISBLANK(D91),"-",$D$101/$D$98*D91)</f>
        <v>313989888.46769422</v>
      </c>
      <c r="F91" s="622">
        <v>304631895</v>
      </c>
      <c r="G91" s="624">
        <f>IF(ISBLANK(F91),"-",$D$101/$F$98*F91)</f>
        <v>313468955.1388306</v>
      </c>
      <c r="I91" s="625"/>
    </row>
    <row r="92" spans="1:12" ht="26.25" customHeight="1" x14ac:dyDescent="0.4">
      <c r="A92" s="614" t="s">
        <v>67</v>
      </c>
      <c r="B92" s="615">
        <v>1</v>
      </c>
      <c r="C92" s="644">
        <v>2</v>
      </c>
      <c r="D92" s="627">
        <v>304397954</v>
      </c>
      <c r="E92" s="628">
        <f>IF(ISBLANK(D92),"-",$D$101/$D$98*D92)</f>
        <v>314716640.65840763</v>
      </c>
      <c r="F92" s="627">
        <v>305022592</v>
      </c>
      <c r="G92" s="629">
        <f>IF(ISBLANK(F92),"-",$D$101/$F$98*F92)</f>
        <v>313870985.85976309</v>
      </c>
      <c r="I92" s="630">
        <f>ABS((F96/D96*D95)-F95)/D95</f>
        <v>2.6237155117200916E-3</v>
      </c>
    </row>
    <row r="93" spans="1:12" ht="26.25" customHeight="1" x14ac:dyDescent="0.4">
      <c r="A93" s="614" t="s">
        <v>68</v>
      </c>
      <c r="B93" s="615">
        <v>1</v>
      </c>
      <c r="C93" s="644">
        <v>3</v>
      </c>
      <c r="D93" s="627">
        <v>303954581</v>
      </c>
      <c r="E93" s="628">
        <f>IF(ISBLANK(D93),"-",$D$101/$D$98*D93)</f>
        <v>314258237.90213072</v>
      </c>
      <c r="F93" s="627">
        <v>304334036</v>
      </c>
      <c r="G93" s="629">
        <f>IF(ISBLANK(F93),"-",$D$101/$F$98*F93)</f>
        <v>313162455.55345827</v>
      </c>
      <c r="I93" s="630"/>
    </row>
    <row r="94" spans="1:12" ht="27" customHeight="1" thickBot="1" x14ac:dyDescent="0.45">
      <c r="A94" s="614" t="s">
        <v>69</v>
      </c>
      <c r="B94" s="615">
        <v>1</v>
      </c>
      <c r="C94" s="713">
        <v>4</v>
      </c>
      <c r="D94" s="632"/>
      <c r="E94" s="633" t="str">
        <f>IF(ISBLANK(D94),"-",$D$101/$D$98*D94)</f>
        <v>-</v>
      </c>
      <c r="F94" s="714"/>
      <c r="G94" s="634" t="str">
        <f>IF(ISBLANK(F94),"-",$D$101/$F$98*F94)</f>
        <v>-</v>
      </c>
      <c r="I94" s="635"/>
    </row>
    <row r="95" spans="1:12" ht="27" customHeight="1" thickBot="1" x14ac:dyDescent="0.45">
      <c r="A95" s="614" t="s">
        <v>70</v>
      </c>
      <c r="B95" s="615">
        <v>1</v>
      </c>
      <c r="C95" s="589" t="s">
        <v>71</v>
      </c>
      <c r="D95" s="715">
        <f>AVERAGE(D91:D94)</f>
        <v>304015855</v>
      </c>
      <c r="E95" s="638">
        <f>AVERAGE(E91:E94)</f>
        <v>314321589.00941086</v>
      </c>
      <c r="F95" s="716">
        <f>AVERAGE(F91:F94)</f>
        <v>304662841</v>
      </c>
      <c r="G95" s="717">
        <f>AVERAGE(G91:G94)</f>
        <v>313500798.85068399</v>
      </c>
    </row>
    <row r="96" spans="1:12" ht="26.25" customHeight="1" x14ac:dyDescent="0.4">
      <c r="A96" s="614" t="s">
        <v>72</v>
      </c>
      <c r="B96" s="591">
        <v>1</v>
      </c>
      <c r="C96" s="718" t="s">
        <v>113</v>
      </c>
      <c r="D96" s="719">
        <v>37.880000000000003</v>
      </c>
      <c r="E96" s="571"/>
      <c r="F96" s="641">
        <v>38.06</v>
      </c>
    </row>
    <row r="97" spans="1:10" ht="26.25" customHeight="1" x14ac:dyDescent="0.4">
      <c r="A97" s="614" t="s">
        <v>74</v>
      </c>
      <c r="B97" s="591">
        <v>1</v>
      </c>
      <c r="C97" s="720" t="s">
        <v>114</v>
      </c>
      <c r="D97" s="721">
        <f>D96*$B$87</f>
        <v>32.340681803950801</v>
      </c>
      <c r="E97" s="644"/>
      <c r="F97" s="643">
        <f>F96*$B$87</f>
        <v>32.494359806187106</v>
      </c>
    </row>
    <row r="98" spans="1:10" ht="19.5" customHeight="1" thickBot="1" x14ac:dyDescent="0.35">
      <c r="A98" s="614" t="s">
        <v>76</v>
      </c>
      <c r="B98" s="644">
        <f>(B97/B96)*(B95/B94)*(B93/B92)*(B91/B90)*B89</f>
        <v>50</v>
      </c>
      <c r="C98" s="720" t="s">
        <v>115</v>
      </c>
      <c r="D98" s="722">
        <f>D97*$B$83/100</f>
        <v>32.240425690358549</v>
      </c>
      <c r="E98" s="646"/>
      <c r="F98" s="645">
        <f>F97*$B$83/100</f>
        <v>32.393627290787926</v>
      </c>
    </row>
    <row r="99" spans="1:10" ht="19.5" customHeight="1" thickBot="1" x14ac:dyDescent="0.35">
      <c r="A99" s="647" t="s">
        <v>78</v>
      </c>
      <c r="B99" s="723"/>
      <c r="C99" s="720" t="s">
        <v>116</v>
      </c>
      <c r="D99" s="724">
        <f>D98/$B$98</f>
        <v>0.64480851380717097</v>
      </c>
      <c r="E99" s="646"/>
      <c r="F99" s="651">
        <f>F98/$B$98</f>
        <v>0.64787254581575848</v>
      </c>
      <c r="H99" s="558"/>
    </row>
    <row r="100" spans="1:10" ht="19.5" customHeight="1" thickBot="1" x14ac:dyDescent="0.35">
      <c r="A100" s="652"/>
      <c r="B100" s="725"/>
      <c r="C100" s="720" t="s">
        <v>80</v>
      </c>
      <c r="D100" s="726">
        <f>$B$56/$B$116</f>
        <v>0.66666666666666663</v>
      </c>
      <c r="F100" s="658"/>
      <c r="G100" s="539"/>
      <c r="H100" s="558"/>
    </row>
    <row r="101" spans="1:10" ht="18.75" x14ac:dyDescent="0.3">
      <c r="C101" s="720" t="s">
        <v>81</v>
      </c>
      <c r="D101" s="721">
        <f>D100*$B$98</f>
        <v>33.333333333333329</v>
      </c>
      <c r="F101" s="658"/>
      <c r="H101" s="558"/>
    </row>
    <row r="102" spans="1:10" ht="19.5" customHeight="1" thickBot="1" x14ac:dyDescent="0.35">
      <c r="C102" s="727" t="s">
        <v>82</v>
      </c>
      <c r="D102" s="728">
        <f>D101/B34</f>
        <v>39.042673074147025</v>
      </c>
      <c r="F102" s="662"/>
      <c r="H102" s="558"/>
      <c r="J102" s="729"/>
    </row>
    <row r="103" spans="1:10" ht="18.75" x14ac:dyDescent="0.3">
      <c r="C103" s="730" t="s">
        <v>117</v>
      </c>
      <c r="D103" s="731">
        <f>AVERAGE(E91:E94,G91:G94)</f>
        <v>313911193.93004745</v>
      </c>
      <c r="F103" s="662"/>
      <c r="G103" s="539"/>
      <c r="H103" s="558"/>
      <c r="J103" s="732"/>
    </row>
    <row r="104" spans="1:10" ht="18.75" x14ac:dyDescent="0.3">
      <c r="C104" s="701" t="s">
        <v>84</v>
      </c>
      <c r="D104" s="733">
        <f>STDEV(E91:E94,G91:G94)/D103</f>
        <v>1.7640238502290102E-3</v>
      </c>
      <c r="F104" s="662"/>
      <c r="H104" s="558"/>
      <c r="J104" s="732"/>
    </row>
    <row r="105" spans="1:10" ht="19.5" customHeight="1" thickBot="1" x14ac:dyDescent="0.35">
      <c r="C105" s="703" t="s">
        <v>20</v>
      </c>
      <c r="D105" s="734">
        <f>COUNT(E91:E94,G91:G94)</f>
        <v>6</v>
      </c>
      <c r="F105" s="662"/>
      <c r="H105" s="558"/>
      <c r="J105" s="732"/>
    </row>
    <row r="106" spans="1:10" ht="19.5" customHeight="1" thickBot="1" x14ac:dyDescent="0.35">
      <c r="A106" s="666"/>
      <c r="B106" s="666"/>
      <c r="C106" s="666"/>
      <c r="D106" s="666"/>
      <c r="E106" s="666"/>
    </row>
    <row r="107" spans="1:10" ht="27" customHeight="1" thickBot="1" x14ac:dyDescent="0.45">
      <c r="A107" s="609" t="s">
        <v>118</v>
      </c>
      <c r="B107" s="610">
        <v>900</v>
      </c>
      <c r="C107" s="672" t="s">
        <v>119</v>
      </c>
      <c r="D107" s="672" t="s">
        <v>63</v>
      </c>
      <c r="E107" s="672" t="s">
        <v>120</v>
      </c>
      <c r="F107" s="735" t="s">
        <v>121</v>
      </c>
    </row>
    <row r="108" spans="1:10" ht="26.25" customHeight="1" x14ac:dyDescent="0.4">
      <c r="A108" s="614" t="s">
        <v>122</v>
      </c>
      <c r="B108" s="615">
        <v>1</v>
      </c>
      <c r="C108" s="736">
        <v>1</v>
      </c>
      <c r="D108" s="737">
        <v>308799931</v>
      </c>
      <c r="E108" s="738">
        <f t="shared" ref="E108:E113" si="1">IF(ISBLANK(D108),"-",D108/$D$103*$D$100*$B$116)</f>
        <v>590.23049251721841</v>
      </c>
      <c r="F108" s="739">
        <f t="shared" ref="F108:F113" si="2">IF(ISBLANK(D108), "-", (E108/$B$56)*100)</f>
        <v>98.371748752869735</v>
      </c>
    </row>
    <row r="109" spans="1:10" ht="26.25" customHeight="1" x14ac:dyDescent="0.4">
      <c r="A109" s="614" t="s">
        <v>95</v>
      </c>
      <c r="B109" s="615">
        <v>1</v>
      </c>
      <c r="C109" s="740">
        <v>2</v>
      </c>
      <c r="D109" s="741">
        <v>308367697</v>
      </c>
      <c r="E109" s="742">
        <f t="shared" si="1"/>
        <v>589.40433402075598</v>
      </c>
      <c r="F109" s="743">
        <f t="shared" si="2"/>
        <v>98.234055670125997</v>
      </c>
    </row>
    <row r="110" spans="1:10" ht="26.25" customHeight="1" x14ac:dyDescent="0.4">
      <c r="A110" s="614" t="s">
        <v>96</v>
      </c>
      <c r="B110" s="615">
        <v>1</v>
      </c>
      <c r="C110" s="740">
        <v>3</v>
      </c>
      <c r="D110" s="741">
        <v>312016775</v>
      </c>
      <c r="E110" s="742">
        <f t="shared" si="1"/>
        <v>596.3790671374345</v>
      </c>
      <c r="F110" s="743">
        <f t="shared" si="2"/>
        <v>99.396511189572408</v>
      </c>
    </row>
    <row r="111" spans="1:10" ht="26.25" customHeight="1" x14ac:dyDescent="0.4">
      <c r="A111" s="614" t="s">
        <v>97</v>
      </c>
      <c r="B111" s="615">
        <v>1</v>
      </c>
      <c r="C111" s="740">
        <v>4</v>
      </c>
      <c r="D111" s="741">
        <v>310136281</v>
      </c>
      <c r="E111" s="742">
        <f t="shared" si="1"/>
        <v>592.78474994895146</v>
      </c>
      <c r="F111" s="743">
        <f t="shared" si="2"/>
        <v>98.797458324825243</v>
      </c>
    </row>
    <row r="112" spans="1:10" ht="26.25" customHeight="1" x14ac:dyDescent="0.4">
      <c r="A112" s="614" t="s">
        <v>98</v>
      </c>
      <c r="B112" s="615">
        <v>1</v>
      </c>
      <c r="C112" s="740">
        <v>5</v>
      </c>
      <c r="D112" s="741">
        <v>311225688</v>
      </c>
      <c r="E112" s="742">
        <f t="shared" si="1"/>
        <v>594.86700828391758</v>
      </c>
      <c r="F112" s="743">
        <f t="shared" si="2"/>
        <v>99.144501380652926</v>
      </c>
    </row>
    <row r="113" spans="1:10" ht="27" customHeight="1" thickBot="1" x14ac:dyDescent="0.45">
      <c r="A113" s="614" t="s">
        <v>100</v>
      </c>
      <c r="B113" s="615">
        <v>1</v>
      </c>
      <c r="C113" s="744">
        <v>6</v>
      </c>
      <c r="D113" s="745">
        <v>312770049</v>
      </c>
      <c r="E113" s="746">
        <f t="shared" si="1"/>
        <v>597.81885140999123</v>
      </c>
      <c r="F113" s="747">
        <f t="shared" si="2"/>
        <v>99.636475234998528</v>
      </c>
    </row>
    <row r="114" spans="1:10" ht="27" customHeight="1" thickBot="1" x14ac:dyDescent="0.45">
      <c r="A114" s="614" t="s">
        <v>101</v>
      </c>
      <c r="B114" s="615">
        <v>1</v>
      </c>
      <c r="C114" s="740"/>
      <c r="D114" s="644"/>
      <c r="E114" s="571"/>
      <c r="F114" s="743"/>
    </row>
    <row r="115" spans="1:10" ht="26.25" customHeight="1" x14ac:dyDescent="0.4">
      <c r="A115" s="614" t="s">
        <v>102</v>
      </c>
      <c r="B115" s="615">
        <v>1</v>
      </c>
      <c r="C115" s="740"/>
      <c r="D115" s="748" t="s">
        <v>71</v>
      </c>
      <c r="E115" s="749">
        <f>AVERAGE(E108:E113)</f>
        <v>593.58075055304482</v>
      </c>
      <c r="F115" s="750">
        <f>AVERAGE(F108:F113)</f>
        <v>98.930125092174137</v>
      </c>
    </row>
    <row r="116" spans="1:10" ht="27" customHeight="1" thickBot="1" x14ac:dyDescent="0.45">
      <c r="A116" s="614" t="s">
        <v>103</v>
      </c>
      <c r="B116" s="626">
        <f>(B115/B114)*(B113/B112)*(B111/B110)*(B109/B108)*B107</f>
        <v>900</v>
      </c>
      <c r="C116" s="751"/>
      <c r="D116" s="752" t="s">
        <v>84</v>
      </c>
      <c r="E116" s="702">
        <f>STDEV(E108:E113)/E115</f>
        <v>5.6755245842269424E-3</v>
      </c>
      <c r="F116" s="753">
        <f>STDEV(F108:F113)/F115</f>
        <v>5.675524584226899E-3</v>
      </c>
      <c r="I116" s="571"/>
    </row>
    <row r="117" spans="1:10" ht="27" customHeight="1" thickBot="1" x14ac:dyDescent="0.45">
      <c r="A117" s="647" t="s">
        <v>78</v>
      </c>
      <c r="B117" s="648"/>
      <c r="C117" s="754"/>
      <c r="D117" s="703" t="s">
        <v>20</v>
      </c>
      <c r="E117" s="755">
        <f>COUNT(E108:E113)</f>
        <v>6</v>
      </c>
      <c r="F117" s="756">
        <f>COUNT(F108:F113)</f>
        <v>6</v>
      </c>
      <c r="I117" s="571"/>
      <c r="J117" s="732"/>
    </row>
    <row r="118" spans="1:10" ht="26.25" customHeight="1" thickBot="1" x14ac:dyDescent="0.35">
      <c r="A118" s="652"/>
      <c r="B118" s="653"/>
      <c r="C118" s="571"/>
      <c r="D118" s="757"/>
      <c r="E118" s="758" t="s">
        <v>123</v>
      </c>
      <c r="F118" s="759"/>
      <c r="G118" s="571"/>
      <c r="H118" s="571"/>
      <c r="I118" s="571"/>
    </row>
    <row r="119" spans="1:10" ht="25.5" customHeight="1" x14ac:dyDescent="0.4">
      <c r="A119" s="760"/>
      <c r="B119" s="607"/>
      <c r="C119" s="571"/>
      <c r="D119" s="752" t="s">
        <v>124</v>
      </c>
      <c r="E119" s="761">
        <f>MIN(E108:E113)</f>
        <v>589.40433402075598</v>
      </c>
      <c r="F119" s="762">
        <f>MIN(F108:F113)</f>
        <v>98.234055670125997</v>
      </c>
      <c r="G119" s="571"/>
      <c r="H119" s="571"/>
      <c r="I119" s="571"/>
    </row>
    <row r="120" spans="1:10" ht="24" customHeight="1" thickBot="1" x14ac:dyDescent="0.45">
      <c r="A120" s="760"/>
      <c r="B120" s="607"/>
      <c r="C120" s="571"/>
      <c r="D120" s="659" t="s">
        <v>125</v>
      </c>
      <c r="E120" s="763">
        <f>MAX(E108:E113)</f>
        <v>597.81885140999123</v>
      </c>
      <c r="F120" s="764">
        <f>MAX(F108:F113)</f>
        <v>99.636475234998528</v>
      </c>
      <c r="G120" s="571"/>
      <c r="H120" s="571"/>
      <c r="I120" s="571"/>
    </row>
    <row r="121" spans="1:10" ht="27" customHeight="1" x14ac:dyDescent="0.3">
      <c r="A121" s="760"/>
      <c r="B121" s="607"/>
      <c r="C121" s="571"/>
      <c r="D121" s="571"/>
      <c r="E121" s="571"/>
      <c r="F121" s="644"/>
      <c r="G121" s="571"/>
      <c r="H121" s="571"/>
      <c r="I121" s="571"/>
    </row>
    <row r="122" spans="1:10" ht="25.5" customHeight="1" x14ac:dyDescent="0.3">
      <c r="A122" s="760"/>
      <c r="B122" s="607"/>
      <c r="C122" s="571"/>
      <c r="D122" s="571"/>
      <c r="E122" s="571"/>
      <c r="F122" s="644"/>
      <c r="G122" s="571"/>
      <c r="H122" s="571"/>
      <c r="I122" s="571"/>
    </row>
    <row r="123" spans="1:10" ht="18.75" x14ac:dyDescent="0.3">
      <c r="A123" s="760"/>
      <c r="B123" s="607"/>
      <c r="C123" s="571"/>
      <c r="D123" s="571"/>
      <c r="E123" s="571"/>
      <c r="F123" s="644"/>
      <c r="G123" s="571"/>
      <c r="H123" s="571"/>
      <c r="I123" s="571"/>
    </row>
    <row r="124" spans="1:10" ht="45.75" customHeight="1" x14ac:dyDescent="0.65">
      <c r="A124" s="587" t="s">
        <v>106</v>
      </c>
      <c r="B124" s="589" t="s">
        <v>126</v>
      </c>
      <c r="C124" s="705" t="str">
        <f>B26</f>
        <v>ABACAVIR SULFATE</v>
      </c>
      <c r="D124" s="705"/>
      <c r="E124" s="571" t="s">
        <v>127</v>
      </c>
      <c r="F124" s="571"/>
      <c r="G124" s="765">
        <f>F115</f>
        <v>98.930125092174137</v>
      </c>
      <c r="H124" s="571"/>
      <c r="I124" s="571"/>
    </row>
    <row r="125" spans="1:10" ht="45.75" customHeight="1" x14ac:dyDescent="0.65">
      <c r="A125" s="587"/>
      <c r="B125" s="589" t="s">
        <v>128</v>
      </c>
      <c r="C125" s="589" t="s">
        <v>129</v>
      </c>
      <c r="D125" s="765">
        <f>MIN(F108:F113)</f>
        <v>98.234055670125997</v>
      </c>
      <c r="E125" s="589" t="s">
        <v>130</v>
      </c>
      <c r="F125" s="765">
        <f>MAX(F108:F113)</f>
        <v>99.636475234998528</v>
      </c>
      <c r="G125" s="766"/>
      <c r="H125" s="571"/>
      <c r="I125" s="571"/>
    </row>
    <row r="126" spans="1:10" ht="19.5" customHeight="1" thickBot="1" x14ac:dyDescent="0.35">
      <c r="A126" s="767"/>
      <c r="B126" s="767"/>
      <c r="C126" s="768"/>
      <c r="D126" s="768"/>
      <c r="E126" s="768"/>
      <c r="F126" s="768"/>
      <c r="G126" s="768"/>
      <c r="H126" s="768"/>
    </row>
    <row r="127" spans="1:10" ht="18.75" x14ac:dyDescent="0.3">
      <c r="B127" s="769" t="s">
        <v>26</v>
      </c>
      <c r="C127" s="769"/>
      <c r="E127" s="710" t="s">
        <v>27</v>
      </c>
      <c r="F127" s="770"/>
      <c r="G127" s="769" t="s">
        <v>28</v>
      </c>
      <c r="H127" s="769"/>
    </row>
    <row r="128" spans="1:10" ht="69.95" customHeight="1" x14ac:dyDescent="0.3">
      <c r="A128" s="587" t="s">
        <v>29</v>
      </c>
      <c r="B128" s="771"/>
      <c r="C128" s="771"/>
      <c r="E128" s="771"/>
      <c r="F128" s="571"/>
      <c r="G128" s="771"/>
      <c r="H128" s="771"/>
    </row>
    <row r="129" spans="1:9" ht="69.95" customHeight="1" x14ac:dyDescent="0.3">
      <c r="A129" s="587" t="s">
        <v>30</v>
      </c>
      <c r="B129" s="772"/>
      <c r="C129" s="772"/>
      <c r="E129" s="772"/>
      <c r="F129" s="571"/>
      <c r="G129" s="773"/>
      <c r="H129" s="773"/>
    </row>
    <row r="130" spans="1:9" ht="18.75" x14ac:dyDescent="0.3">
      <c r="A130" s="644"/>
      <c r="B130" s="644"/>
      <c r="C130" s="644"/>
      <c r="D130" s="644"/>
      <c r="E130" s="644"/>
      <c r="F130" s="646"/>
      <c r="G130" s="644"/>
      <c r="H130" s="644"/>
      <c r="I130" s="571"/>
    </row>
    <row r="131" spans="1:9" ht="18.75" x14ac:dyDescent="0.3">
      <c r="A131" s="644"/>
      <c r="B131" s="644"/>
      <c r="C131" s="644"/>
      <c r="D131" s="644"/>
      <c r="E131" s="644"/>
      <c r="F131" s="646"/>
      <c r="G131" s="644"/>
      <c r="H131" s="644"/>
      <c r="I131" s="571"/>
    </row>
    <row r="132" spans="1:9" ht="18.75" x14ac:dyDescent="0.3">
      <c r="A132" s="644"/>
      <c r="B132" s="644"/>
      <c r="C132" s="644"/>
      <c r="D132" s="644"/>
      <c r="E132" s="644"/>
      <c r="F132" s="646"/>
      <c r="G132" s="644"/>
      <c r="H132" s="644"/>
      <c r="I132" s="571"/>
    </row>
    <row r="133" spans="1:9" ht="18.75" x14ac:dyDescent="0.3">
      <c r="A133" s="644"/>
      <c r="B133" s="644"/>
      <c r="C133" s="644"/>
      <c r="D133" s="644"/>
      <c r="E133" s="644"/>
      <c r="F133" s="646"/>
      <c r="G133" s="644"/>
      <c r="H133" s="644"/>
      <c r="I133" s="571"/>
    </row>
    <row r="134" spans="1:9" ht="18.75" x14ac:dyDescent="0.3">
      <c r="A134" s="644"/>
      <c r="B134" s="644"/>
      <c r="C134" s="644"/>
      <c r="D134" s="644"/>
      <c r="E134" s="644"/>
      <c r="F134" s="646"/>
      <c r="G134" s="644"/>
      <c r="H134" s="644"/>
      <c r="I134" s="571"/>
    </row>
    <row r="135" spans="1:9" ht="18.75" x14ac:dyDescent="0.3">
      <c r="A135" s="644"/>
      <c r="B135" s="644"/>
      <c r="C135" s="644"/>
      <c r="D135" s="644"/>
      <c r="E135" s="644"/>
      <c r="F135" s="646"/>
      <c r="G135" s="644"/>
      <c r="H135" s="644"/>
      <c r="I135" s="571"/>
    </row>
    <row r="136" spans="1:9" ht="18.75" x14ac:dyDescent="0.3">
      <c r="A136" s="644"/>
      <c r="B136" s="644"/>
      <c r="C136" s="644"/>
      <c r="D136" s="644"/>
      <c r="E136" s="644"/>
      <c r="F136" s="646"/>
      <c r="G136" s="644"/>
      <c r="H136" s="644"/>
      <c r="I136" s="571"/>
    </row>
    <row r="137" spans="1:9" ht="18.75" x14ac:dyDescent="0.3">
      <c r="A137" s="644"/>
      <c r="B137" s="644"/>
      <c r="C137" s="644"/>
      <c r="D137" s="644"/>
      <c r="E137" s="644"/>
      <c r="F137" s="646"/>
      <c r="G137" s="644"/>
      <c r="H137" s="644"/>
      <c r="I137" s="571"/>
    </row>
    <row r="138" spans="1:9" ht="18.75" x14ac:dyDescent="0.3">
      <c r="A138" s="644"/>
      <c r="B138" s="644"/>
      <c r="C138" s="644"/>
      <c r="D138" s="644"/>
      <c r="E138" s="644"/>
      <c r="F138" s="646"/>
      <c r="G138" s="644"/>
      <c r="H138" s="644"/>
      <c r="I138" s="571"/>
    </row>
    <row r="250" spans="1:1" x14ac:dyDescent="0.25">
      <c r="A250" s="520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85" zoomScale="60" zoomScaleNormal="40" zoomScalePageLayoutView="51" workbookViewId="0">
      <selection activeCell="F47" sqref="F47"/>
    </sheetView>
  </sheetViews>
  <sheetFormatPr defaultColWidth="9.140625" defaultRowHeight="13.5" x14ac:dyDescent="0.25"/>
  <cols>
    <col min="1" max="1" width="55.42578125" style="520" customWidth="1"/>
    <col min="2" max="2" width="33.7109375" style="520" customWidth="1"/>
    <col min="3" max="3" width="42.28515625" style="520" customWidth="1"/>
    <col min="4" max="4" width="30.5703125" style="520" customWidth="1"/>
    <col min="5" max="5" width="39.85546875" style="520" customWidth="1"/>
    <col min="6" max="6" width="30.7109375" style="520" customWidth="1"/>
    <col min="7" max="7" width="39.85546875" style="520" customWidth="1"/>
    <col min="8" max="8" width="30" style="520" customWidth="1"/>
    <col min="9" max="9" width="30.28515625" style="520" hidden="1" customWidth="1"/>
    <col min="10" max="10" width="30.42578125" style="520" customWidth="1"/>
    <col min="11" max="11" width="21.28515625" style="520" customWidth="1"/>
    <col min="12" max="12" width="9.140625" style="520"/>
    <col min="13" max="16384" width="9.140625" style="560"/>
  </cols>
  <sheetData>
    <row r="1" spans="1:9" ht="18.75" customHeight="1" x14ac:dyDescent="0.25">
      <c r="A1" s="569" t="s">
        <v>45</v>
      </c>
      <c r="B1" s="569"/>
      <c r="C1" s="569"/>
      <c r="D1" s="569"/>
      <c r="E1" s="569"/>
      <c r="F1" s="569"/>
      <c r="G1" s="569"/>
      <c r="H1" s="569"/>
      <c r="I1" s="569"/>
    </row>
    <row r="2" spans="1:9" ht="18.75" customHeight="1" x14ac:dyDescent="0.25">
      <c r="A2" s="569"/>
      <c r="B2" s="569"/>
      <c r="C2" s="569"/>
      <c r="D2" s="569"/>
      <c r="E2" s="569"/>
      <c r="F2" s="569"/>
      <c r="G2" s="569"/>
      <c r="H2" s="569"/>
      <c r="I2" s="569"/>
    </row>
    <row r="3" spans="1:9" ht="18.75" customHeight="1" x14ac:dyDescent="0.25">
      <c r="A3" s="569"/>
      <c r="B3" s="569"/>
      <c r="C3" s="569"/>
      <c r="D3" s="569"/>
      <c r="E3" s="569"/>
      <c r="F3" s="569"/>
      <c r="G3" s="569"/>
      <c r="H3" s="569"/>
      <c r="I3" s="569"/>
    </row>
    <row r="4" spans="1:9" ht="18.75" customHeight="1" x14ac:dyDescent="0.25">
      <c r="A4" s="569"/>
      <c r="B4" s="569"/>
      <c r="C4" s="569"/>
      <c r="D4" s="569"/>
      <c r="E4" s="569"/>
      <c r="F4" s="569"/>
      <c r="G4" s="569"/>
      <c r="H4" s="569"/>
      <c r="I4" s="569"/>
    </row>
    <row r="5" spans="1:9" ht="18.75" customHeight="1" x14ac:dyDescent="0.25">
      <c r="A5" s="569"/>
      <c r="B5" s="569"/>
      <c r="C5" s="569"/>
      <c r="D5" s="569"/>
      <c r="E5" s="569"/>
      <c r="F5" s="569"/>
      <c r="G5" s="569"/>
      <c r="H5" s="569"/>
      <c r="I5" s="569"/>
    </row>
    <row r="6" spans="1:9" ht="18.75" customHeight="1" x14ac:dyDescent="0.25">
      <c r="A6" s="569"/>
      <c r="B6" s="569"/>
      <c r="C6" s="569"/>
      <c r="D6" s="569"/>
      <c r="E6" s="569"/>
      <c r="F6" s="569"/>
      <c r="G6" s="569"/>
      <c r="H6" s="569"/>
      <c r="I6" s="569"/>
    </row>
    <row r="7" spans="1:9" ht="18.75" customHeight="1" x14ac:dyDescent="0.25">
      <c r="A7" s="569"/>
      <c r="B7" s="569"/>
      <c r="C7" s="569"/>
      <c r="D7" s="569"/>
      <c r="E7" s="569"/>
      <c r="F7" s="569"/>
      <c r="G7" s="569"/>
      <c r="H7" s="569"/>
      <c r="I7" s="569"/>
    </row>
    <row r="8" spans="1:9" x14ac:dyDescent="0.25">
      <c r="A8" s="570" t="s">
        <v>46</v>
      </c>
      <c r="B8" s="570"/>
      <c r="C8" s="570"/>
      <c r="D8" s="570"/>
      <c r="E8" s="570"/>
      <c r="F8" s="570"/>
      <c r="G8" s="570"/>
      <c r="H8" s="570"/>
      <c r="I8" s="570"/>
    </row>
    <row r="9" spans="1:9" x14ac:dyDescent="0.25">
      <c r="A9" s="570"/>
      <c r="B9" s="570"/>
      <c r="C9" s="570"/>
      <c r="D9" s="570"/>
      <c r="E9" s="570"/>
      <c r="F9" s="570"/>
      <c r="G9" s="570"/>
      <c r="H9" s="570"/>
      <c r="I9" s="570"/>
    </row>
    <row r="10" spans="1:9" x14ac:dyDescent="0.25">
      <c r="A10" s="570"/>
      <c r="B10" s="570"/>
      <c r="C10" s="570"/>
      <c r="D10" s="570"/>
      <c r="E10" s="570"/>
      <c r="F10" s="570"/>
      <c r="G10" s="570"/>
      <c r="H10" s="570"/>
      <c r="I10" s="570"/>
    </row>
    <row r="11" spans="1:9" x14ac:dyDescent="0.25">
      <c r="A11" s="570"/>
      <c r="B11" s="570"/>
      <c r="C11" s="570"/>
      <c r="D11" s="570"/>
      <c r="E11" s="570"/>
      <c r="F11" s="570"/>
      <c r="G11" s="570"/>
      <c r="H11" s="570"/>
      <c r="I11" s="570"/>
    </row>
    <row r="12" spans="1:9" x14ac:dyDescent="0.25">
      <c r="A12" s="570"/>
      <c r="B12" s="570"/>
      <c r="C12" s="570"/>
      <c r="D12" s="570"/>
      <c r="E12" s="570"/>
      <c r="F12" s="570"/>
      <c r="G12" s="570"/>
      <c r="H12" s="570"/>
      <c r="I12" s="570"/>
    </row>
    <row r="13" spans="1:9" x14ac:dyDescent="0.25">
      <c r="A13" s="570"/>
      <c r="B13" s="570"/>
      <c r="C13" s="570"/>
      <c r="D13" s="570"/>
      <c r="E13" s="570"/>
      <c r="F13" s="570"/>
      <c r="G13" s="570"/>
      <c r="H13" s="570"/>
      <c r="I13" s="570"/>
    </row>
    <row r="14" spans="1:9" x14ac:dyDescent="0.25">
      <c r="A14" s="570"/>
      <c r="B14" s="570"/>
      <c r="C14" s="570"/>
      <c r="D14" s="570"/>
      <c r="E14" s="570"/>
      <c r="F14" s="570"/>
      <c r="G14" s="570"/>
      <c r="H14" s="570"/>
      <c r="I14" s="570"/>
    </row>
    <row r="15" spans="1:9" ht="19.5" customHeight="1" thickBot="1" x14ac:dyDescent="0.35">
      <c r="A15" s="571"/>
    </row>
    <row r="16" spans="1:9" ht="19.5" customHeight="1" thickBot="1" x14ac:dyDescent="0.35">
      <c r="A16" s="572" t="s">
        <v>31</v>
      </c>
      <c r="B16" s="573"/>
      <c r="C16" s="573"/>
      <c r="D16" s="573"/>
      <c r="E16" s="573"/>
      <c r="F16" s="573"/>
      <c r="G16" s="573"/>
      <c r="H16" s="574"/>
    </row>
    <row r="17" spans="1:14" ht="20.25" customHeight="1" x14ac:dyDescent="0.25">
      <c r="A17" s="575" t="s">
        <v>47</v>
      </c>
      <c r="B17" s="575"/>
      <c r="C17" s="575"/>
      <c r="D17" s="575"/>
      <c r="E17" s="575"/>
      <c r="F17" s="575"/>
      <c r="G17" s="575"/>
      <c r="H17" s="575"/>
    </row>
    <row r="18" spans="1:14" ht="26.25" customHeight="1" x14ac:dyDescent="0.4">
      <c r="A18" s="576" t="s">
        <v>33</v>
      </c>
      <c r="B18" s="577" t="s">
        <v>5</v>
      </c>
      <c r="C18" s="577"/>
      <c r="D18" s="578"/>
      <c r="E18" s="579"/>
      <c r="F18" s="580"/>
      <c r="G18" s="580"/>
      <c r="H18" s="580"/>
    </row>
    <row r="19" spans="1:14" ht="26.25" customHeight="1" x14ac:dyDescent="0.4">
      <c r="A19" s="576" t="s">
        <v>34</v>
      </c>
      <c r="B19" s="581" t="s">
        <v>7</v>
      </c>
      <c r="C19" s="580">
        <v>1</v>
      </c>
      <c r="D19" s="580"/>
      <c r="E19" s="580"/>
      <c r="F19" s="580"/>
      <c r="G19" s="580"/>
      <c r="H19" s="580"/>
    </row>
    <row r="20" spans="1:14" ht="26.25" customHeight="1" x14ac:dyDescent="0.4">
      <c r="A20" s="576" t="s">
        <v>35</v>
      </c>
      <c r="B20" s="582" t="s">
        <v>9</v>
      </c>
      <c r="C20" s="582"/>
      <c r="D20" s="580"/>
      <c r="E20" s="580"/>
      <c r="F20" s="580"/>
      <c r="G20" s="580"/>
      <c r="H20" s="580"/>
    </row>
    <row r="21" spans="1:14" ht="26.25" customHeight="1" x14ac:dyDescent="0.4">
      <c r="A21" s="576" t="s">
        <v>36</v>
      </c>
      <c r="B21" s="582" t="s">
        <v>11</v>
      </c>
      <c r="C21" s="582"/>
      <c r="D21" s="582"/>
      <c r="E21" s="582"/>
      <c r="F21" s="582"/>
      <c r="G21" s="582"/>
      <c r="H21" s="582"/>
      <c r="I21" s="583"/>
    </row>
    <row r="22" spans="1:14" ht="26.25" customHeight="1" x14ac:dyDescent="0.4">
      <c r="A22" s="576" t="s">
        <v>37</v>
      </c>
      <c r="B22" s="584" t="s">
        <v>12</v>
      </c>
      <c r="C22" s="580"/>
      <c r="D22" s="580"/>
      <c r="E22" s="580"/>
      <c r="F22" s="580"/>
      <c r="G22" s="580"/>
      <c r="H22" s="580"/>
    </row>
    <row r="23" spans="1:14" ht="26.25" customHeight="1" x14ac:dyDescent="0.4">
      <c r="A23" s="576" t="s">
        <v>38</v>
      </c>
      <c r="B23" s="584">
        <v>43327</v>
      </c>
      <c r="C23" s="580"/>
      <c r="D23" s="580"/>
      <c r="E23" s="580"/>
      <c r="F23" s="580"/>
      <c r="G23" s="580"/>
      <c r="H23" s="580"/>
    </row>
    <row r="24" spans="1:14" ht="18.75" x14ac:dyDescent="0.3">
      <c r="A24" s="576"/>
      <c r="B24" s="585"/>
    </row>
    <row r="25" spans="1:14" ht="18.75" x14ac:dyDescent="0.3">
      <c r="A25" s="586" t="s">
        <v>1</v>
      </c>
      <c r="B25" s="585"/>
    </row>
    <row r="26" spans="1:14" ht="26.25" customHeight="1" x14ac:dyDescent="0.4">
      <c r="A26" s="587" t="s">
        <v>4</v>
      </c>
      <c r="B26" s="588" t="s">
        <v>133</v>
      </c>
      <c r="C26" s="577"/>
    </row>
    <row r="27" spans="1:14" ht="26.25" customHeight="1" x14ac:dyDescent="0.4">
      <c r="A27" s="589" t="s">
        <v>48</v>
      </c>
      <c r="B27" s="774" t="s">
        <v>137</v>
      </c>
      <c r="C27" s="590"/>
    </row>
    <row r="28" spans="1:14" ht="27" customHeight="1" thickBot="1" x14ac:dyDescent="0.45">
      <c r="A28" s="589" t="s">
        <v>6</v>
      </c>
      <c r="B28" s="591">
        <v>98.9</v>
      </c>
    </row>
    <row r="29" spans="1:14" s="532" customFormat="1" ht="27" customHeight="1" thickBot="1" x14ac:dyDescent="0.45">
      <c r="A29" s="589" t="s">
        <v>49</v>
      </c>
      <c r="B29" s="592">
        <v>0</v>
      </c>
      <c r="C29" s="593" t="s">
        <v>50</v>
      </c>
      <c r="D29" s="594"/>
      <c r="E29" s="594"/>
      <c r="F29" s="594"/>
      <c r="G29" s="595"/>
      <c r="I29" s="596"/>
      <c r="J29" s="596"/>
      <c r="K29" s="596"/>
      <c r="L29" s="596"/>
    </row>
    <row r="30" spans="1:14" s="532" customFormat="1" ht="19.5" customHeight="1" thickBot="1" x14ac:dyDescent="0.35">
      <c r="A30" s="589" t="s">
        <v>51</v>
      </c>
      <c r="B30" s="597">
        <f>B28-B29</f>
        <v>98.9</v>
      </c>
      <c r="C30" s="598"/>
      <c r="D30" s="598"/>
      <c r="E30" s="598"/>
      <c r="F30" s="598"/>
      <c r="G30" s="599"/>
      <c r="I30" s="596"/>
      <c r="J30" s="596"/>
      <c r="K30" s="596"/>
      <c r="L30" s="596"/>
    </row>
    <row r="31" spans="1:14" s="532" customFormat="1" ht="27" customHeight="1" thickBot="1" x14ac:dyDescent="0.45">
      <c r="A31" s="589" t="s">
        <v>52</v>
      </c>
      <c r="B31" s="775">
        <v>1</v>
      </c>
      <c r="C31" s="601" t="s">
        <v>53</v>
      </c>
      <c r="D31" s="602"/>
      <c r="E31" s="602"/>
      <c r="F31" s="602"/>
      <c r="G31" s="602"/>
      <c r="H31" s="603"/>
      <c r="I31" s="596"/>
      <c r="J31" s="596"/>
      <c r="K31" s="596"/>
      <c r="L31" s="596"/>
    </row>
    <row r="32" spans="1:14" s="532" customFormat="1" ht="27" customHeight="1" thickBot="1" x14ac:dyDescent="0.45">
      <c r="A32" s="589" t="s">
        <v>54</v>
      </c>
      <c r="B32" s="775">
        <v>1</v>
      </c>
      <c r="C32" s="601" t="s">
        <v>55</v>
      </c>
      <c r="D32" s="602"/>
      <c r="E32" s="602"/>
      <c r="F32" s="602"/>
      <c r="G32" s="602"/>
      <c r="H32" s="603"/>
      <c r="I32" s="596"/>
      <c r="J32" s="596"/>
      <c r="K32" s="596"/>
      <c r="L32" s="604"/>
      <c r="M32" s="604"/>
      <c r="N32" s="605"/>
    </row>
    <row r="33" spans="1:14" s="532" customFormat="1" ht="17.25" customHeight="1" x14ac:dyDescent="0.3">
      <c r="A33" s="589"/>
      <c r="B33" s="606"/>
      <c r="C33" s="607"/>
      <c r="D33" s="607"/>
      <c r="E33" s="607"/>
      <c r="F33" s="607"/>
      <c r="G33" s="607"/>
      <c r="H33" s="607"/>
      <c r="I33" s="596"/>
      <c r="J33" s="596"/>
      <c r="K33" s="596"/>
      <c r="L33" s="604"/>
      <c r="M33" s="604"/>
      <c r="N33" s="605"/>
    </row>
    <row r="34" spans="1:14" s="532" customFormat="1" ht="18.75" x14ac:dyDescent="0.3">
      <c r="A34" s="589" t="s">
        <v>56</v>
      </c>
      <c r="B34" s="608">
        <f>B31/B32</f>
        <v>1</v>
      </c>
      <c r="C34" s="571" t="s">
        <v>57</v>
      </c>
      <c r="D34" s="571"/>
      <c r="E34" s="571"/>
      <c r="F34" s="571"/>
      <c r="G34" s="571"/>
      <c r="I34" s="596"/>
      <c r="J34" s="596"/>
      <c r="K34" s="596"/>
      <c r="L34" s="604"/>
      <c r="M34" s="604"/>
      <c r="N34" s="605"/>
    </row>
    <row r="35" spans="1:14" s="532" customFormat="1" ht="19.5" customHeight="1" thickBot="1" x14ac:dyDescent="0.35">
      <c r="A35" s="589"/>
      <c r="B35" s="597"/>
      <c r="G35" s="571"/>
      <c r="I35" s="596"/>
      <c r="J35" s="596"/>
      <c r="K35" s="596"/>
      <c r="L35" s="604"/>
      <c r="M35" s="604"/>
      <c r="N35" s="605"/>
    </row>
    <row r="36" spans="1:14" s="532" customFormat="1" ht="27" customHeight="1" thickBot="1" x14ac:dyDescent="0.45">
      <c r="A36" s="609" t="s">
        <v>58</v>
      </c>
      <c r="B36" s="610">
        <v>50</v>
      </c>
      <c r="C36" s="571"/>
      <c r="D36" s="611" t="s">
        <v>59</v>
      </c>
      <c r="E36" s="612"/>
      <c r="F36" s="611" t="s">
        <v>60</v>
      </c>
      <c r="G36" s="613"/>
      <c r="J36" s="596"/>
      <c r="K36" s="596"/>
      <c r="L36" s="604"/>
      <c r="M36" s="604"/>
      <c r="N36" s="605"/>
    </row>
    <row r="37" spans="1:14" s="532" customFormat="1" ht="27" customHeight="1" thickBot="1" x14ac:dyDescent="0.45">
      <c r="A37" s="614" t="s">
        <v>61</v>
      </c>
      <c r="B37" s="615">
        <v>25</v>
      </c>
      <c r="C37" s="616" t="s">
        <v>62</v>
      </c>
      <c r="D37" s="617" t="s">
        <v>63</v>
      </c>
      <c r="E37" s="618" t="s">
        <v>64</v>
      </c>
      <c r="F37" s="617" t="s">
        <v>63</v>
      </c>
      <c r="G37" s="619" t="s">
        <v>64</v>
      </c>
      <c r="I37" s="620" t="s">
        <v>65</v>
      </c>
      <c r="J37" s="596"/>
      <c r="K37" s="596"/>
      <c r="L37" s="604"/>
      <c r="M37" s="604"/>
      <c r="N37" s="605"/>
    </row>
    <row r="38" spans="1:14" s="532" customFormat="1" ht="26.25" customHeight="1" x14ac:dyDescent="0.4">
      <c r="A38" s="614" t="s">
        <v>66</v>
      </c>
      <c r="B38" s="615">
        <v>50</v>
      </c>
      <c r="C38" s="621">
        <v>1</v>
      </c>
      <c r="D38" s="622">
        <v>71412472</v>
      </c>
      <c r="E38" s="623">
        <f>IF(ISBLANK(D38),"-",$D$48/$D$45*D38)</f>
        <v>71633676.793939695</v>
      </c>
      <c r="F38" s="622">
        <v>80982039</v>
      </c>
      <c r="G38" s="624">
        <f>IF(ISBLANK(F38),"-",$D$48/$F$45*F38)</f>
        <v>73990436.06173937</v>
      </c>
      <c r="I38" s="625"/>
      <c r="J38" s="596"/>
      <c r="K38" s="596"/>
      <c r="L38" s="604"/>
      <c r="M38" s="604"/>
      <c r="N38" s="605"/>
    </row>
    <row r="39" spans="1:14" s="532" customFormat="1" ht="26.25" customHeight="1" x14ac:dyDescent="0.4">
      <c r="A39" s="614" t="s">
        <v>67</v>
      </c>
      <c r="B39" s="615">
        <v>1</v>
      </c>
      <c r="C39" s="626">
        <v>2</v>
      </c>
      <c r="D39" s="627">
        <v>71584274</v>
      </c>
      <c r="E39" s="628">
        <f>IF(ISBLANK(D39),"-",$D$48/$D$45*D39)</f>
        <v>71806010.961850196</v>
      </c>
      <c r="F39" s="627">
        <v>81086859</v>
      </c>
      <c r="G39" s="629">
        <f>IF(ISBLANK(F39),"-",$D$48/$F$45*F39)</f>
        <v>74086206.402962714</v>
      </c>
      <c r="I39" s="630">
        <f>ABS((F43/D43*D42)-F42)/D42</f>
        <v>3.6626363392944047E-2</v>
      </c>
      <c r="J39" s="596"/>
      <c r="K39" s="596"/>
      <c r="L39" s="604"/>
      <c r="M39" s="604"/>
      <c r="N39" s="605"/>
    </row>
    <row r="40" spans="1:14" ht="26.25" customHeight="1" x14ac:dyDescent="0.4">
      <c r="A40" s="614" t="s">
        <v>68</v>
      </c>
      <c r="B40" s="615">
        <v>1</v>
      </c>
      <c r="C40" s="626">
        <v>3</v>
      </c>
      <c r="D40" s="627">
        <v>71330704</v>
      </c>
      <c r="E40" s="628">
        <f>IF(ISBLANK(D40),"-",$D$48/$D$45*D40)</f>
        <v>71551655.512221754</v>
      </c>
      <c r="F40" s="627">
        <v>81087729</v>
      </c>
      <c r="G40" s="629">
        <f>IF(ISBLANK(F40),"-",$D$48/$F$45*F40)</f>
        <v>74087001.291312873</v>
      </c>
      <c r="I40" s="630"/>
      <c r="L40" s="604"/>
      <c r="M40" s="604"/>
      <c r="N40" s="571"/>
    </row>
    <row r="41" spans="1:14" ht="27" customHeight="1" thickBot="1" x14ac:dyDescent="0.45">
      <c r="A41" s="614" t="s">
        <v>69</v>
      </c>
      <c r="B41" s="615">
        <v>1</v>
      </c>
      <c r="C41" s="631">
        <v>4</v>
      </c>
      <c r="D41" s="632"/>
      <c r="E41" s="633" t="str">
        <f>IF(ISBLANK(D41),"-",$D$48/$D$45*D41)</f>
        <v>-</v>
      </c>
      <c r="F41" s="632"/>
      <c r="G41" s="634" t="str">
        <f>IF(ISBLANK(F41),"-",$D$48/$F$45*F41)</f>
        <v>-</v>
      </c>
      <c r="I41" s="635"/>
      <c r="L41" s="604"/>
      <c r="M41" s="604"/>
      <c r="N41" s="571"/>
    </row>
    <row r="42" spans="1:14" ht="27" customHeight="1" thickBot="1" x14ac:dyDescent="0.45">
      <c r="A42" s="614" t="s">
        <v>70</v>
      </c>
      <c r="B42" s="615">
        <v>1</v>
      </c>
      <c r="C42" s="636" t="s">
        <v>71</v>
      </c>
      <c r="D42" s="637">
        <f>AVERAGE(D38:D41)</f>
        <v>71442483.333333328</v>
      </c>
      <c r="E42" s="638">
        <f>AVERAGE(E38:E41)</f>
        <v>71663781.089337215</v>
      </c>
      <c r="F42" s="637">
        <f>AVERAGE(F38:F41)</f>
        <v>81052209</v>
      </c>
      <c r="G42" s="639">
        <f>AVERAGE(G38:G41)</f>
        <v>74054547.918671653</v>
      </c>
      <c r="H42" s="558"/>
    </row>
    <row r="43" spans="1:14" ht="26.25" customHeight="1" x14ac:dyDescent="0.4">
      <c r="A43" s="614" t="s">
        <v>72</v>
      </c>
      <c r="B43" s="615">
        <v>1</v>
      </c>
      <c r="C43" s="640" t="s">
        <v>73</v>
      </c>
      <c r="D43" s="641">
        <v>15.12</v>
      </c>
      <c r="E43" s="571"/>
      <c r="F43" s="641">
        <v>16.600000000000001</v>
      </c>
      <c r="H43" s="558"/>
    </row>
    <row r="44" spans="1:14" ht="26.25" customHeight="1" x14ac:dyDescent="0.4">
      <c r="A44" s="614" t="s">
        <v>74</v>
      </c>
      <c r="B44" s="615">
        <v>1</v>
      </c>
      <c r="C44" s="642" t="s">
        <v>75</v>
      </c>
      <c r="D44" s="643">
        <f>D43*$B$34</f>
        <v>15.12</v>
      </c>
      <c r="E44" s="644"/>
      <c r="F44" s="643">
        <f>F43*$B$34</f>
        <v>16.600000000000001</v>
      </c>
      <c r="H44" s="558"/>
    </row>
    <row r="45" spans="1:14" ht="19.5" customHeight="1" thickBot="1" x14ac:dyDescent="0.35">
      <c r="A45" s="614" t="s">
        <v>76</v>
      </c>
      <c r="B45" s="626">
        <f>(B44/B43)*(B42/B41)*(B40/B39)*(B38/B37)*B36</f>
        <v>100</v>
      </c>
      <c r="C45" s="642" t="s">
        <v>77</v>
      </c>
      <c r="D45" s="645">
        <f>D44*$B$30/100</f>
        <v>14.953679999999999</v>
      </c>
      <c r="E45" s="646"/>
      <c r="F45" s="645">
        <f>F44*$B$30/100</f>
        <v>16.417400000000001</v>
      </c>
      <c r="H45" s="558"/>
    </row>
    <row r="46" spans="1:14" ht="19.5" customHeight="1" thickBot="1" x14ac:dyDescent="0.35">
      <c r="A46" s="647" t="s">
        <v>78</v>
      </c>
      <c r="B46" s="648"/>
      <c r="C46" s="642" t="s">
        <v>79</v>
      </c>
      <c r="D46" s="649">
        <f>D45/$B$45</f>
        <v>0.1495368</v>
      </c>
      <c r="E46" s="650"/>
      <c r="F46" s="651">
        <f>F45/$B$45</f>
        <v>0.16417400000000001</v>
      </c>
      <c r="H46" s="558"/>
    </row>
    <row r="47" spans="1:14" ht="27" customHeight="1" thickBot="1" x14ac:dyDescent="0.45">
      <c r="A47" s="652"/>
      <c r="B47" s="653"/>
      <c r="C47" s="654" t="s">
        <v>80</v>
      </c>
      <c r="D47" s="655">
        <v>0.15</v>
      </c>
      <c r="E47" s="656"/>
      <c r="F47" s="650"/>
      <c r="H47" s="558"/>
    </row>
    <row r="48" spans="1:14" ht="18.75" x14ac:dyDescent="0.3">
      <c r="C48" s="657" t="s">
        <v>81</v>
      </c>
      <c r="D48" s="645">
        <f>D47*$B$45</f>
        <v>15</v>
      </c>
      <c r="F48" s="658"/>
      <c r="H48" s="558"/>
    </row>
    <row r="49" spans="1:12" ht="19.5" customHeight="1" thickBot="1" x14ac:dyDescent="0.35">
      <c r="C49" s="659" t="s">
        <v>82</v>
      </c>
      <c r="D49" s="660">
        <f>D48/B34</f>
        <v>15</v>
      </c>
      <c r="F49" s="658"/>
      <c r="H49" s="558"/>
    </row>
    <row r="50" spans="1:12" ht="18.75" x14ac:dyDescent="0.3">
      <c r="C50" s="609" t="s">
        <v>83</v>
      </c>
      <c r="D50" s="661">
        <f>AVERAGE(E38:E41,G38:G41)</f>
        <v>72859164.504004434</v>
      </c>
      <c r="F50" s="662"/>
      <c r="H50" s="558"/>
    </row>
    <row r="51" spans="1:12" ht="18.75" x14ac:dyDescent="0.3">
      <c r="C51" s="614" t="s">
        <v>84</v>
      </c>
      <c r="D51" s="663">
        <f>STDEV(E38:E41,G38:G41)/D50</f>
        <v>1.8014458416175938E-2</v>
      </c>
      <c r="F51" s="662"/>
      <c r="H51" s="558"/>
    </row>
    <row r="52" spans="1:12" ht="19.5" customHeight="1" thickBot="1" x14ac:dyDescent="0.35">
      <c r="C52" s="664" t="s">
        <v>20</v>
      </c>
      <c r="D52" s="665">
        <f>COUNT(E38:E41,G38:G41)</f>
        <v>6</v>
      </c>
      <c r="F52" s="662"/>
    </row>
    <row r="54" spans="1:12" ht="18.75" x14ac:dyDescent="0.3">
      <c r="A54" s="666" t="s">
        <v>1</v>
      </c>
      <c r="B54" s="667" t="s">
        <v>85</v>
      </c>
    </row>
    <row r="55" spans="1:12" ht="18.75" x14ac:dyDescent="0.3">
      <c r="A55" s="571" t="s">
        <v>86</v>
      </c>
      <c r="B55" s="668" t="str">
        <f>B21</f>
        <v>Each film coated tablet contains: Abacavir  Sulfate USP equivalent to Abacavir 600 mg and Lamivudine USP 300 mg.</v>
      </c>
    </row>
    <row r="56" spans="1:12" ht="26.25" customHeight="1" x14ac:dyDescent="0.4">
      <c r="A56" s="668" t="s">
        <v>87</v>
      </c>
      <c r="B56" s="669">
        <v>300</v>
      </c>
      <c r="C56" s="571" t="str">
        <f>B20</f>
        <v xml:space="preserve">ABACAVIR SULFATE 600 mg &amp; LAMIVUDINE 300 mg </v>
      </c>
      <c r="H56" s="644"/>
    </row>
    <row r="57" spans="1:12" ht="18.75" x14ac:dyDescent="0.3">
      <c r="A57" s="668" t="s">
        <v>88</v>
      </c>
      <c r="B57" s="670">
        <f>[1]Uniformity!C46</f>
        <v>1484.4850000000001</v>
      </c>
      <c r="H57" s="644"/>
    </row>
    <row r="58" spans="1:12" ht="19.5" customHeight="1" thickBot="1" x14ac:dyDescent="0.35">
      <c r="H58" s="644"/>
    </row>
    <row r="59" spans="1:12" s="532" customFormat="1" ht="27" customHeight="1" thickBot="1" x14ac:dyDescent="0.45">
      <c r="A59" s="609" t="s">
        <v>89</v>
      </c>
      <c r="B59" s="610">
        <v>100</v>
      </c>
      <c r="C59" s="571"/>
      <c r="D59" s="671" t="s">
        <v>90</v>
      </c>
      <c r="E59" s="672" t="s">
        <v>62</v>
      </c>
      <c r="F59" s="672" t="s">
        <v>63</v>
      </c>
      <c r="G59" s="672" t="s">
        <v>91</v>
      </c>
      <c r="H59" s="616" t="s">
        <v>92</v>
      </c>
      <c r="L59" s="596"/>
    </row>
    <row r="60" spans="1:12" s="532" customFormat="1" ht="26.25" customHeight="1" x14ac:dyDescent="0.4">
      <c r="A60" s="614" t="s">
        <v>93</v>
      </c>
      <c r="B60" s="615">
        <v>5</v>
      </c>
      <c r="C60" s="673" t="s">
        <v>94</v>
      </c>
      <c r="D60" s="674">
        <v>1477.18</v>
      </c>
      <c r="E60" s="675">
        <v>1</v>
      </c>
      <c r="F60" s="676">
        <v>76021916</v>
      </c>
      <c r="G60" s="677">
        <f>IF(ISBLANK(F60),"-",(F60/$D$50*$D$47*$B$68)*($B$57/$D$60))</f>
        <v>314.57070354037796</v>
      </c>
      <c r="H60" s="678">
        <f t="shared" ref="H60:H71" si="0">IF(ISBLANK(F60),"-",(G60/$B$56)*100)</f>
        <v>104.85690118012599</v>
      </c>
      <c r="L60" s="596"/>
    </row>
    <row r="61" spans="1:12" s="532" customFormat="1" ht="26.25" customHeight="1" x14ac:dyDescent="0.4">
      <c r="A61" s="614" t="s">
        <v>95</v>
      </c>
      <c r="B61" s="615">
        <v>100</v>
      </c>
      <c r="C61" s="679"/>
      <c r="D61" s="680"/>
      <c r="E61" s="681">
        <v>2</v>
      </c>
      <c r="F61" s="627">
        <v>76006996</v>
      </c>
      <c r="G61" s="682">
        <f>IF(ISBLANK(F61),"-",(F61/$D$50*$D$47*$B$68)*($B$57/$D$60))</f>
        <v>314.50896614748166</v>
      </c>
      <c r="H61" s="683">
        <f t="shared" si="0"/>
        <v>104.83632204916056</v>
      </c>
      <c r="L61" s="596"/>
    </row>
    <row r="62" spans="1:12" s="532" customFormat="1" ht="26.25" customHeight="1" x14ac:dyDescent="0.4">
      <c r="A62" s="614" t="s">
        <v>96</v>
      </c>
      <c r="B62" s="615">
        <v>1</v>
      </c>
      <c r="C62" s="679"/>
      <c r="D62" s="680"/>
      <c r="E62" s="681">
        <v>3</v>
      </c>
      <c r="F62" s="684">
        <v>75733072</v>
      </c>
      <c r="G62" s="682">
        <f>IF(ISBLANK(F62),"-",(F62/$D$50*$D$47*$B$68)*($B$57/$D$60))</f>
        <v>313.3754974067491</v>
      </c>
      <c r="H62" s="683">
        <f t="shared" si="0"/>
        <v>104.45849913558303</v>
      </c>
      <c r="L62" s="596"/>
    </row>
    <row r="63" spans="1:12" ht="27" customHeight="1" thickBot="1" x14ac:dyDescent="0.45">
      <c r="A63" s="614" t="s">
        <v>97</v>
      </c>
      <c r="B63" s="615">
        <v>1</v>
      </c>
      <c r="C63" s="685"/>
      <c r="D63" s="686"/>
      <c r="E63" s="687">
        <v>4</v>
      </c>
      <c r="F63" s="688"/>
      <c r="G63" s="682" t="str">
        <f>IF(ISBLANK(F63),"-",(F63/$D$50*$D$47*$B$68)*($B$57/$D$60))</f>
        <v>-</v>
      </c>
      <c r="H63" s="683" t="str">
        <f t="shared" si="0"/>
        <v>-</v>
      </c>
    </row>
    <row r="64" spans="1:12" ht="26.25" customHeight="1" x14ac:dyDescent="0.4">
      <c r="A64" s="614" t="s">
        <v>98</v>
      </c>
      <c r="B64" s="615">
        <v>1</v>
      </c>
      <c r="C64" s="673" t="s">
        <v>99</v>
      </c>
      <c r="D64" s="674">
        <v>1486.05</v>
      </c>
      <c r="E64" s="675">
        <v>1</v>
      </c>
      <c r="F64" s="676">
        <v>76518026</v>
      </c>
      <c r="G64" s="677">
        <f>IF(ISBLANK(F64),"-",(F64/$D$50*$D$47*$B$68)*($B$57/$D$64))</f>
        <v>314.73367814129534</v>
      </c>
      <c r="H64" s="678">
        <f t="shared" si="0"/>
        <v>104.91122604709844</v>
      </c>
    </row>
    <row r="65" spans="1:8" ht="26.25" customHeight="1" x14ac:dyDescent="0.4">
      <c r="A65" s="614" t="s">
        <v>100</v>
      </c>
      <c r="B65" s="615">
        <v>1</v>
      </c>
      <c r="C65" s="679"/>
      <c r="D65" s="680"/>
      <c r="E65" s="681">
        <v>2</v>
      </c>
      <c r="F65" s="627">
        <v>76730599</v>
      </c>
      <c r="G65" s="682">
        <f>IF(ISBLANK(F65),"-",(F65/$D$50*$D$47*$B$68)*($B$57/$D$64))</f>
        <v>315.6080326648102</v>
      </c>
      <c r="H65" s="683">
        <f t="shared" si="0"/>
        <v>105.20267755493673</v>
      </c>
    </row>
    <row r="66" spans="1:8" ht="26.25" customHeight="1" x14ac:dyDescent="0.4">
      <c r="A66" s="614" t="s">
        <v>101</v>
      </c>
      <c r="B66" s="615">
        <v>1</v>
      </c>
      <c r="C66" s="679"/>
      <c r="D66" s="680"/>
      <c r="E66" s="681">
        <v>3</v>
      </c>
      <c r="F66" s="627">
        <v>77207717</v>
      </c>
      <c r="G66" s="682">
        <f>IF(ISBLANK(F66),"-",(F66/$D$50*$D$47*$B$68)*($B$57/$D$64))</f>
        <v>317.57051276129647</v>
      </c>
      <c r="H66" s="683">
        <f t="shared" si="0"/>
        <v>105.85683758709882</v>
      </c>
    </row>
    <row r="67" spans="1:8" ht="27" customHeight="1" thickBot="1" x14ac:dyDescent="0.45">
      <c r="A67" s="614" t="s">
        <v>102</v>
      </c>
      <c r="B67" s="615">
        <v>1</v>
      </c>
      <c r="C67" s="685"/>
      <c r="D67" s="686"/>
      <c r="E67" s="687">
        <v>4</v>
      </c>
      <c r="F67" s="688"/>
      <c r="G67" s="689" t="str">
        <f>IF(ISBLANK(F67),"-",(F67/$D$50*$D$47*$B$68)*($B$57/$D$64))</f>
        <v>-</v>
      </c>
      <c r="H67" s="690" t="str">
        <f t="shared" si="0"/>
        <v>-</v>
      </c>
    </row>
    <row r="68" spans="1:8" ht="26.25" customHeight="1" x14ac:dyDescent="0.4">
      <c r="A68" s="614" t="s">
        <v>103</v>
      </c>
      <c r="B68" s="691">
        <f>(B67/B66)*(B65/B64)*(B63/B62)*(B61/B60)*B59</f>
        <v>2000</v>
      </c>
      <c r="C68" s="673" t="s">
        <v>104</v>
      </c>
      <c r="D68" s="674">
        <v>1492.33</v>
      </c>
      <c r="E68" s="675">
        <v>1</v>
      </c>
      <c r="F68" s="676">
        <v>76240049</v>
      </c>
      <c r="G68" s="677">
        <f>IF(ISBLANK(F68),"-",(F68/$D$50*$D$47*$B$68)*($B$57/$D$68))</f>
        <v>312.27065825029337</v>
      </c>
      <c r="H68" s="683">
        <f t="shared" si="0"/>
        <v>104.09021941676446</v>
      </c>
    </row>
    <row r="69" spans="1:8" ht="27" customHeight="1" thickBot="1" x14ac:dyDescent="0.45">
      <c r="A69" s="664" t="s">
        <v>105</v>
      </c>
      <c r="B69" s="692">
        <f>(D47*B68)/B56*B57</f>
        <v>1484.4850000000001</v>
      </c>
      <c r="C69" s="679"/>
      <c r="D69" s="680"/>
      <c r="E69" s="681">
        <v>2</v>
      </c>
      <c r="F69" s="627">
        <v>76651559</v>
      </c>
      <c r="G69" s="682">
        <f>IF(ISBLANK(F69),"-",(F69/$D$50*$D$47*$B$68)*($B$57/$D$68))</f>
        <v>313.95615688601146</v>
      </c>
      <c r="H69" s="683">
        <f t="shared" si="0"/>
        <v>104.65205229533716</v>
      </c>
    </row>
    <row r="70" spans="1:8" ht="26.25" customHeight="1" x14ac:dyDescent="0.4">
      <c r="A70" s="693" t="s">
        <v>78</v>
      </c>
      <c r="B70" s="694"/>
      <c r="C70" s="679"/>
      <c r="D70" s="680"/>
      <c r="E70" s="681">
        <v>3</v>
      </c>
      <c r="F70" s="627">
        <v>76667500</v>
      </c>
      <c r="G70" s="682">
        <f>IF(ISBLANK(F70),"-",(F70/$D$50*$D$47*$B$68)*($B$57/$D$68))</f>
        <v>314.02144942750976</v>
      </c>
      <c r="H70" s="683">
        <f t="shared" si="0"/>
        <v>104.67381647583657</v>
      </c>
    </row>
    <row r="71" spans="1:8" ht="27" customHeight="1" thickBot="1" x14ac:dyDescent="0.45">
      <c r="A71" s="695"/>
      <c r="B71" s="696"/>
      <c r="C71" s="697"/>
      <c r="D71" s="686"/>
      <c r="E71" s="687">
        <v>4</v>
      </c>
      <c r="F71" s="688"/>
      <c r="G71" s="689" t="str">
        <f>IF(ISBLANK(F71),"-",(F71/$D$50*$D$47*$B$68)*($B$57/$D$68))</f>
        <v>-</v>
      </c>
      <c r="H71" s="690" t="str">
        <f t="shared" si="0"/>
        <v>-</v>
      </c>
    </row>
    <row r="72" spans="1:8" ht="26.25" customHeight="1" x14ac:dyDescent="0.4">
      <c r="A72" s="644"/>
      <c r="B72" s="644"/>
      <c r="C72" s="644"/>
      <c r="D72" s="644"/>
      <c r="E72" s="644"/>
      <c r="F72" s="698" t="s">
        <v>71</v>
      </c>
      <c r="G72" s="699">
        <f>AVERAGE(G60:G71)</f>
        <v>314.51285058064724</v>
      </c>
      <c r="H72" s="700">
        <f>AVERAGE(H60:H71)</f>
        <v>104.83761686021576</v>
      </c>
    </row>
    <row r="73" spans="1:8" ht="26.25" customHeight="1" x14ac:dyDescent="0.4">
      <c r="C73" s="644"/>
      <c r="D73" s="644"/>
      <c r="E73" s="644"/>
      <c r="F73" s="701" t="s">
        <v>84</v>
      </c>
      <c r="G73" s="702">
        <f>STDEV(G60:G71)/G72</f>
        <v>4.6989758443230006E-3</v>
      </c>
      <c r="H73" s="702">
        <f>STDEV(H60:H71)/H72</f>
        <v>4.6989758443230058E-3</v>
      </c>
    </row>
    <row r="74" spans="1:8" ht="27" customHeight="1" thickBot="1" x14ac:dyDescent="0.45">
      <c r="A74" s="644"/>
      <c r="B74" s="644"/>
      <c r="C74" s="644"/>
      <c r="D74" s="644"/>
      <c r="E74" s="646"/>
      <c r="F74" s="703" t="s">
        <v>20</v>
      </c>
      <c r="G74" s="704">
        <f>COUNT(G60:G71)</f>
        <v>9</v>
      </c>
      <c r="H74" s="704">
        <f>COUNT(H60:H71)</f>
        <v>9</v>
      </c>
    </row>
    <row r="76" spans="1:8" ht="26.25" customHeight="1" x14ac:dyDescent="0.4">
      <c r="A76" s="587" t="s">
        <v>106</v>
      </c>
      <c r="B76" s="589" t="s">
        <v>107</v>
      </c>
      <c r="C76" s="705" t="str">
        <f>B26</f>
        <v>LAMIVUDINE</v>
      </c>
      <c r="D76" s="705"/>
      <c r="E76" s="571" t="s">
        <v>108</v>
      </c>
      <c r="F76" s="571"/>
      <c r="G76" s="706">
        <f>H72</f>
        <v>104.83761686021576</v>
      </c>
      <c r="H76" s="597"/>
    </row>
    <row r="77" spans="1:8" ht="18.75" x14ac:dyDescent="0.3">
      <c r="A77" s="586" t="s">
        <v>109</v>
      </c>
      <c r="B77" s="586" t="s">
        <v>110</v>
      </c>
    </row>
    <row r="78" spans="1:8" ht="18.75" x14ac:dyDescent="0.3">
      <c r="A78" s="586"/>
      <c r="B78" s="586"/>
    </row>
    <row r="79" spans="1:8" ht="26.25" customHeight="1" x14ac:dyDescent="0.4">
      <c r="A79" s="587" t="s">
        <v>4</v>
      </c>
      <c r="B79" s="707" t="str">
        <f>B26</f>
        <v>LAMIVUDINE</v>
      </c>
      <c r="C79" s="707"/>
    </row>
    <row r="80" spans="1:8" ht="26.25" customHeight="1" x14ac:dyDescent="0.4">
      <c r="A80" s="589" t="s">
        <v>48</v>
      </c>
      <c r="B80" s="707" t="str">
        <f>B27</f>
        <v>L3-12</v>
      </c>
      <c r="C80" s="707"/>
    </row>
    <row r="81" spans="1:12" ht="27" customHeight="1" thickBot="1" x14ac:dyDescent="0.45">
      <c r="A81" s="589" t="s">
        <v>6</v>
      </c>
      <c r="B81" s="591">
        <f>B28</f>
        <v>98.9</v>
      </c>
    </row>
    <row r="82" spans="1:12" s="532" customFormat="1" ht="27" customHeight="1" thickBot="1" x14ac:dyDescent="0.45">
      <c r="A82" s="589" t="s">
        <v>49</v>
      </c>
      <c r="B82" s="592">
        <v>0</v>
      </c>
      <c r="C82" s="593" t="s">
        <v>50</v>
      </c>
      <c r="D82" s="594"/>
      <c r="E82" s="594"/>
      <c r="F82" s="594"/>
      <c r="G82" s="595"/>
      <c r="I82" s="596"/>
      <c r="J82" s="596"/>
      <c r="K82" s="596"/>
      <c r="L82" s="596"/>
    </row>
    <row r="83" spans="1:12" s="532" customFormat="1" ht="19.5" customHeight="1" thickBot="1" x14ac:dyDescent="0.35">
      <c r="A83" s="589" t="s">
        <v>51</v>
      </c>
      <c r="B83" s="597">
        <f>B81-B82</f>
        <v>98.9</v>
      </c>
      <c r="C83" s="598"/>
      <c r="D83" s="598"/>
      <c r="E83" s="598"/>
      <c r="F83" s="598"/>
      <c r="G83" s="599"/>
      <c r="I83" s="596"/>
      <c r="J83" s="596"/>
      <c r="K83" s="596"/>
      <c r="L83" s="596"/>
    </row>
    <row r="84" spans="1:12" s="532" customFormat="1" ht="27" customHeight="1" thickBot="1" x14ac:dyDescent="0.45">
      <c r="A84" s="589" t="s">
        <v>52</v>
      </c>
      <c r="B84" s="775">
        <v>1</v>
      </c>
      <c r="C84" s="601" t="s">
        <v>111</v>
      </c>
      <c r="D84" s="602"/>
      <c r="E84" s="602"/>
      <c r="F84" s="602"/>
      <c r="G84" s="602"/>
      <c r="H84" s="603"/>
      <c r="I84" s="596"/>
      <c r="J84" s="596"/>
      <c r="K84" s="596"/>
      <c r="L84" s="596"/>
    </row>
    <row r="85" spans="1:12" s="532" customFormat="1" ht="27" customHeight="1" thickBot="1" x14ac:dyDescent="0.45">
      <c r="A85" s="589" t="s">
        <v>54</v>
      </c>
      <c r="B85" s="775">
        <v>1</v>
      </c>
      <c r="C85" s="601" t="s">
        <v>112</v>
      </c>
      <c r="D85" s="602"/>
      <c r="E85" s="602"/>
      <c r="F85" s="602"/>
      <c r="G85" s="602"/>
      <c r="H85" s="603"/>
      <c r="I85" s="596"/>
      <c r="J85" s="596"/>
      <c r="K85" s="596"/>
      <c r="L85" s="596"/>
    </row>
    <row r="86" spans="1:12" s="532" customFormat="1" ht="18.75" x14ac:dyDescent="0.3">
      <c r="A86" s="589"/>
      <c r="B86" s="606"/>
      <c r="C86" s="607"/>
      <c r="D86" s="607"/>
      <c r="E86" s="607"/>
      <c r="F86" s="607"/>
      <c r="G86" s="607"/>
      <c r="H86" s="607"/>
      <c r="I86" s="596"/>
      <c r="J86" s="596"/>
      <c r="K86" s="596"/>
      <c r="L86" s="596"/>
    </row>
    <row r="87" spans="1:12" s="532" customFormat="1" ht="18.75" x14ac:dyDescent="0.3">
      <c r="A87" s="589" t="s">
        <v>56</v>
      </c>
      <c r="B87" s="608">
        <f>B84/B85</f>
        <v>1</v>
      </c>
      <c r="C87" s="571" t="s">
        <v>57</v>
      </c>
      <c r="D87" s="571"/>
      <c r="E87" s="571"/>
      <c r="F87" s="571"/>
      <c r="G87" s="571"/>
      <c r="I87" s="596"/>
      <c r="J87" s="596"/>
      <c r="K87" s="596"/>
      <c r="L87" s="596"/>
    </row>
    <row r="88" spans="1:12" ht="19.5" customHeight="1" thickBot="1" x14ac:dyDescent="0.35">
      <c r="A88" s="586"/>
      <c r="B88" s="586"/>
    </row>
    <row r="89" spans="1:12" ht="27" customHeight="1" thickBot="1" x14ac:dyDescent="0.45">
      <c r="A89" s="609" t="s">
        <v>58</v>
      </c>
      <c r="B89" s="610">
        <v>50</v>
      </c>
      <c r="D89" s="708" t="s">
        <v>59</v>
      </c>
      <c r="E89" s="709"/>
      <c r="F89" s="611" t="s">
        <v>60</v>
      </c>
      <c r="G89" s="613"/>
    </row>
    <row r="90" spans="1:12" ht="27" customHeight="1" thickBot="1" x14ac:dyDescent="0.45">
      <c r="A90" s="614" t="s">
        <v>61</v>
      </c>
      <c r="B90" s="615">
        <v>1</v>
      </c>
      <c r="C90" s="710" t="s">
        <v>62</v>
      </c>
      <c r="D90" s="617" t="s">
        <v>63</v>
      </c>
      <c r="E90" s="618" t="s">
        <v>64</v>
      </c>
      <c r="F90" s="617" t="s">
        <v>63</v>
      </c>
      <c r="G90" s="711" t="s">
        <v>64</v>
      </c>
      <c r="I90" s="620" t="s">
        <v>65</v>
      </c>
    </row>
    <row r="91" spans="1:12" ht="26.25" customHeight="1" x14ac:dyDescent="0.4">
      <c r="A91" s="614" t="s">
        <v>66</v>
      </c>
      <c r="B91" s="615">
        <v>1</v>
      </c>
      <c r="C91" s="712">
        <v>1</v>
      </c>
      <c r="D91" s="622">
        <v>91885426</v>
      </c>
      <c r="E91" s="623">
        <f>IF(ISBLANK(D91),"-",$D$101/$D$98*D91)</f>
        <v>102682811.09892279</v>
      </c>
      <c r="F91" s="622">
        <v>94173632</v>
      </c>
      <c r="G91" s="624">
        <f>IF(ISBLANK(F91),"-",$D$101/$F$98*F91)</f>
        <v>101797160.25305511</v>
      </c>
      <c r="I91" s="625"/>
    </row>
    <row r="92" spans="1:12" ht="26.25" customHeight="1" x14ac:dyDescent="0.4">
      <c r="A92" s="614" t="s">
        <v>67</v>
      </c>
      <c r="B92" s="615">
        <v>1</v>
      </c>
      <c r="C92" s="644">
        <v>2</v>
      </c>
      <c r="D92" s="627">
        <v>92056990</v>
      </c>
      <c r="E92" s="628">
        <f>IF(ISBLANK(D92),"-",$D$101/$D$98*D92)</f>
        <v>102874535.45141558</v>
      </c>
      <c r="F92" s="627">
        <v>94293217</v>
      </c>
      <c r="G92" s="629">
        <f>IF(ISBLANK(F92),"-",$D$101/$F$98*F92)</f>
        <v>101926425.87815984</v>
      </c>
      <c r="I92" s="630">
        <f>ABS((F96/D96*D95)-F95)/D95</f>
        <v>9.7932720833391971E-3</v>
      </c>
    </row>
    <row r="93" spans="1:12" ht="26.25" customHeight="1" x14ac:dyDescent="0.4">
      <c r="A93" s="614" t="s">
        <v>68</v>
      </c>
      <c r="B93" s="615">
        <v>1</v>
      </c>
      <c r="C93" s="644">
        <v>3</v>
      </c>
      <c r="D93" s="627">
        <v>92003418</v>
      </c>
      <c r="E93" s="628">
        <f>IF(ISBLANK(D93),"-",$D$101/$D$98*D93)</f>
        <v>102814668.24727169</v>
      </c>
      <c r="F93" s="627">
        <v>94108958</v>
      </c>
      <c r="G93" s="629">
        <f>IF(ISBLANK(F93),"-",$D$101/$F$98*F93)</f>
        <v>101727250.77412362</v>
      </c>
      <c r="I93" s="630"/>
    </row>
    <row r="94" spans="1:12" ht="27" customHeight="1" thickBot="1" x14ac:dyDescent="0.45">
      <c r="A94" s="614" t="s">
        <v>69</v>
      </c>
      <c r="B94" s="615">
        <v>1</v>
      </c>
      <c r="C94" s="713">
        <v>4</v>
      </c>
      <c r="D94" s="632"/>
      <c r="E94" s="633" t="str">
        <f>IF(ISBLANK(D94),"-",$D$101/$D$98*D94)</f>
        <v>-</v>
      </c>
      <c r="F94" s="714"/>
      <c r="G94" s="634" t="str">
        <f>IF(ISBLANK(F94),"-",$D$101/$F$98*F94)</f>
        <v>-</v>
      </c>
      <c r="I94" s="635"/>
    </row>
    <row r="95" spans="1:12" ht="27" customHeight="1" thickBot="1" x14ac:dyDescent="0.45">
      <c r="A95" s="614" t="s">
        <v>70</v>
      </c>
      <c r="B95" s="615">
        <v>1</v>
      </c>
      <c r="C95" s="589" t="s">
        <v>71</v>
      </c>
      <c r="D95" s="715">
        <f>AVERAGE(D91:D94)</f>
        <v>91981944.666666672</v>
      </c>
      <c r="E95" s="638">
        <f>AVERAGE(E91:E94)</f>
        <v>102790671.59920335</v>
      </c>
      <c r="F95" s="716">
        <f>AVERAGE(F91:F94)</f>
        <v>94191935.666666672</v>
      </c>
      <c r="G95" s="717">
        <f>AVERAGE(G91:G94)</f>
        <v>101816945.63511287</v>
      </c>
    </row>
    <row r="96" spans="1:12" ht="26.25" customHeight="1" x14ac:dyDescent="0.4">
      <c r="A96" s="614" t="s">
        <v>72</v>
      </c>
      <c r="B96" s="591">
        <v>1</v>
      </c>
      <c r="C96" s="718" t="s">
        <v>113</v>
      </c>
      <c r="D96" s="719">
        <v>15.08</v>
      </c>
      <c r="E96" s="571"/>
      <c r="F96" s="641">
        <v>15.59</v>
      </c>
    </row>
    <row r="97" spans="1:10" ht="26.25" customHeight="1" x14ac:dyDescent="0.4">
      <c r="A97" s="614" t="s">
        <v>74</v>
      </c>
      <c r="B97" s="591">
        <v>1</v>
      </c>
      <c r="C97" s="720" t="s">
        <v>114</v>
      </c>
      <c r="D97" s="721">
        <f>D96*$B$87</f>
        <v>15.08</v>
      </c>
      <c r="E97" s="644"/>
      <c r="F97" s="643">
        <f>F96*$B$87</f>
        <v>15.59</v>
      </c>
    </row>
    <row r="98" spans="1:10" ht="19.5" customHeight="1" thickBot="1" x14ac:dyDescent="0.35">
      <c r="A98" s="614" t="s">
        <v>76</v>
      </c>
      <c r="B98" s="644">
        <f>(B97/B96)*(B95/B94)*(B93/B92)*(B91/B90)*B89</f>
        <v>50</v>
      </c>
      <c r="C98" s="720" t="s">
        <v>115</v>
      </c>
      <c r="D98" s="722">
        <f>D97*$B$83/100</f>
        <v>14.91412</v>
      </c>
      <c r="E98" s="646"/>
      <c r="F98" s="645">
        <f>F97*$B$83/100</f>
        <v>15.418510000000001</v>
      </c>
    </row>
    <row r="99" spans="1:10" ht="19.5" customHeight="1" thickBot="1" x14ac:dyDescent="0.35">
      <c r="A99" s="647" t="s">
        <v>78</v>
      </c>
      <c r="B99" s="723"/>
      <c r="C99" s="720" t="s">
        <v>116</v>
      </c>
      <c r="D99" s="724">
        <f>D98/$B$98</f>
        <v>0.2982824</v>
      </c>
      <c r="E99" s="646"/>
      <c r="F99" s="651">
        <f>F98/$B$98</f>
        <v>0.30837020000000004</v>
      </c>
      <c r="H99" s="558"/>
    </row>
    <row r="100" spans="1:10" ht="19.5" customHeight="1" thickBot="1" x14ac:dyDescent="0.35">
      <c r="A100" s="652"/>
      <c r="B100" s="725"/>
      <c r="C100" s="720" t="s">
        <v>80</v>
      </c>
      <c r="D100" s="726">
        <f>$B$56/$B$116</f>
        <v>0.33333333333333331</v>
      </c>
      <c r="F100" s="658"/>
      <c r="G100" s="539"/>
      <c r="H100" s="558"/>
    </row>
    <row r="101" spans="1:10" ht="18.75" x14ac:dyDescent="0.3">
      <c r="C101" s="720" t="s">
        <v>81</v>
      </c>
      <c r="D101" s="721">
        <f>D100*$B$98</f>
        <v>16.666666666666664</v>
      </c>
      <c r="F101" s="658"/>
      <c r="H101" s="558"/>
    </row>
    <row r="102" spans="1:10" ht="19.5" customHeight="1" thickBot="1" x14ac:dyDescent="0.35">
      <c r="C102" s="727" t="s">
        <v>82</v>
      </c>
      <c r="D102" s="728">
        <f>D101/B34</f>
        <v>16.666666666666664</v>
      </c>
      <c r="F102" s="662"/>
      <c r="H102" s="558"/>
      <c r="J102" s="729"/>
    </row>
    <row r="103" spans="1:10" ht="18.75" x14ac:dyDescent="0.3">
      <c r="C103" s="730" t="s">
        <v>117</v>
      </c>
      <c r="D103" s="731">
        <f>AVERAGE(E91:E94,G91:G94)</f>
        <v>102303808.6171581</v>
      </c>
      <c r="F103" s="662"/>
      <c r="G103" s="539"/>
      <c r="H103" s="558"/>
      <c r="J103" s="732"/>
    </row>
    <row r="104" spans="1:10" ht="18.75" x14ac:dyDescent="0.3">
      <c r="C104" s="701" t="s">
        <v>84</v>
      </c>
      <c r="D104" s="733">
        <f>STDEV(E91:E94,G91:G94)/D103</f>
        <v>5.2854124147857931E-3</v>
      </c>
      <c r="F104" s="662"/>
      <c r="H104" s="558"/>
      <c r="J104" s="732"/>
    </row>
    <row r="105" spans="1:10" ht="19.5" customHeight="1" thickBot="1" x14ac:dyDescent="0.35">
      <c r="C105" s="703" t="s">
        <v>20</v>
      </c>
      <c r="D105" s="734">
        <f>COUNT(E91:E94,G91:G94)</f>
        <v>6</v>
      </c>
      <c r="F105" s="662"/>
      <c r="H105" s="558"/>
      <c r="J105" s="732"/>
    </row>
    <row r="106" spans="1:10" ht="19.5" customHeight="1" thickBot="1" x14ac:dyDescent="0.35">
      <c r="A106" s="666"/>
      <c r="B106" s="666"/>
      <c r="C106" s="666"/>
      <c r="D106" s="666"/>
      <c r="E106" s="666"/>
    </row>
    <row r="107" spans="1:10" ht="27" customHeight="1" thickBot="1" x14ac:dyDescent="0.45">
      <c r="A107" s="609" t="s">
        <v>118</v>
      </c>
      <c r="B107" s="610">
        <v>900</v>
      </c>
      <c r="C107" s="672" t="s">
        <v>119</v>
      </c>
      <c r="D107" s="672" t="s">
        <v>63</v>
      </c>
      <c r="E107" s="672" t="s">
        <v>120</v>
      </c>
      <c r="F107" s="735" t="s">
        <v>121</v>
      </c>
    </row>
    <row r="108" spans="1:10" ht="26.25" customHeight="1" x14ac:dyDescent="0.4">
      <c r="A108" s="614" t="s">
        <v>122</v>
      </c>
      <c r="B108" s="615">
        <v>1</v>
      </c>
      <c r="C108" s="736">
        <v>1</v>
      </c>
      <c r="D108" s="737">
        <v>97333396</v>
      </c>
      <c r="E108" s="738">
        <f t="shared" ref="E108:E113" si="1">IF(ISBLANK(D108),"-",D108/$D$103*$D$100*$B$116)</f>
        <v>285.42455256257836</v>
      </c>
      <c r="F108" s="739">
        <f t="shared" ref="F108:F113" si="2">IF(ISBLANK(D108), "-", (E108/$B$56)*100)</f>
        <v>95.141517520859452</v>
      </c>
    </row>
    <row r="109" spans="1:10" ht="26.25" customHeight="1" x14ac:dyDescent="0.4">
      <c r="A109" s="614" t="s">
        <v>95</v>
      </c>
      <c r="B109" s="615">
        <v>1</v>
      </c>
      <c r="C109" s="740">
        <v>2</v>
      </c>
      <c r="D109" s="741">
        <v>97233162</v>
      </c>
      <c r="E109" s="742">
        <f t="shared" si="1"/>
        <v>285.13062215659971</v>
      </c>
      <c r="F109" s="743">
        <f t="shared" si="2"/>
        <v>95.043540718866566</v>
      </c>
    </row>
    <row r="110" spans="1:10" ht="26.25" customHeight="1" x14ac:dyDescent="0.4">
      <c r="A110" s="614" t="s">
        <v>96</v>
      </c>
      <c r="B110" s="615">
        <v>1</v>
      </c>
      <c r="C110" s="740">
        <v>3</v>
      </c>
      <c r="D110" s="741">
        <v>97929599</v>
      </c>
      <c r="E110" s="742">
        <f t="shared" si="1"/>
        <v>287.17288336685306</v>
      </c>
      <c r="F110" s="743">
        <f t="shared" si="2"/>
        <v>95.724294455617681</v>
      </c>
    </row>
    <row r="111" spans="1:10" ht="26.25" customHeight="1" x14ac:dyDescent="0.4">
      <c r="A111" s="614" t="s">
        <v>97</v>
      </c>
      <c r="B111" s="615">
        <v>1</v>
      </c>
      <c r="C111" s="740">
        <v>4</v>
      </c>
      <c r="D111" s="741">
        <v>96547734</v>
      </c>
      <c r="E111" s="742">
        <f t="shared" si="1"/>
        <v>283.12064420192257</v>
      </c>
      <c r="F111" s="743">
        <f t="shared" si="2"/>
        <v>94.373548067307524</v>
      </c>
    </row>
    <row r="112" spans="1:10" ht="26.25" customHeight="1" x14ac:dyDescent="0.4">
      <c r="A112" s="614" t="s">
        <v>98</v>
      </c>
      <c r="B112" s="615">
        <v>1</v>
      </c>
      <c r="C112" s="740">
        <v>5</v>
      </c>
      <c r="D112" s="741">
        <v>97618800</v>
      </c>
      <c r="E112" s="742">
        <f t="shared" si="1"/>
        <v>286.26148328057747</v>
      </c>
      <c r="F112" s="743">
        <f t="shared" si="2"/>
        <v>95.420494426859165</v>
      </c>
    </row>
    <row r="113" spans="1:10" ht="27" customHeight="1" thickBot="1" x14ac:dyDescent="0.45">
      <c r="A113" s="614" t="s">
        <v>100</v>
      </c>
      <c r="B113" s="615">
        <v>1</v>
      </c>
      <c r="C113" s="744">
        <v>6</v>
      </c>
      <c r="D113" s="745">
        <v>96803635</v>
      </c>
      <c r="E113" s="746">
        <f t="shared" si="1"/>
        <v>283.87105907931283</v>
      </c>
      <c r="F113" s="747">
        <f t="shared" si="2"/>
        <v>94.623686359770943</v>
      </c>
    </row>
    <row r="114" spans="1:10" ht="27" customHeight="1" thickBot="1" x14ac:dyDescent="0.45">
      <c r="A114" s="614" t="s">
        <v>101</v>
      </c>
      <c r="B114" s="615">
        <v>1</v>
      </c>
      <c r="C114" s="740"/>
      <c r="D114" s="644"/>
      <c r="E114" s="571"/>
      <c r="F114" s="743"/>
    </row>
    <row r="115" spans="1:10" ht="26.25" customHeight="1" x14ac:dyDescent="0.4">
      <c r="A115" s="614" t="s">
        <v>102</v>
      </c>
      <c r="B115" s="615">
        <v>1</v>
      </c>
      <c r="C115" s="740"/>
      <c r="D115" s="748" t="s">
        <v>71</v>
      </c>
      <c r="E115" s="749">
        <f>AVERAGE(E108:E113)</f>
        <v>285.16354077464064</v>
      </c>
      <c r="F115" s="750">
        <f>AVERAGE(F108:F113)</f>
        <v>95.054513591546879</v>
      </c>
    </row>
    <row r="116" spans="1:10" ht="27" customHeight="1" thickBot="1" x14ac:dyDescent="0.45">
      <c r="A116" s="614" t="s">
        <v>103</v>
      </c>
      <c r="B116" s="626">
        <f>(B115/B114)*(B113/B112)*(B111/B110)*(B109/B108)*B107</f>
        <v>900</v>
      </c>
      <c r="C116" s="751"/>
      <c r="D116" s="752" t="s">
        <v>84</v>
      </c>
      <c r="E116" s="702">
        <f>STDEV(E108:E113)/E115</f>
        <v>5.2381368317523311E-3</v>
      </c>
      <c r="F116" s="753">
        <f>STDEV(F108:F113)/F115</f>
        <v>5.2381368317523328E-3</v>
      </c>
      <c r="I116" s="571"/>
    </row>
    <row r="117" spans="1:10" ht="27" customHeight="1" thickBot="1" x14ac:dyDescent="0.45">
      <c r="A117" s="647" t="s">
        <v>78</v>
      </c>
      <c r="B117" s="648"/>
      <c r="C117" s="754"/>
      <c r="D117" s="703" t="s">
        <v>20</v>
      </c>
      <c r="E117" s="755">
        <f>COUNT(E108:E113)</f>
        <v>6</v>
      </c>
      <c r="F117" s="756">
        <f>COUNT(F108:F113)</f>
        <v>6</v>
      </c>
      <c r="I117" s="571"/>
      <c r="J117" s="732"/>
    </row>
    <row r="118" spans="1:10" ht="26.25" customHeight="1" thickBot="1" x14ac:dyDescent="0.35">
      <c r="A118" s="652"/>
      <c r="B118" s="653"/>
      <c r="C118" s="571"/>
      <c r="D118" s="757"/>
      <c r="E118" s="758" t="s">
        <v>123</v>
      </c>
      <c r="F118" s="759"/>
      <c r="G118" s="571"/>
      <c r="H118" s="571"/>
      <c r="I118" s="571"/>
    </row>
    <row r="119" spans="1:10" ht="25.5" customHeight="1" x14ac:dyDescent="0.4">
      <c r="A119" s="760"/>
      <c r="B119" s="607"/>
      <c r="C119" s="571"/>
      <c r="D119" s="752" t="s">
        <v>124</v>
      </c>
      <c r="E119" s="761">
        <f>MIN(E108:E113)</f>
        <v>283.12064420192257</v>
      </c>
      <c r="F119" s="762">
        <f>MIN(F108:F113)</f>
        <v>94.373548067307524</v>
      </c>
      <c r="G119" s="571"/>
      <c r="H119" s="571"/>
      <c r="I119" s="571"/>
    </row>
    <row r="120" spans="1:10" ht="24" customHeight="1" thickBot="1" x14ac:dyDescent="0.45">
      <c r="A120" s="760"/>
      <c r="B120" s="607"/>
      <c r="C120" s="571"/>
      <c r="D120" s="659" t="s">
        <v>125</v>
      </c>
      <c r="E120" s="763">
        <f>MAX(E108:E113)</f>
        <v>287.17288336685306</v>
      </c>
      <c r="F120" s="764">
        <f>MAX(F108:F113)</f>
        <v>95.724294455617681</v>
      </c>
      <c r="G120" s="571"/>
      <c r="H120" s="571"/>
      <c r="I120" s="571"/>
    </row>
    <row r="121" spans="1:10" ht="27" customHeight="1" x14ac:dyDescent="0.3">
      <c r="A121" s="760"/>
      <c r="B121" s="607"/>
      <c r="C121" s="571"/>
      <c r="D121" s="571"/>
      <c r="E121" s="571"/>
      <c r="F121" s="644"/>
      <c r="G121" s="571"/>
      <c r="H121" s="571"/>
      <c r="I121" s="571"/>
    </row>
    <row r="122" spans="1:10" ht="25.5" customHeight="1" x14ac:dyDescent="0.3">
      <c r="A122" s="760"/>
      <c r="B122" s="607"/>
      <c r="C122" s="571"/>
      <c r="D122" s="571"/>
      <c r="E122" s="571"/>
      <c r="F122" s="644"/>
      <c r="G122" s="571"/>
      <c r="H122" s="571"/>
      <c r="I122" s="571"/>
    </row>
    <row r="123" spans="1:10" ht="18.75" x14ac:dyDescent="0.3">
      <c r="A123" s="760"/>
      <c r="B123" s="607"/>
      <c r="C123" s="571"/>
      <c r="D123" s="571"/>
      <c r="E123" s="571"/>
      <c r="F123" s="644"/>
      <c r="G123" s="571"/>
      <c r="H123" s="571"/>
      <c r="I123" s="571"/>
    </row>
    <row r="124" spans="1:10" ht="45.75" customHeight="1" x14ac:dyDescent="0.65">
      <c r="A124" s="587" t="s">
        <v>106</v>
      </c>
      <c r="B124" s="589" t="s">
        <v>126</v>
      </c>
      <c r="C124" s="705" t="str">
        <f>B26</f>
        <v>LAMIVUDINE</v>
      </c>
      <c r="D124" s="705"/>
      <c r="E124" s="571" t="s">
        <v>127</v>
      </c>
      <c r="F124" s="571"/>
      <c r="G124" s="765">
        <f>F115</f>
        <v>95.054513591546879</v>
      </c>
      <c r="H124" s="571"/>
      <c r="I124" s="571"/>
    </row>
    <row r="125" spans="1:10" ht="45.75" customHeight="1" x14ac:dyDescent="0.65">
      <c r="A125" s="587"/>
      <c r="B125" s="589" t="s">
        <v>128</v>
      </c>
      <c r="C125" s="589" t="s">
        <v>129</v>
      </c>
      <c r="D125" s="765">
        <f>MIN(F108:F113)</f>
        <v>94.373548067307524</v>
      </c>
      <c r="E125" s="589" t="s">
        <v>130</v>
      </c>
      <c r="F125" s="765">
        <f>MAX(F108:F113)</f>
        <v>95.724294455617681</v>
      </c>
      <c r="G125" s="766"/>
      <c r="H125" s="571"/>
      <c r="I125" s="571"/>
    </row>
    <row r="126" spans="1:10" ht="19.5" customHeight="1" thickBot="1" x14ac:dyDescent="0.35">
      <c r="A126" s="767"/>
      <c r="B126" s="767"/>
      <c r="C126" s="768"/>
      <c r="D126" s="768"/>
      <c r="E126" s="768"/>
      <c r="F126" s="768"/>
      <c r="G126" s="768"/>
      <c r="H126" s="768"/>
    </row>
    <row r="127" spans="1:10" ht="18.75" x14ac:dyDescent="0.3">
      <c r="B127" s="769" t="s">
        <v>26</v>
      </c>
      <c r="C127" s="769"/>
      <c r="E127" s="710" t="s">
        <v>27</v>
      </c>
      <c r="F127" s="770"/>
      <c r="G127" s="769" t="s">
        <v>28</v>
      </c>
      <c r="H127" s="769"/>
    </row>
    <row r="128" spans="1:10" ht="69.95" customHeight="1" x14ac:dyDescent="0.3">
      <c r="A128" s="587" t="s">
        <v>29</v>
      </c>
      <c r="B128" s="771"/>
      <c r="C128" s="771"/>
      <c r="E128" s="771"/>
      <c r="F128" s="571"/>
      <c r="G128" s="771"/>
      <c r="H128" s="771"/>
    </row>
    <row r="129" spans="1:9" ht="69.95" customHeight="1" x14ac:dyDescent="0.3">
      <c r="A129" s="587" t="s">
        <v>30</v>
      </c>
      <c r="B129" s="772"/>
      <c r="C129" s="772"/>
      <c r="E129" s="772"/>
      <c r="F129" s="571"/>
      <c r="G129" s="773"/>
      <c r="H129" s="773"/>
    </row>
    <row r="130" spans="1:9" ht="18.75" x14ac:dyDescent="0.3">
      <c r="A130" s="644"/>
      <c r="B130" s="644"/>
      <c r="C130" s="644"/>
      <c r="D130" s="644"/>
      <c r="E130" s="644"/>
      <c r="F130" s="646"/>
      <c r="G130" s="644"/>
      <c r="H130" s="644"/>
      <c r="I130" s="571"/>
    </row>
    <row r="131" spans="1:9" ht="18.75" x14ac:dyDescent="0.3">
      <c r="A131" s="644"/>
      <c r="B131" s="644"/>
      <c r="C131" s="644"/>
      <c r="D131" s="644"/>
      <c r="E131" s="644"/>
      <c r="F131" s="646"/>
      <c r="G131" s="644"/>
      <c r="H131" s="644"/>
      <c r="I131" s="571"/>
    </row>
    <row r="132" spans="1:9" ht="18.75" x14ac:dyDescent="0.3">
      <c r="A132" s="644"/>
      <c r="B132" s="644"/>
      <c r="C132" s="644"/>
      <c r="D132" s="644"/>
      <c r="E132" s="644"/>
      <c r="F132" s="646"/>
      <c r="G132" s="644"/>
      <c r="H132" s="644"/>
      <c r="I132" s="571"/>
    </row>
    <row r="133" spans="1:9" ht="18.75" x14ac:dyDescent="0.3">
      <c r="A133" s="644"/>
      <c r="B133" s="644"/>
      <c r="C133" s="644"/>
      <c r="D133" s="644"/>
      <c r="E133" s="644"/>
      <c r="F133" s="646"/>
      <c r="G133" s="644"/>
      <c r="H133" s="644"/>
      <c r="I133" s="571"/>
    </row>
    <row r="134" spans="1:9" ht="18.75" x14ac:dyDescent="0.3">
      <c r="A134" s="644"/>
      <c r="B134" s="644"/>
      <c r="C134" s="644"/>
      <c r="D134" s="644"/>
      <c r="E134" s="644"/>
      <c r="F134" s="646"/>
      <c r="G134" s="644"/>
      <c r="H134" s="644"/>
      <c r="I134" s="571"/>
    </row>
    <row r="135" spans="1:9" ht="18.75" x14ac:dyDescent="0.3">
      <c r="A135" s="644"/>
      <c r="B135" s="644"/>
      <c r="C135" s="644"/>
      <c r="D135" s="644"/>
      <c r="E135" s="644"/>
      <c r="F135" s="646"/>
      <c r="G135" s="644"/>
      <c r="H135" s="644"/>
      <c r="I135" s="571"/>
    </row>
    <row r="136" spans="1:9" ht="18.75" x14ac:dyDescent="0.3">
      <c r="A136" s="644"/>
      <c r="B136" s="644"/>
      <c r="C136" s="644"/>
      <c r="D136" s="644"/>
      <c r="E136" s="644"/>
      <c r="F136" s="646"/>
      <c r="G136" s="644"/>
      <c r="H136" s="644"/>
      <c r="I136" s="571"/>
    </row>
    <row r="137" spans="1:9" ht="18.75" x14ac:dyDescent="0.3">
      <c r="A137" s="644"/>
      <c r="B137" s="644"/>
      <c r="C137" s="644"/>
      <c r="D137" s="644"/>
      <c r="E137" s="644"/>
      <c r="F137" s="646"/>
      <c r="G137" s="644"/>
      <c r="H137" s="644"/>
      <c r="I137" s="571"/>
    </row>
    <row r="138" spans="1:9" ht="18.75" x14ac:dyDescent="0.3">
      <c r="A138" s="644"/>
      <c r="B138" s="644"/>
      <c r="C138" s="644"/>
      <c r="D138" s="644"/>
      <c r="E138" s="644"/>
      <c r="F138" s="646"/>
      <c r="G138" s="644"/>
      <c r="H138" s="644"/>
      <c r="I138" s="571"/>
    </row>
    <row r="250" spans="1:1" x14ac:dyDescent="0.25">
      <c r="A250" s="520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Uniformity</vt:lpstr>
      <vt:lpstr>ABACAVIR_SST</vt:lpstr>
      <vt:lpstr>LAMIVUDINE_SST</vt:lpstr>
      <vt:lpstr>ABACAVIR</vt:lpstr>
      <vt:lpstr>LAMIVUDINE</vt:lpstr>
      <vt:lpstr>ABACAVIR_SST-Dissln Rpt</vt:lpstr>
      <vt:lpstr>LAMIVUDINE_SST-Dissln Rpt</vt:lpstr>
      <vt:lpstr>ABACAVIR-Dissln Rpt</vt:lpstr>
      <vt:lpstr>LAMIVUDINE-Dissln Rpt 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dcterms:created xsi:type="dcterms:W3CDTF">2005-07-05T10:19:27Z</dcterms:created>
  <dcterms:modified xsi:type="dcterms:W3CDTF">2018-08-30T10:15:40Z</dcterms:modified>
</cp:coreProperties>
</file>