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615" windowWidth="20775" windowHeight="10680" activeTab="2"/>
  </bookViews>
  <sheets>
    <sheet name="SST TRIMETHOPRIM" sheetId="9" r:id="rId1"/>
    <sheet name="SST SULFAMETHOXAZOLE" sheetId="8" r:id="rId2"/>
    <sheet name="Trimethoprim" sheetId="2" r:id="rId3"/>
    <sheet name="Trimethoprim 1" sheetId="3" r:id="rId4"/>
    <sheet name="Sulfamethoxazole" sheetId="4" r:id="rId5"/>
    <sheet name="Sheet3" sheetId="10" r:id="rId6"/>
  </sheets>
  <definedNames>
    <definedName name="_xlnm.Print_Area" localSheetId="1">'SST SULFAMETHOXAZOLE'!$A$15:$G$63</definedName>
    <definedName name="_xlnm.Print_Area" localSheetId="0">'SST TRIMETHOPRIM'!$A$15:$G$62</definedName>
    <definedName name="_xlnm.Print_Area" localSheetId="4">Sulfamethoxazole!$A$1:$H$81</definedName>
    <definedName name="_xlnm.Print_Area" localSheetId="3">'Trimethoprim 1'!$A$1:$H$81</definedName>
  </definedNames>
  <calcPr calcId="145621"/>
  <fileRecoveryPr repairLoad="1"/>
</workbook>
</file>

<file path=xl/calcChain.xml><?xml version="1.0" encoding="utf-8"?>
<calcChain xmlns="http://schemas.openxmlformats.org/spreadsheetml/2006/main">
  <c r="B53" i="9" l="1"/>
  <c r="E51" i="9"/>
  <c r="D51" i="9"/>
  <c r="C51" i="9"/>
  <c r="B51" i="9"/>
  <c r="B52" i="9" s="1"/>
  <c r="B32" i="9"/>
  <c r="E30" i="9"/>
  <c r="D30" i="9"/>
  <c r="C30" i="9"/>
  <c r="B30" i="9"/>
  <c r="B31" i="9" s="1"/>
  <c r="F29" i="9"/>
  <c r="F28" i="9"/>
  <c r="F27" i="9"/>
  <c r="F26" i="9"/>
  <c r="F25" i="9"/>
  <c r="F24" i="9"/>
  <c r="F30" i="9" s="1"/>
  <c r="B21" i="9"/>
  <c r="B54" i="8"/>
  <c r="E52" i="8"/>
  <c r="D52" i="8"/>
  <c r="C52" i="8"/>
  <c r="B52" i="8"/>
  <c r="B53" i="8" s="1"/>
  <c r="B32" i="8"/>
  <c r="B31" i="8"/>
  <c r="F30" i="8"/>
  <c r="E30" i="8"/>
  <c r="D30" i="8"/>
  <c r="C30" i="8"/>
  <c r="B30" i="8"/>
  <c r="G30" i="8"/>
  <c r="D69" i="4" l="1"/>
  <c r="D65" i="4"/>
  <c r="D61" i="4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D49" i="4" s="1"/>
  <c r="F44" i="4"/>
  <c r="F42" i="4"/>
  <c r="D42" i="4"/>
  <c r="G41" i="4"/>
  <c r="E41" i="4"/>
  <c r="G40" i="4"/>
  <c r="E40" i="4"/>
  <c r="G39" i="4"/>
  <c r="E39" i="4"/>
  <c r="G38" i="4"/>
  <c r="E38" i="4"/>
  <c r="B34" i="4"/>
  <c r="D44" i="4" s="1"/>
  <c r="B30" i="4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F42" i="3"/>
  <c r="D42" i="3"/>
  <c r="G41" i="3"/>
  <c r="E41" i="3"/>
  <c r="B34" i="3"/>
  <c r="F44" i="3" s="1"/>
  <c r="B30" i="3"/>
  <c r="D33" i="2"/>
  <c r="C33" i="2"/>
  <c r="B33" i="2"/>
  <c r="E42" i="4" l="1"/>
  <c r="G42" i="4"/>
  <c r="D45" i="4"/>
  <c r="D46" i="4" s="1"/>
  <c r="F45" i="4"/>
  <c r="F46" i="4" s="1"/>
  <c r="D52" i="4"/>
  <c r="F45" i="3"/>
  <c r="C37" i="2"/>
  <c r="C35" i="2"/>
  <c r="D50" i="4"/>
  <c r="D51" i="4" s="1"/>
  <c r="D44" i="3"/>
  <c r="D45" i="3" s="1"/>
  <c r="F46" i="3" l="1"/>
  <c r="G39" i="3"/>
  <c r="G38" i="3"/>
  <c r="G40" i="3"/>
  <c r="D46" i="3"/>
  <c r="E38" i="3"/>
  <c r="E40" i="3"/>
  <c r="E39" i="3"/>
  <c r="C39" i="2"/>
  <c r="B57" i="3" l="1"/>
  <c r="D58" i="3" s="1"/>
  <c r="B57" i="4"/>
  <c r="D58" i="4" s="1"/>
  <c r="G42" i="3"/>
  <c r="E42" i="3"/>
  <c r="D50" i="3"/>
  <c r="D51" i="3" s="1"/>
  <c r="D52" i="3"/>
  <c r="G70" i="4" l="1"/>
  <c r="H70" i="4" s="1"/>
  <c r="G69" i="4"/>
  <c r="H69" i="4" s="1"/>
  <c r="G67" i="4"/>
  <c r="H67" i="4" s="1"/>
  <c r="G61" i="4"/>
  <c r="H61" i="4" s="1"/>
  <c r="G66" i="4"/>
  <c r="H66" i="4" s="1"/>
  <c r="G63" i="4"/>
  <c r="H63" i="4" s="1"/>
  <c r="G71" i="4"/>
  <c r="H71" i="4" s="1"/>
  <c r="G65" i="4"/>
  <c r="H65" i="4" s="1"/>
  <c r="G62" i="4"/>
  <c r="H62" i="4" s="1"/>
  <c r="B70" i="4"/>
  <c r="G67" i="3"/>
  <c r="H67" i="3" s="1"/>
  <c r="G61" i="3"/>
  <c r="H61" i="3" s="1"/>
  <c r="G70" i="3"/>
  <c r="H70" i="3" s="1"/>
  <c r="G69" i="3"/>
  <c r="H69" i="3" s="1"/>
  <c r="G62" i="3"/>
  <c r="H62" i="3" s="1"/>
  <c r="G71" i="3"/>
  <c r="H71" i="3" s="1"/>
  <c r="G66" i="3"/>
  <c r="H66" i="3" s="1"/>
  <c r="G63" i="3"/>
  <c r="H63" i="3" s="1"/>
  <c r="G65" i="3"/>
  <c r="H65" i="3" s="1"/>
  <c r="B70" i="3"/>
  <c r="H75" i="3" l="1"/>
  <c r="H73" i="3"/>
  <c r="G77" i="3" s="1"/>
  <c r="H73" i="4"/>
  <c r="G77" i="4" s="1"/>
  <c r="H75" i="4"/>
  <c r="H74" i="4" l="1"/>
  <c r="H74" i="3"/>
</calcChain>
</file>

<file path=xl/sharedStrings.xml><?xml version="1.0" encoding="utf-8"?>
<sst xmlns="http://schemas.openxmlformats.org/spreadsheetml/2006/main" count="320" uniqueCount="129">
  <si>
    <t>HPLC System Suitability Report</t>
  </si>
  <si>
    <t>Analysis Data</t>
  </si>
  <si>
    <t>Assay</t>
  </si>
  <si>
    <t>Sample(s)</t>
  </si>
  <si>
    <t>Reference Substance:</t>
  </si>
  <si>
    <t>SULFRAN PAEDIATRIC SUSPENSION</t>
  </si>
  <si>
    <t>% age Purity:</t>
  </si>
  <si>
    <t>NDQB201808039</t>
  </si>
  <si>
    <t>Weight (mg):</t>
  </si>
  <si>
    <t>Trimethoprim BP 40mg, Sulphamethoxazole BP 200mg</t>
  </si>
  <si>
    <t>Standard Conc (mg/mL):</t>
  </si>
  <si>
    <t>Each 5 mL contains: Trimethoprim B.P. 40 mg and Sulphamethoxazole B.P 200 mg.</t>
  </si>
  <si>
    <t>2018-08-08 08:15:16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</si>
  <si>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</si>
  <si>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</si>
  <si>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</si>
  <si>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</si>
  <si>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</si>
  <si>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</si>
  <si>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</si>
  <si>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</si>
  <si>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</si>
  <si>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</si>
  <si>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</si>
  <si>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</si>
  <si>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</si>
  <si>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</si>
  <si>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</si>
  <si>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</si>
  <si>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</si>
  <si>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</si>
  <si>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</si>
  <si>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</si>
  <si>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</si>
  <si>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</si>
  <si>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</si>
  <si>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</si>
  <si>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</si>
  <si>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</si>
  <si>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</si>
  <si>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</si>
  <si>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</si>
  <si>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</si>
  <si>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</si>
  <si>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</si>
  <si>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</si>
  <si>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</si>
  <si>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</si>
  <si>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</si>
  <si>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</si>
  <si>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</si>
  <si>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</si>
  <si>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</si>
  <si>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</si>
  <si>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</si>
  <si>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</si>
  <si>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</si>
  <si>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</si>
  <si>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</si>
  <si>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</si>
  <si>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</si>
  <si>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</si>
  <si>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</si>
  <si>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</si>
  <si>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</si>
  <si>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</si>
  <si>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</si>
  <si>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</si>
  <si>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</si>
  <si>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</si>
  <si>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</si>
  <si>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</si>
  <si>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</si>
  <si>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</si>
  <si>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</si>
  <si>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</si>
  <si>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</si>
  <si>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</si>
  <si>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</si>
  <si>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</si>
  <si>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</si>
  <si>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</si>
  <si>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</si>
  <si>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</si>
  <si>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</si>
  <si>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</si>
  <si>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</si>
  <si>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</si>
  <si>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</si>
  <si>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</si>
  <si>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</si>
  <si>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</si>
  <si>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</si>
  <si>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</si>
  <si>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</si>
  <si>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</si>
  <si>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</si>
  <si>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</si>
  <si>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</si>
  <si>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</si>
  <si>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</si>
  <si>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</si>
  <si>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</si>
  <si>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</si>
  <si>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</si>
  <si>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</si>
  <si>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</si>
  <si>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</si>
  <si>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</si>
  <si>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</si>
  <si>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</si>
  <si>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 Each 5 mL contains: Trimethoprim B.P. 40 mg and Sulphamethoxazole B.P 200 mg.</t>
  </si>
  <si>
    <t>Trimethoprim</t>
  </si>
  <si>
    <t>T7-5</t>
  </si>
  <si>
    <t>Sulfamethoxazole</t>
  </si>
  <si>
    <t>s12-6</t>
  </si>
  <si>
    <t>sulfamethoxazole</t>
  </si>
  <si>
    <t>RESOLUTION</t>
  </si>
  <si>
    <t>RRT</t>
  </si>
  <si>
    <r>
      <t xml:space="preserve">RRT should </t>
    </r>
    <r>
      <rPr>
        <b/>
        <sz val="12"/>
        <color rgb="FF000000"/>
        <rFont val="Book Antiqua"/>
        <family val="1"/>
      </rPr>
      <t>1.8</t>
    </r>
  </si>
  <si>
    <t>The Resolution between sulfamethoxazole and trimethoprim NLT 5.0</t>
  </si>
  <si>
    <t>SARAH KARIUKI</t>
  </si>
  <si>
    <t>TRIMETHOPRIM</t>
  </si>
  <si>
    <r>
      <t xml:space="preserve">RRT should </t>
    </r>
    <r>
      <rPr>
        <b/>
        <sz val="12"/>
        <color rgb="FF000000"/>
        <rFont val="Book Antiqua"/>
        <family val="1"/>
      </rPr>
      <t>1.0</t>
    </r>
  </si>
  <si>
    <t>SARAH KARAIUKI</t>
  </si>
  <si>
    <t>sarah kariuki</t>
  </si>
  <si>
    <t xml:space="preserve"> Sulphamethoxazole Bp</t>
  </si>
  <si>
    <t xml:space="preserve">Trimethoprim BP </t>
  </si>
  <si>
    <t>NDQB201808040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</si>
</sst>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2"/>
      <color rgb="FF000000"/>
      <name val="Book Antiqua"/>
      <family val="1"/>
    </font>
    <font>
      <sz val="10"/>
      <color rgb="FF000000"/>
      <name val="Book Antiqua"/>
      <family val="1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3" fillId="2" borderId="0"/>
    <xf numFmtId="0" fontId="23" fillId="2" borderId="0"/>
    <xf numFmtId="0" fontId="23" fillId="2" borderId="0"/>
  </cellStyleXfs>
  <cellXfs count="41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24" fillId="2" borderId="52" xfId="1" applyFont="1" applyFill="1" applyBorder="1"/>
    <xf numFmtId="0" fontId="25" fillId="2" borderId="53" xfId="1" applyFont="1" applyFill="1" applyBorder="1"/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34" xfId="1" applyNumberFormat="1" applyFont="1" applyFill="1" applyBorder="1" applyAlignment="1" applyProtection="1">
      <alignment horizontal="center"/>
      <protection locked="0"/>
    </xf>
    <xf numFmtId="0" fontId="26" fillId="8" borderId="54" xfId="1" applyFont="1" applyFill="1" applyBorder="1" applyAlignment="1">
      <alignment horizontal="center"/>
    </xf>
    <xf numFmtId="2" fontId="2" fillId="8" borderId="55" xfId="1" applyNumberFormat="1" applyFont="1" applyFill="1" applyBorder="1" applyAlignment="1">
      <alignment horizontal="center"/>
    </xf>
    <xf numFmtId="2" fontId="7" fillId="3" borderId="39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40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2" fontId="5" fillId="4" borderId="2" xfId="1" applyNumberFormat="1" applyFont="1" applyFill="1" applyBorder="1" applyAlignment="1">
      <alignment horizontal="center"/>
    </xf>
    <xf numFmtId="0" fontId="2" fillId="9" borderId="54" xfId="1" applyFont="1" applyFill="1" applyBorder="1" applyAlignment="1">
      <alignment horizontal="center"/>
    </xf>
    <xf numFmtId="2" fontId="2" fillId="10" borderId="53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0" xfId="1" applyFont="1" applyFill="1" applyBorder="1"/>
    <xf numFmtId="0" fontId="2" fillId="2" borderId="54" xfId="1" applyFont="1" applyFill="1" applyBorder="1"/>
    <xf numFmtId="0" fontId="2" fillId="2" borderId="55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2" fillId="2" borderId="56" xfId="1" applyFont="1" applyFill="1" applyBorder="1"/>
    <xf numFmtId="0" fontId="2" fillId="2" borderId="57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5" fillId="2" borderId="0" xfId="1" applyFont="1" applyFill="1" applyAlignment="1" applyProtection="1">
      <alignment horizontal="left"/>
      <protection locked="0"/>
    </xf>
    <xf numFmtId="0" fontId="25" fillId="2" borderId="0" xfId="1" applyFont="1" applyFill="1"/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23" fillId="2" borderId="0" xfId="1" applyFill="1"/>
    <xf numFmtId="0" fontId="6" fillId="2" borderId="6" xfId="1" applyFont="1" applyFill="1" applyBorder="1"/>
    <xf numFmtId="0" fontId="6" fillId="2" borderId="8" xfId="1" applyFont="1" applyFill="1" applyBorder="1"/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8" fillId="2" borderId="7" xfId="1" applyFont="1" applyFill="1" applyBorder="1"/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7" fillId="2" borderId="53" xfId="1" applyFont="1" applyFill="1" applyBorder="1" applyAlignment="1">
      <alignment horizontal="center"/>
    </xf>
    <xf numFmtId="0" fontId="2" fillId="8" borderId="55" xfId="1" applyFont="1" applyFill="1" applyBorder="1" applyAlignment="1">
      <alignment horizontal="center"/>
    </xf>
    <xf numFmtId="0" fontId="2" fillId="10" borderId="53" xfId="1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4" zoomScale="87" zoomScaleNormal="87" workbookViewId="0">
      <selection activeCell="B56" sqref="B56"/>
    </sheetView>
  </sheetViews>
  <sheetFormatPr defaultRowHeight="13.5" x14ac:dyDescent="0.25"/>
  <cols>
    <col min="1" max="1" width="27.5703125" style="350" customWidth="1"/>
    <col min="2" max="2" width="20.42578125" style="350" customWidth="1"/>
    <col min="3" max="3" width="31.85546875" style="350" customWidth="1"/>
    <col min="4" max="4" width="25.85546875" style="350" customWidth="1"/>
    <col min="5" max="5" width="25.7109375" style="350" customWidth="1"/>
    <col min="6" max="6" width="23.140625" style="350" customWidth="1"/>
    <col min="7" max="7" width="28.42578125" style="350" customWidth="1"/>
    <col min="8" max="8" width="21.5703125" style="350" customWidth="1"/>
    <col min="9" max="9" width="9.140625" style="350" customWidth="1"/>
    <col min="10" max="16384" width="9.140625" style="400"/>
  </cols>
  <sheetData>
    <row r="14" spans="1:6" ht="15" customHeight="1" x14ac:dyDescent="0.3">
      <c r="A14" s="349"/>
      <c r="C14" s="351"/>
      <c r="F14" s="351"/>
    </row>
    <row r="15" spans="1:6" ht="18.75" customHeight="1" x14ac:dyDescent="0.3">
      <c r="A15" s="352" t="s">
        <v>0</v>
      </c>
      <c r="B15" s="352"/>
      <c r="C15" s="352"/>
      <c r="D15" s="352"/>
      <c r="E15" s="352"/>
    </row>
    <row r="16" spans="1:6" ht="16.5" customHeight="1" x14ac:dyDescent="0.3">
      <c r="A16" s="353" t="s">
        <v>1</v>
      </c>
      <c r="B16" s="354" t="s">
        <v>2</v>
      </c>
    </row>
    <row r="17" spans="1:6" ht="16.5" customHeight="1" x14ac:dyDescent="0.3">
      <c r="A17" s="355" t="s">
        <v>3</v>
      </c>
      <c r="B17" s="355" t="s">
        <v>5</v>
      </c>
      <c r="D17" s="356"/>
      <c r="E17" s="357"/>
    </row>
    <row r="18" spans="1:6" ht="16.5" customHeight="1" x14ac:dyDescent="0.3">
      <c r="A18" s="358" t="s">
        <v>4</v>
      </c>
      <c r="B18" s="350" t="s">
        <v>122</v>
      </c>
      <c r="C18" s="357"/>
      <c r="D18" s="357"/>
      <c r="E18" s="357"/>
    </row>
    <row r="19" spans="1:6" ht="16.5" customHeight="1" x14ac:dyDescent="0.3">
      <c r="A19" s="358" t="s">
        <v>6</v>
      </c>
      <c r="B19" s="359">
        <v>99.75</v>
      </c>
      <c r="C19" s="357"/>
      <c r="D19" s="357"/>
      <c r="E19" s="357"/>
    </row>
    <row r="20" spans="1:6" ht="16.5" customHeight="1" x14ac:dyDescent="0.3">
      <c r="A20" s="355" t="s">
        <v>8</v>
      </c>
      <c r="B20" s="359">
        <v>19.89</v>
      </c>
      <c r="C20" s="357"/>
      <c r="D20" s="357"/>
      <c r="E20" s="357"/>
    </row>
    <row r="21" spans="1:6" ht="16.5" customHeight="1" x14ac:dyDescent="0.3">
      <c r="A21" s="355" t="s">
        <v>10</v>
      </c>
      <c r="B21" s="360">
        <f>B20/25*4/100</f>
        <v>3.1823999999999998E-2</v>
      </c>
      <c r="C21" s="357"/>
      <c r="D21" s="357"/>
      <c r="E21" s="357"/>
    </row>
    <row r="22" spans="1:6" ht="15.75" customHeight="1" thickBot="1" x14ac:dyDescent="0.3">
      <c r="A22" s="357"/>
      <c r="B22" s="361"/>
      <c r="C22" s="357"/>
      <c r="D22" s="357"/>
      <c r="E22" s="357"/>
    </row>
    <row r="23" spans="1:6" ht="16.5" customHeight="1" thickBot="1" x14ac:dyDescent="0.35">
      <c r="A23" s="362" t="s">
        <v>13</v>
      </c>
      <c r="B23" s="363" t="s">
        <v>14</v>
      </c>
      <c r="C23" s="362" t="s">
        <v>15</v>
      </c>
      <c r="D23" s="362" t="s">
        <v>16</v>
      </c>
      <c r="E23" s="363" t="s">
        <v>17</v>
      </c>
      <c r="F23" s="414" t="s">
        <v>118</v>
      </c>
    </row>
    <row r="24" spans="1:6" ht="16.5" customHeight="1" x14ac:dyDescent="0.3">
      <c r="A24" s="366">
        <v>1</v>
      </c>
      <c r="B24" s="367">
        <v>2772665</v>
      </c>
      <c r="C24" s="367">
        <v>7890</v>
      </c>
      <c r="D24" s="368">
        <v>1.1000000000000001</v>
      </c>
      <c r="E24" s="369">
        <v>5.5</v>
      </c>
      <c r="F24" s="415">
        <f>5.4/5.4</f>
        <v>1</v>
      </c>
    </row>
    <row r="25" spans="1:6" ht="16.5" customHeight="1" x14ac:dyDescent="0.3">
      <c r="A25" s="366">
        <v>2</v>
      </c>
      <c r="B25" s="367">
        <v>2778208</v>
      </c>
      <c r="C25" s="367">
        <v>7887</v>
      </c>
      <c r="D25" s="368">
        <v>1.1000000000000001</v>
      </c>
      <c r="E25" s="372">
        <v>5.5</v>
      </c>
      <c r="F25" s="415">
        <f t="shared" ref="F25:F29" si="0">5.4/5.4</f>
        <v>1</v>
      </c>
    </row>
    <row r="26" spans="1:6" ht="16.5" customHeight="1" x14ac:dyDescent="0.3">
      <c r="A26" s="366">
        <v>3</v>
      </c>
      <c r="B26" s="367">
        <v>2791950</v>
      </c>
      <c r="C26" s="367">
        <v>7877</v>
      </c>
      <c r="D26" s="368">
        <v>1.1000000000000001</v>
      </c>
      <c r="E26" s="372">
        <v>5.5</v>
      </c>
      <c r="F26" s="415">
        <f t="shared" si="0"/>
        <v>1</v>
      </c>
    </row>
    <row r="27" spans="1:6" ht="16.5" customHeight="1" x14ac:dyDescent="0.3">
      <c r="A27" s="366">
        <v>4</v>
      </c>
      <c r="B27" s="367">
        <v>2781847</v>
      </c>
      <c r="C27" s="367">
        <v>7885</v>
      </c>
      <c r="D27" s="368">
        <v>1.1000000000000001</v>
      </c>
      <c r="E27" s="372">
        <v>5.5</v>
      </c>
      <c r="F27" s="415">
        <f t="shared" si="0"/>
        <v>1</v>
      </c>
    </row>
    <row r="28" spans="1:6" ht="16.5" customHeight="1" x14ac:dyDescent="0.3">
      <c r="A28" s="366">
        <v>5</v>
      </c>
      <c r="B28" s="367">
        <v>2775882</v>
      </c>
      <c r="C28" s="367">
        <v>7860</v>
      </c>
      <c r="D28" s="368">
        <v>1.1000000000000001</v>
      </c>
      <c r="E28" s="372">
        <v>5.5</v>
      </c>
      <c r="F28" s="415">
        <f t="shared" si="0"/>
        <v>1</v>
      </c>
    </row>
    <row r="29" spans="1:6" ht="16.5" customHeight="1" thickBot="1" x14ac:dyDescent="0.35">
      <c r="A29" s="366">
        <v>6</v>
      </c>
      <c r="B29" s="373">
        <v>2783178</v>
      </c>
      <c r="C29" s="373">
        <v>7889</v>
      </c>
      <c r="D29" s="374">
        <v>1.1000000000000001</v>
      </c>
      <c r="E29" s="375">
        <v>5.5</v>
      </c>
      <c r="F29" s="415">
        <f t="shared" si="0"/>
        <v>1</v>
      </c>
    </row>
    <row r="30" spans="1:6" ht="16.5" customHeight="1" thickBot="1" x14ac:dyDescent="0.35">
      <c r="A30" s="376" t="s">
        <v>18</v>
      </c>
      <c r="B30" s="377">
        <f>AVERAGE(B24:B29)</f>
        <v>2780621.6666666665</v>
      </c>
      <c r="C30" s="378">
        <f>AVERAGE(C24:C29)</f>
        <v>7881.333333333333</v>
      </c>
      <c r="D30" s="379">
        <f>AVERAGE(D24:D29)</f>
        <v>1.0999999999999999</v>
      </c>
      <c r="E30" s="380">
        <f>AVERAGE(E24:E29)</f>
        <v>5.5</v>
      </c>
      <c r="F30" s="416">
        <f>AVERAGE(F24:F29)</f>
        <v>1</v>
      </c>
    </row>
    <row r="31" spans="1:6" ht="16.5" customHeight="1" x14ac:dyDescent="0.3">
      <c r="A31" s="383" t="s">
        <v>19</v>
      </c>
      <c r="B31" s="384">
        <f>(STDEV(B24:B29)/B30)</f>
        <v>2.4283334105006387E-3</v>
      </c>
      <c r="C31" s="385"/>
      <c r="D31" s="385"/>
      <c r="E31" s="386"/>
      <c r="F31" s="388"/>
    </row>
    <row r="32" spans="1:6" s="350" customFormat="1" ht="16.5" customHeight="1" thickBot="1" x14ac:dyDescent="0.35">
      <c r="A32" s="389" t="s">
        <v>20</v>
      </c>
      <c r="B32" s="390">
        <f>COUNT(B24:B29)</f>
        <v>6</v>
      </c>
      <c r="C32" s="391"/>
      <c r="D32" s="392"/>
      <c r="E32" s="392"/>
      <c r="F32" s="394"/>
    </row>
    <row r="33" spans="1:5" s="350" customFormat="1" ht="15.75" customHeight="1" x14ac:dyDescent="0.25">
      <c r="A33" s="357"/>
      <c r="B33" s="357"/>
      <c r="C33" s="357"/>
      <c r="D33" s="357"/>
      <c r="E33" s="357"/>
    </row>
    <row r="34" spans="1:5" s="350" customFormat="1" ht="16.5" customHeight="1" x14ac:dyDescent="0.3">
      <c r="A34" s="358" t="s">
        <v>21</v>
      </c>
      <c r="B34" s="395" t="s">
        <v>22</v>
      </c>
      <c r="C34" s="396"/>
      <c r="D34" s="396"/>
      <c r="E34" s="396"/>
    </row>
    <row r="35" spans="1:5" ht="16.5" customHeight="1" x14ac:dyDescent="0.3">
      <c r="A35" s="358"/>
      <c r="B35" s="395" t="s">
        <v>23</v>
      </c>
      <c r="C35" s="396"/>
      <c r="D35" s="396"/>
      <c r="E35" s="396"/>
    </row>
    <row r="36" spans="1:5" ht="16.5" customHeight="1" x14ac:dyDescent="0.3">
      <c r="A36" s="358"/>
      <c r="B36" s="395" t="s">
        <v>24</v>
      </c>
      <c r="C36" s="396"/>
      <c r="D36" s="396"/>
      <c r="E36" s="396"/>
    </row>
    <row r="37" spans="1:5" ht="15.75" customHeight="1" x14ac:dyDescent="0.3">
      <c r="A37" s="357"/>
      <c r="B37" s="398" t="s">
        <v>123</v>
      </c>
      <c r="C37" s="357"/>
      <c r="D37" s="357"/>
      <c r="E37" s="357"/>
    </row>
    <row r="38" spans="1:5" ht="16.5" customHeight="1" x14ac:dyDescent="0.3">
      <c r="A38" s="353" t="s">
        <v>1</v>
      </c>
      <c r="B38" s="354" t="s">
        <v>25</v>
      </c>
    </row>
    <row r="39" spans="1:5" ht="16.5" customHeight="1" x14ac:dyDescent="0.3">
      <c r="A39" s="358" t="s">
        <v>4</v>
      </c>
      <c r="B39" s="355"/>
      <c r="C39" s="357"/>
      <c r="D39" s="357"/>
      <c r="E39" s="357"/>
    </row>
    <row r="40" spans="1:5" ht="16.5" customHeight="1" x14ac:dyDescent="0.3">
      <c r="A40" s="358" t="s">
        <v>6</v>
      </c>
      <c r="B40" s="359"/>
      <c r="C40" s="357"/>
      <c r="D40" s="357"/>
      <c r="E40" s="357"/>
    </row>
    <row r="41" spans="1:5" ht="16.5" customHeight="1" x14ac:dyDescent="0.3">
      <c r="A41" s="355" t="s">
        <v>8</v>
      </c>
      <c r="B41" s="359"/>
      <c r="C41" s="357"/>
      <c r="D41" s="357"/>
      <c r="E41" s="357"/>
    </row>
    <row r="42" spans="1:5" ht="16.5" customHeight="1" x14ac:dyDescent="0.3">
      <c r="A42" s="355" t="s">
        <v>10</v>
      </c>
      <c r="B42" s="360"/>
      <c r="C42" s="357"/>
      <c r="D42" s="357"/>
      <c r="E42" s="357"/>
    </row>
    <row r="43" spans="1:5" ht="15.75" customHeight="1" x14ac:dyDescent="0.25">
      <c r="A43" s="357"/>
      <c r="B43" s="357"/>
      <c r="C43" s="357"/>
      <c r="D43" s="357"/>
      <c r="E43" s="357"/>
    </row>
    <row r="44" spans="1:5" ht="16.5" customHeight="1" x14ac:dyDescent="0.3">
      <c r="A44" s="362" t="s">
        <v>13</v>
      </c>
      <c r="B44" s="363" t="s">
        <v>14</v>
      </c>
      <c r="C44" s="362" t="s">
        <v>15</v>
      </c>
      <c r="D44" s="362" t="s">
        <v>16</v>
      </c>
      <c r="E44" s="362" t="s">
        <v>17</v>
      </c>
    </row>
    <row r="45" spans="1:5" ht="16.5" customHeight="1" x14ac:dyDescent="0.3">
      <c r="A45" s="366">
        <v>1</v>
      </c>
      <c r="B45" s="367"/>
      <c r="C45" s="367"/>
      <c r="D45" s="368"/>
      <c r="E45" s="399"/>
    </row>
    <row r="46" spans="1:5" ht="16.5" customHeight="1" x14ac:dyDescent="0.3">
      <c r="A46" s="366">
        <v>2</v>
      </c>
      <c r="B46" s="367"/>
      <c r="C46" s="367"/>
      <c r="D46" s="368"/>
      <c r="E46" s="368"/>
    </row>
    <row r="47" spans="1:5" ht="16.5" customHeight="1" x14ac:dyDescent="0.3">
      <c r="A47" s="366">
        <v>3</v>
      </c>
      <c r="B47" s="367"/>
      <c r="C47" s="367"/>
      <c r="D47" s="368"/>
      <c r="E47" s="368"/>
    </row>
    <row r="48" spans="1:5" ht="16.5" customHeight="1" x14ac:dyDescent="0.3">
      <c r="A48" s="366">
        <v>4</v>
      </c>
      <c r="B48" s="367"/>
      <c r="C48" s="367"/>
      <c r="D48" s="368"/>
      <c r="E48" s="368"/>
    </row>
    <row r="49" spans="1:7" ht="16.5" customHeight="1" x14ac:dyDescent="0.3">
      <c r="A49" s="366">
        <v>5</v>
      </c>
      <c r="B49" s="367"/>
      <c r="C49" s="367"/>
      <c r="D49" s="368"/>
      <c r="E49" s="368"/>
    </row>
    <row r="50" spans="1:7" ht="16.5" customHeight="1" x14ac:dyDescent="0.3">
      <c r="A50" s="366">
        <v>6</v>
      </c>
      <c r="B50" s="373"/>
      <c r="C50" s="373"/>
      <c r="D50" s="374"/>
      <c r="E50" s="374"/>
    </row>
    <row r="51" spans="1:7" ht="16.5" customHeight="1" x14ac:dyDescent="0.3">
      <c r="A51" s="376" t="s">
        <v>18</v>
      </c>
      <c r="B51" s="377" t="e">
        <f>AVERAGE(B45:B50)</f>
        <v>#DIV/0!</v>
      </c>
      <c r="C51" s="378" t="e">
        <f>AVERAGE(C45:C50)</f>
        <v>#DIV/0!</v>
      </c>
      <c r="D51" s="379" t="e">
        <f>AVERAGE(D45:D50)</f>
        <v>#DIV/0!</v>
      </c>
      <c r="E51" s="379" t="e">
        <f>AVERAGE(E45:E50)</f>
        <v>#DIV/0!</v>
      </c>
    </row>
    <row r="52" spans="1:7" ht="16.5" customHeight="1" x14ac:dyDescent="0.3">
      <c r="A52" s="383" t="s">
        <v>19</v>
      </c>
      <c r="B52" s="384" t="e">
        <f>(STDEV(B45:B50)/B51)</f>
        <v>#DIV/0!</v>
      </c>
      <c r="C52" s="385"/>
      <c r="D52" s="385"/>
      <c r="E52" s="401"/>
    </row>
    <row r="53" spans="1:7" s="350" customFormat="1" ht="16.5" customHeight="1" x14ac:dyDescent="0.3">
      <c r="A53" s="389" t="s">
        <v>20</v>
      </c>
      <c r="B53" s="390">
        <f>COUNT(B45:B50)</f>
        <v>0</v>
      </c>
      <c r="C53" s="391"/>
      <c r="D53" s="392"/>
      <c r="E53" s="402"/>
    </row>
    <row r="54" spans="1:7" s="350" customFormat="1" ht="15.75" customHeight="1" x14ac:dyDescent="0.25">
      <c r="A54" s="357"/>
      <c r="B54" s="357"/>
      <c r="C54" s="357"/>
      <c r="D54" s="357"/>
      <c r="E54" s="357"/>
    </row>
    <row r="55" spans="1:7" s="350" customFormat="1" ht="16.5" customHeight="1" x14ac:dyDescent="0.3">
      <c r="A55" s="358" t="s">
        <v>21</v>
      </c>
      <c r="B55" s="395" t="s">
        <v>22</v>
      </c>
      <c r="C55" s="396"/>
      <c r="D55" s="396"/>
      <c r="E55" s="396"/>
    </row>
    <row r="56" spans="1:7" ht="16.5" customHeight="1" x14ac:dyDescent="0.3">
      <c r="A56" s="358"/>
      <c r="B56" s="395" t="s">
        <v>23</v>
      </c>
      <c r="C56" s="396"/>
      <c r="D56" s="396"/>
      <c r="E56" s="396"/>
    </row>
    <row r="57" spans="1:7" ht="16.5" customHeight="1" x14ac:dyDescent="0.3">
      <c r="A57" s="358"/>
      <c r="B57" s="395" t="s">
        <v>24</v>
      </c>
      <c r="C57" s="396"/>
      <c r="D57" s="396"/>
      <c r="E57" s="396"/>
    </row>
    <row r="58" spans="1:7" ht="14.25" customHeight="1" thickBot="1" x14ac:dyDescent="0.3">
      <c r="A58" s="403"/>
      <c r="B58" s="404"/>
      <c r="D58" s="406"/>
      <c r="F58" s="400"/>
      <c r="G58" s="400"/>
    </row>
    <row r="59" spans="1:7" ht="15" customHeight="1" x14ac:dyDescent="0.3">
      <c r="B59" s="405" t="s">
        <v>26</v>
      </c>
      <c r="C59" s="405"/>
      <c r="E59" s="407" t="s">
        <v>27</v>
      </c>
      <c r="F59" s="408"/>
      <c r="G59" s="407" t="s">
        <v>28</v>
      </c>
    </row>
    <row r="60" spans="1:7" ht="15" customHeight="1" x14ac:dyDescent="0.3">
      <c r="A60" s="409" t="s">
        <v>29</v>
      </c>
      <c r="B60" s="410" t="s">
        <v>124</v>
      </c>
      <c r="C60" s="411"/>
      <c r="E60" s="411"/>
      <c r="G60" s="411"/>
    </row>
    <row r="61" spans="1:7" ht="15" customHeight="1" x14ac:dyDescent="0.3">
      <c r="A61" s="409" t="s">
        <v>30</v>
      </c>
      <c r="B61" s="412"/>
      <c r="C61" s="412"/>
      <c r="E61" s="412"/>
      <c r="G61" s="41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topLeftCell="A34" zoomScale="87" zoomScaleNormal="87" workbookViewId="0">
      <selection activeCell="B56" sqref="B56"/>
    </sheetView>
  </sheetViews>
  <sheetFormatPr defaultRowHeight="13.5" x14ac:dyDescent="0.25"/>
  <cols>
    <col min="1" max="1" width="27.5703125" style="350" customWidth="1"/>
    <col min="2" max="2" width="20.42578125" style="350" customWidth="1"/>
    <col min="3" max="3" width="31.85546875" style="350" customWidth="1"/>
    <col min="4" max="4" width="25.85546875" style="350" customWidth="1"/>
    <col min="5" max="5" width="25.7109375" style="350" customWidth="1"/>
    <col min="6" max="6" width="23.140625" style="350" customWidth="1"/>
    <col min="7" max="7" width="28.42578125" style="350" customWidth="1"/>
    <col min="8" max="8" width="21.5703125" style="350" customWidth="1"/>
    <col min="9" max="9" width="9.140625" style="350" customWidth="1"/>
    <col min="10" max="16384" width="9.140625" style="400"/>
  </cols>
  <sheetData>
    <row r="14" spans="1:6" ht="15" customHeight="1" x14ac:dyDescent="0.3">
      <c r="A14" s="349"/>
      <c r="C14" s="351"/>
      <c r="F14" s="351"/>
    </row>
    <row r="15" spans="1:6" ht="18.75" customHeight="1" x14ac:dyDescent="0.3">
      <c r="A15" s="352" t="s">
        <v>0</v>
      </c>
      <c r="B15" s="352"/>
      <c r="C15" s="352"/>
      <c r="D15" s="352"/>
      <c r="E15" s="352"/>
    </row>
    <row r="16" spans="1:6" ht="16.5" customHeight="1" x14ac:dyDescent="0.3">
      <c r="A16" s="353" t="s">
        <v>1</v>
      </c>
      <c r="B16" s="354" t="s">
        <v>2</v>
      </c>
    </row>
    <row r="17" spans="1:7" ht="16.5" customHeight="1" x14ac:dyDescent="0.3">
      <c r="A17" s="355" t="s">
        <v>3</v>
      </c>
      <c r="B17" s="355" t="s">
        <v>5</v>
      </c>
      <c r="D17" s="356"/>
      <c r="E17" s="357"/>
    </row>
    <row r="18" spans="1:7" ht="16.5" customHeight="1" x14ac:dyDescent="0.3">
      <c r="A18" s="358" t="s">
        <v>4</v>
      </c>
      <c r="B18" s="350" t="s">
        <v>116</v>
      </c>
      <c r="C18" s="357"/>
      <c r="D18" s="357"/>
      <c r="E18" s="357"/>
    </row>
    <row r="19" spans="1:7" ht="16.5" customHeight="1" x14ac:dyDescent="0.3">
      <c r="A19" s="358" t="s">
        <v>6</v>
      </c>
      <c r="B19" s="359">
        <v>99.02</v>
      </c>
      <c r="C19" s="357"/>
      <c r="D19" s="357"/>
      <c r="E19" s="357"/>
    </row>
    <row r="20" spans="1:7" ht="16.5" customHeight="1" x14ac:dyDescent="0.3">
      <c r="A20" s="355" t="s">
        <v>8</v>
      </c>
      <c r="B20" s="359">
        <v>16.739999999999998</v>
      </c>
      <c r="C20" s="357"/>
      <c r="D20" s="357"/>
      <c r="E20" s="357"/>
    </row>
    <row r="21" spans="1:7" ht="16.5" customHeight="1" x14ac:dyDescent="0.3">
      <c r="A21" s="355" t="s">
        <v>10</v>
      </c>
      <c r="B21" s="360">
        <v>0.16739999999999999</v>
      </c>
      <c r="C21" s="357"/>
      <c r="D21" s="357"/>
      <c r="E21" s="357"/>
    </row>
    <row r="22" spans="1:7" ht="15.75" customHeight="1" thickBot="1" x14ac:dyDescent="0.3">
      <c r="A22" s="357"/>
      <c r="B22" s="361" t="s">
        <v>12</v>
      </c>
      <c r="C22" s="357"/>
      <c r="D22" s="357"/>
      <c r="E22" s="357"/>
    </row>
    <row r="23" spans="1:7" ht="16.5" customHeight="1" thickBot="1" x14ac:dyDescent="0.35">
      <c r="A23" s="362" t="s">
        <v>13</v>
      </c>
      <c r="B23" s="363" t="s">
        <v>14</v>
      </c>
      <c r="C23" s="362" t="s">
        <v>15</v>
      </c>
      <c r="D23" s="362" t="s">
        <v>16</v>
      </c>
      <c r="E23" s="363" t="s">
        <v>17</v>
      </c>
      <c r="F23" s="364" t="s">
        <v>117</v>
      </c>
      <c r="G23" s="365" t="s">
        <v>118</v>
      </c>
    </row>
    <row r="24" spans="1:7" ht="16.5" customHeight="1" x14ac:dyDescent="0.3">
      <c r="A24" s="366">
        <v>1</v>
      </c>
      <c r="B24" s="367">
        <v>42053066</v>
      </c>
      <c r="C24" s="367">
        <v>12059</v>
      </c>
      <c r="D24" s="368">
        <v>1</v>
      </c>
      <c r="E24" s="369">
        <v>10.1</v>
      </c>
      <c r="F24" s="370">
        <v>10.1</v>
      </c>
      <c r="G24" s="371">
        <v>1.85</v>
      </c>
    </row>
    <row r="25" spans="1:7" ht="16.5" customHeight="1" x14ac:dyDescent="0.3">
      <c r="A25" s="366">
        <v>2</v>
      </c>
      <c r="B25" s="367">
        <v>42139624</v>
      </c>
      <c r="C25" s="367">
        <v>12041</v>
      </c>
      <c r="D25" s="368">
        <v>1</v>
      </c>
      <c r="E25" s="372">
        <v>10.1</v>
      </c>
      <c r="F25" s="370">
        <v>10.1</v>
      </c>
      <c r="G25" s="371">
        <v>1.85</v>
      </c>
    </row>
    <row r="26" spans="1:7" ht="16.5" customHeight="1" x14ac:dyDescent="0.3">
      <c r="A26" s="366">
        <v>3</v>
      </c>
      <c r="B26" s="367">
        <v>42326746</v>
      </c>
      <c r="C26" s="367">
        <v>12032</v>
      </c>
      <c r="D26" s="368">
        <v>1</v>
      </c>
      <c r="E26" s="372">
        <v>10.1</v>
      </c>
      <c r="F26" s="370">
        <v>10.1</v>
      </c>
      <c r="G26" s="371">
        <v>1.85</v>
      </c>
    </row>
    <row r="27" spans="1:7" ht="16.5" customHeight="1" x14ac:dyDescent="0.3">
      <c r="A27" s="366">
        <v>4</v>
      </c>
      <c r="B27" s="367">
        <v>42246663</v>
      </c>
      <c r="C27" s="367">
        <v>12012</v>
      </c>
      <c r="D27" s="368">
        <v>1</v>
      </c>
      <c r="E27" s="372">
        <v>10.1</v>
      </c>
      <c r="F27" s="370">
        <v>10.1</v>
      </c>
      <c r="G27" s="371">
        <v>1.85</v>
      </c>
    </row>
    <row r="28" spans="1:7" ht="16.5" customHeight="1" x14ac:dyDescent="0.3">
      <c r="A28" s="366">
        <v>5</v>
      </c>
      <c r="B28" s="367">
        <v>42099160</v>
      </c>
      <c r="C28" s="367">
        <v>12021</v>
      </c>
      <c r="D28" s="368">
        <v>1</v>
      </c>
      <c r="E28" s="372">
        <v>10.1</v>
      </c>
      <c r="F28" s="370">
        <v>10.1</v>
      </c>
      <c r="G28" s="371">
        <v>1.85</v>
      </c>
    </row>
    <row r="29" spans="1:7" ht="16.5" customHeight="1" thickBot="1" x14ac:dyDescent="0.35">
      <c r="A29" s="366">
        <v>6</v>
      </c>
      <c r="B29" s="373">
        <v>42178772</v>
      </c>
      <c r="C29" s="373">
        <v>12007</v>
      </c>
      <c r="D29" s="374">
        <v>1</v>
      </c>
      <c r="E29" s="375">
        <v>10.1</v>
      </c>
      <c r="F29" s="370">
        <v>10.1</v>
      </c>
      <c r="G29" s="371">
        <v>1.85</v>
      </c>
    </row>
    <row r="30" spans="1:7" ht="16.5" customHeight="1" thickBot="1" x14ac:dyDescent="0.35">
      <c r="A30" s="376" t="s">
        <v>18</v>
      </c>
      <c r="B30" s="377">
        <f t="shared" ref="B30:G30" si="0">AVERAGE(B24:B29)</f>
        <v>42174005.166666664</v>
      </c>
      <c r="C30" s="378">
        <f t="shared" si="0"/>
        <v>12028.666666666666</v>
      </c>
      <c r="D30" s="379">
        <f t="shared" si="0"/>
        <v>1</v>
      </c>
      <c r="E30" s="380">
        <f t="shared" si="0"/>
        <v>10.1</v>
      </c>
      <c r="F30" s="381">
        <f t="shared" si="0"/>
        <v>10.1</v>
      </c>
      <c r="G30" s="382">
        <f t="shared" si="0"/>
        <v>1.8499999999999999</v>
      </c>
    </row>
    <row r="31" spans="1:7" ht="16.5" customHeight="1" x14ac:dyDescent="0.3">
      <c r="A31" s="383" t="s">
        <v>19</v>
      </c>
      <c r="B31" s="384">
        <f>(STDEV(B24:B29)/B30)</f>
        <v>2.3721195584006914E-3</v>
      </c>
      <c r="C31" s="385"/>
      <c r="D31" s="385"/>
      <c r="E31" s="386"/>
      <c r="F31" s="387"/>
      <c r="G31" s="388"/>
    </row>
    <row r="32" spans="1:7" s="350" customFormat="1" ht="16.5" customHeight="1" thickBot="1" x14ac:dyDescent="0.35">
      <c r="A32" s="389" t="s">
        <v>20</v>
      </c>
      <c r="B32" s="390">
        <f>COUNT(B24:B29)</f>
        <v>6</v>
      </c>
      <c r="C32" s="391"/>
      <c r="D32" s="392"/>
      <c r="E32" s="392"/>
      <c r="F32" s="393"/>
      <c r="G32" s="394"/>
    </row>
    <row r="33" spans="1:5" s="350" customFormat="1" ht="15.75" customHeight="1" x14ac:dyDescent="0.25">
      <c r="A33" s="357"/>
      <c r="B33" s="357"/>
      <c r="C33" s="357"/>
      <c r="D33" s="357"/>
      <c r="E33" s="357"/>
    </row>
    <row r="34" spans="1:5" s="350" customFormat="1" ht="16.5" customHeight="1" x14ac:dyDescent="0.3">
      <c r="A34" s="358" t="s">
        <v>21</v>
      </c>
      <c r="B34" s="395" t="s">
        <v>22</v>
      </c>
      <c r="C34" s="396"/>
      <c r="D34" s="396"/>
      <c r="E34" s="396"/>
    </row>
    <row r="35" spans="1:5" ht="16.5" customHeight="1" x14ac:dyDescent="0.3">
      <c r="A35" s="358"/>
      <c r="B35" s="395" t="s">
        <v>23</v>
      </c>
      <c r="C35" s="396"/>
      <c r="D35" s="396"/>
      <c r="E35" s="396"/>
    </row>
    <row r="36" spans="1:5" ht="16.5" customHeight="1" x14ac:dyDescent="0.3">
      <c r="A36" s="358"/>
      <c r="B36" s="395" t="s">
        <v>24</v>
      </c>
      <c r="C36" s="396"/>
      <c r="D36" s="396"/>
      <c r="E36" s="396"/>
    </row>
    <row r="37" spans="1:5" ht="16.5" customHeight="1" x14ac:dyDescent="0.3">
      <c r="A37" s="358"/>
      <c r="B37" s="397" t="s">
        <v>119</v>
      </c>
      <c r="C37" s="396"/>
      <c r="D37" s="396"/>
      <c r="E37" s="396"/>
    </row>
    <row r="38" spans="1:5" ht="15.75" customHeight="1" x14ac:dyDescent="0.25">
      <c r="A38" s="357"/>
      <c r="B38" s="398" t="s">
        <v>120</v>
      </c>
      <c r="C38" s="357"/>
      <c r="D38" s="396"/>
      <c r="E38" s="357"/>
    </row>
    <row r="39" spans="1:5" ht="16.5" customHeight="1" x14ac:dyDescent="0.3">
      <c r="A39" s="353" t="s">
        <v>1</v>
      </c>
      <c r="B39" s="354" t="s">
        <v>25</v>
      </c>
      <c r="D39" s="357"/>
    </row>
    <row r="40" spans="1:5" ht="16.5" customHeight="1" x14ac:dyDescent="0.3">
      <c r="A40" s="358" t="s">
        <v>4</v>
      </c>
      <c r="B40" s="355"/>
      <c r="C40" s="357"/>
      <c r="E40" s="357"/>
    </row>
    <row r="41" spans="1:5" ht="16.5" customHeight="1" x14ac:dyDescent="0.3">
      <c r="A41" s="358" t="s">
        <v>6</v>
      </c>
      <c r="B41" s="359"/>
      <c r="C41" s="357"/>
      <c r="D41" s="357"/>
      <c r="E41" s="357"/>
    </row>
    <row r="42" spans="1:5" ht="16.5" customHeight="1" x14ac:dyDescent="0.3">
      <c r="A42" s="355" t="s">
        <v>8</v>
      </c>
      <c r="B42" s="359"/>
      <c r="C42" s="357"/>
      <c r="D42" s="357"/>
      <c r="E42" s="357"/>
    </row>
    <row r="43" spans="1:5" ht="16.5" customHeight="1" x14ac:dyDescent="0.3">
      <c r="A43" s="355" t="s">
        <v>10</v>
      </c>
      <c r="B43" s="360"/>
      <c r="C43" s="357"/>
      <c r="D43" s="357"/>
      <c r="E43" s="357"/>
    </row>
    <row r="44" spans="1:5" ht="15.75" customHeight="1" x14ac:dyDescent="0.25">
      <c r="A44" s="357"/>
      <c r="B44" s="357"/>
      <c r="C44" s="357"/>
      <c r="D44" s="357"/>
      <c r="E44" s="357"/>
    </row>
    <row r="45" spans="1:5" ht="16.5" customHeight="1" x14ac:dyDescent="0.3">
      <c r="A45" s="362" t="s">
        <v>13</v>
      </c>
      <c r="B45" s="363" t="s">
        <v>14</v>
      </c>
      <c r="C45" s="362" t="s">
        <v>15</v>
      </c>
      <c r="D45" s="362" t="s">
        <v>16</v>
      </c>
      <c r="E45" s="362" t="s">
        <v>17</v>
      </c>
    </row>
    <row r="46" spans="1:5" ht="16.5" customHeight="1" x14ac:dyDescent="0.3">
      <c r="A46" s="366">
        <v>1</v>
      </c>
      <c r="B46" s="367"/>
      <c r="C46" s="367"/>
      <c r="D46" s="368"/>
      <c r="E46" s="399"/>
    </row>
    <row r="47" spans="1:5" ht="16.5" customHeight="1" x14ac:dyDescent="0.3">
      <c r="A47" s="366">
        <v>2</v>
      </c>
      <c r="B47" s="367"/>
      <c r="C47" s="367"/>
      <c r="D47" s="368"/>
      <c r="E47" s="368"/>
    </row>
    <row r="48" spans="1:5" ht="16.5" customHeight="1" x14ac:dyDescent="0.3">
      <c r="A48" s="366">
        <v>3</v>
      </c>
      <c r="B48" s="367"/>
      <c r="C48" s="367"/>
      <c r="D48" s="368"/>
      <c r="E48" s="368"/>
    </row>
    <row r="49" spans="1:7" ht="16.5" customHeight="1" x14ac:dyDescent="0.3">
      <c r="A49" s="366">
        <v>4</v>
      </c>
      <c r="B49" s="367"/>
      <c r="C49" s="367"/>
      <c r="D49" s="368"/>
      <c r="E49" s="368"/>
    </row>
    <row r="50" spans="1:7" ht="16.5" customHeight="1" x14ac:dyDescent="0.3">
      <c r="A50" s="366">
        <v>5</v>
      </c>
      <c r="B50" s="367"/>
      <c r="C50" s="367"/>
      <c r="D50" s="368"/>
      <c r="E50" s="368"/>
    </row>
    <row r="51" spans="1:7" ht="16.5" customHeight="1" x14ac:dyDescent="0.3">
      <c r="A51" s="366">
        <v>6</v>
      </c>
      <c r="B51" s="373"/>
      <c r="C51" s="373"/>
      <c r="D51" s="374"/>
      <c r="E51" s="374"/>
    </row>
    <row r="52" spans="1:7" ht="16.5" customHeight="1" x14ac:dyDescent="0.3">
      <c r="A52" s="376" t="s">
        <v>18</v>
      </c>
      <c r="B52" s="377" t="e">
        <f>AVERAGE(B46:B51)</f>
        <v>#DIV/0!</v>
      </c>
      <c r="C52" s="378" t="e">
        <f>AVERAGE(C46:C51)</f>
        <v>#DIV/0!</v>
      </c>
      <c r="D52" s="379" t="e">
        <f>AVERAGE(D46:D51)</f>
        <v>#DIV/0!</v>
      </c>
      <c r="E52" s="379" t="e">
        <f>AVERAGE(E46:E51)</f>
        <v>#DIV/0!</v>
      </c>
    </row>
    <row r="53" spans="1:7" ht="16.5" customHeight="1" x14ac:dyDescent="0.3">
      <c r="A53" s="383" t="s">
        <v>19</v>
      </c>
      <c r="B53" s="384" t="e">
        <f>(STDEV(B46:B51)/B52)</f>
        <v>#DIV/0!</v>
      </c>
      <c r="C53" s="385"/>
      <c r="D53" s="400"/>
      <c r="E53" s="401"/>
    </row>
    <row r="54" spans="1:7" s="350" customFormat="1" ht="16.5" customHeight="1" x14ac:dyDescent="0.3">
      <c r="A54" s="389" t="s">
        <v>20</v>
      </c>
      <c r="B54" s="390">
        <f>COUNT(B46:B51)</f>
        <v>0</v>
      </c>
      <c r="C54" s="391"/>
      <c r="D54" s="385"/>
      <c r="E54" s="402"/>
    </row>
    <row r="55" spans="1:7" s="350" customFormat="1" ht="15.75" customHeight="1" x14ac:dyDescent="0.25">
      <c r="A55" s="357"/>
      <c r="B55" s="357"/>
      <c r="C55" s="357"/>
      <c r="D55" s="392"/>
      <c r="E55" s="357"/>
    </row>
    <row r="56" spans="1:7" s="350" customFormat="1" ht="16.5" customHeight="1" x14ac:dyDescent="0.3">
      <c r="A56" s="358" t="s">
        <v>21</v>
      </c>
      <c r="B56" s="395" t="s">
        <v>22</v>
      </c>
      <c r="C56" s="396"/>
      <c r="D56" s="357"/>
      <c r="E56" s="396"/>
    </row>
    <row r="57" spans="1:7" ht="16.5" customHeight="1" x14ac:dyDescent="0.3">
      <c r="A57" s="358"/>
      <c r="B57" s="395" t="s">
        <v>23</v>
      </c>
      <c r="C57" s="396"/>
      <c r="D57" s="396"/>
      <c r="E57" s="396"/>
    </row>
    <row r="58" spans="1:7" ht="16.5" customHeight="1" x14ac:dyDescent="0.3">
      <c r="A58" s="358"/>
      <c r="B58" s="395" t="s">
        <v>24</v>
      </c>
      <c r="C58" s="396"/>
      <c r="D58" s="396"/>
      <c r="E58" s="396"/>
    </row>
    <row r="59" spans="1:7" ht="14.25" customHeight="1" thickBot="1" x14ac:dyDescent="0.3">
      <c r="A59" s="403"/>
      <c r="B59" s="404"/>
      <c r="D59" s="396"/>
      <c r="F59" s="400"/>
      <c r="G59" s="400"/>
    </row>
    <row r="60" spans="1:7" ht="15" customHeight="1" thickBot="1" x14ac:dyDescent="0.35">
      <c r="B60" s="405" t="s">
        <v>26</v>
      </c>
      <c r="C60" s="405"/>
      <c r="D60" s="406"/>
      <c r="E60" s="407" t="s">
        <v>27</v>
      </c>
      <c r="F60" s="408"/>
      <c r="G60" s="407" t="s">
        <v>28</v>
      </c>
    </row>
    <row r="61" spans="1:7" ht="15" customHeight="1" x14ac:dyDescent="0.3">
      <c r="A61" s="409" t="s">
        <v>29</v>
      </c>
      <c r="B61" s="410" t="s">
        <v>121</v>
      </c>
      <c r="C61" s="411"/>
      <c r="E61" s="411"/>
      <c r="G61" s="411"/>
    </row>
    <row r="62" spans="1:7" ht="15" customHeight="1" x14ac:dyDescent="0.3">
      <c r="A62" s="409" t="s">
        <v>30</v>
      </c>
      <c r="B62" s="412"/>
      <c r="C62" s="412"/>
      <c r="E62" s="412"/>
      <c r="G62" s="41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tabSelected="1" view="pageBreakPreview" topLeftCell="A18" zoomScale="60" workbookViewId="0">
      <selection activeCell="E43" sqref="E4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21" t="s">
        <v>31</v>
      </c>
      <c r="B1" s="321"/>
      <c r="C1" s="321"/>
      <c r="D1" s="321"/>
      <c r="E1" s="321"/>
      <c r="F1" s="321"/>
      <c r="G1" s="57"/>
    </row>
    <row r="2" spans="1:7" ht="12.75" customHeight="1" x14ac:dyDescent="0.3">
      <c r="A2" s="321"/>
      <c r="B2" s="321"/>
      <c r="C2" s="321"/>
      <c r="D2" s="321"/>
      <c r="E2" s="321"/>
      <c r="F2" s="321"/>
      <c r="G2" s="57"/>
    </row>
    <row r="3" spans="1:7" ht="12.75" customHeight="1" x14ac:dyDescent="0.3">
      <c r="A3" s="321"/>
      <c r="B3" s="321"/>
      <c r="C3" s="321"/>
      <c r="D3" s="321"/>
      <c r="E3" s="321"/>
      <c r="F3" s="321"/>
      <c r="G3" s="57"/>
    </row>
    <row r="4" spans="1:7" ht="12.75" customHeight="1" x14ac:dyDescent="0.3">
      <c r="A4" s="321"/>
      <c r="B4" s="321"/>
      <c r="C4" s="321"/>
      <c r="D4" s="321"/>
      <c r="E4" s="321"/>
      <c r="F4" s="321"/>
      <c r="G4" s="57"/>
    </row>
    <row r="5" spans="1:7" ht="12.75" customHeight="1" x14ac:dyDescent="0.3">
      <c r="A5" s="321"/>
      <c r="B5" s="321"/>
      <c r="C5" s="321"/>
      <c r="D5" s="321"/>
      <c r="E5" s="321"/>
      <c r="F5" s="321"/>
      <c r="G5" s="57"/>
    </row>
    <row r="6" spans="1:7" ht="12.75" customHeight="1" x14ac:dyDescent="0.3">
      <c r="A6" s="321"/>
      <c r="B6" s="321"/>
      <c r="C6" s="321"/>
      <c r="D6" s="321"/>
      <c r="E6" s="321"/>
      <c r="F6" s="321"/>
      <c r="G6" s="57"/>
    </row>
    <row r="7" spans="1:7" ht="12.75" customHeight="1" x14ac:dyDescent="0.3">
      <c r="A7" s="321"/>
      <c r="B7" s="321"/>
      <c r="C7" s="321"/>
      <c r="D7" s="321"/>
      <c r="E7" s="321"/>
      <c r="F7" s="321"/>
      <c r="G7" s="57"/>
    </row>
    <row r="8" spans="1:7" ht="15" customHeight="1" x14ac:dyDescent="0.3">
      <c r="A8" s="320" t="s">
        <v>32</v>
      </c>
      <c r="B8" s="320"/>
      <c r="C8" s="320"/>
      <c r="D8" s="320"/>
      <c r="E8" s="320"/>
      <c r="F8" s="320"/>
      <c r="G8" s="58"/>
    </row>
    <row r="9" spans="1:7" ht="12.75" customHeight="1" x14ac:dyDescent="0.3">
      <c r="A9" s="320"/>
      <c r="B9" s="320"/>
      <c r="C9" s="320"/>
      <c r="D9" s="320"/>
      <c r="E9" s="320"/>
      <c r="F9" s="320"/>
      <c r="G9" s="58"/>
    </row>
    <row r="10" spans="1:7" ht="12.75" customHeight="1" x14ac:dyDescent="0.3">
      <c r="A10" s="320"/>
      <c r="B10" s="320"/>
      <c r="C10" s="320"/>
      <c r="D10" s="320"/>
      <c r="E10" s="320"/>
      <c r="F10" s="320"/>
      <c r="G10" s="58"/>
    </row>
    <row r="11" spans="1:7" ht="12.75" customHeight="1" x14ac:dyDescent="0.3">
      <c r="A11" s="320"/>
      <c r="B11" s="320"/>
      <c r="C11" s="320"/>
      <c r="D11" s="320"/>
      <c r="E11" s="320"/>
      <c r="F11" s="320"/>
      <c r="G11" s="58"/>
    </row>
    <row r="12" spans="1:7" ht="12.75" customHeight="1" x14ac:dyDescent="0.3">
      <c r="A12" s="320"/>
      <c r="B12" s="320"/>
      <c r="C12" s="320"/>
      <c r="D12" s="320"/>
      <c r="E12" s="320"/>
      <c r="F12" s="320"/>
      <c r="G12" s="58"/>
    </row>
    <row r="13" spans="1:7" ht="12.75" customHeight="1" x14ac:dyDescent="0.3">
      <c r="A13" s="320"/>
      <c r="B13" s="320"/>
      <c r="C13" s="320"/>
      <c r="D13" s="320"/>
      <c r="E13" s="320"/>
      <c r="F13" s="320"/>
      <c r="G13" s="58"/>
    </row>
    <row r="14" spans="1:7" ht="12.75" customHeight="1" x14ac:dyDescent="0.3">
      <c r="A14" s="320"/>
      <c r="B14" s="320"/>
      <c r="C14" s="320"/>
      <c r="D14" s="320"/>
      <c r="E14" s="320"/>
      <c r="F14" s="320"/>
      <c r="G14" s="58"/>
    </row>
    <row r="15" spans="1:7" ht="13.5" customHeight="1" x14ac:dyDescent="0.3"/>
    <row r="16" spans="1:7" ht="19.5" customHeight="1" x14ac:dyDescent="0.3">
      <c r="A16" s="316" t="s">
        <v>33</v>
      </c>
      <c r="B16" s="317"/>
      <c r="C16" s="317"/>
      <c r="D16" s="317"/>
      <c r="E16" s="317"/>
      <c r="F16" s="318"/>
    </row>
    <row r="17" spans="1:13" ht="18.75" customHeight="1" x14ac:dyDescent="0.3">
      <c r="A17" s="319" t="s">
        <v>34</v>
      </c>
      <c r="B17" s="319"/>
      <c r="C17" s="319"/>
      <c r="D17" s="319"/>
      <c r="E17" s="319"/>
      <c r="F17" s="319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35</v>
      </c>
      <c r="B20" s="59" t="s">
        <v>9</v>
      </c>
    </row>
    <row r="21" spans="1:13" ht="16.5" customHeight="1" x14ac:dyDescent="0.3">
      <c r="A21" s="4" t="s">
        <v>36</v>
      </c>
      <c r="B21" s="59" t="s">
        <v>11</v>
      </c>
    </row>
    <row r="22" spans="1:13" ht="16.5" customHeight="1" x14ac:dyDescent="0.3">
      <c r="A22" s="4" t="s">
        <v>37</v>
      </c>
      <c r="B22" s="59" t="s">
        <v>12</v>
      </c>
    </row>
    <row r="23" spans="1:13" ht="16.5" customHeight="1" x14ac:dyDescent="0.3">
      <c r="A23" s="4" t="s">
        <v>38</v>
      </c>
      <c r="B23" s="59">
        <v>0</v>
      </c>
    </row>
    <row r="24" spans="1:13" ht="16.5" customHeight="1" x14ac:dyDescent="0.3">
      <c r="A24" s="4" t="s">
        <v>39</v>
      </c>
      <c r="B24" s="60">
        <v>0</v>
      </c>
    </row>
    <row r="25" spans="1:13" ht="16.5" customHeight="1" x14ac:dyDescent="0.3">
      <c r="A25" s="4" t="s">
        <v>40</v>
      </c>
      <c r="B25" s="60">
        <v>0</v>
      </c>
    </row>
    <row r="27" spans="1:13" ht="13.5" customHeight="1" x14ac:dyDescent="0.3"/>
    <row r="28" spans="1:13" ht="17.25" customHeight="1" x14ac:dyDescent="0.3">
      <c r="B28" s="6"/>
      <c r="C28" s="7" t="s">
        <v>41</v>
      </c>
      <c r="D28" s="7" t="s">
        <v>42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10.514749999999999</v>
      </c>
      <c r="C29" s="12">
        <v>16.586379999999998</v>
      </c>
      <c r="D29" s="12">
        <v>17.030570000000001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16.586410000000001</v>
      </c>
      <c r="D30" s="12">
        <v>17.03059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16.586449999999999</v>
      </c>
      <c r="D31" s="15">
        <v>17.030560000000001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10.514749999999999</v>
      </c>
      <c r="C33" s="18">
        <f>AVERAGE(C29:C32)</f>
        <v>16.586413333333333</v>
      </c>
      <c r="D33" s="18">
        <f>AVERAGE(D29:D32)</f>
        <v>17.030573333333333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43</v>
      </c>
      <c r="C35" s="22">
        <f>C33-B33</f>
        <v>6.0716633333333334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44</v>
      </c>
      <c r="C37" s="22">
        <f>D33-B33</f>
        <v>6.5158233333333335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45</v>
      </c>
      <c r="C39" s="28">
        <f>C37/C35</f>
        <v>1.0731529361256855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26</v>
      </c>
      <c r="C41" s="39"/>
      <c r="D41" s="40" t="s">
        <v>27</v>
      </c>
      <c r="E41" s="41"/>
      <c r="F41" s="40" t="s">
        <v>28</v>
      </c>
      <c r="G41" s="36"/>
      <c r="H41" s="36"/>
      <c r="I41" s="37"/>
      <c r="J41" s="38"/>
    </row>
    <row r="42" spans="1:13" ht="59.25" customHeight="1" x14ac:dyDescent="0.3">
      <c r="A42" s="42" t="s">
        <v>29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30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6" zoomScale="55" zoomScaleNormal="75" workbookViewId="0">
      <selection activeCell="D81" sqref="D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22" t="s">
        <v>31</v>
      </c>
      <c r="B1" s="322"/>
      <c r="C1" s="322"/>
      <c r="D1" s="322"/>
      <c r="E1" s="322"/>
      <c r="F1" s="322"/>
      <c r="G1" s="322"/>
      <c r="H1" s="322"/>
    </row>
    <row r="2" spans="1:8" x14ac:dyDescent="0.25">
      <c r="A2" s="322"/>
      <c r="B2" s="322"/>
      <c r="C2" s="322"/>
      <c r="D2" s="322"/>
      <c r="E2" s="322"/>
      <c r="F2" s="322"/>
      <c r="G2" s="322"/>
      <c r="H2" s="322"/>
    </row>
    <row r="3" spans="1:8" x14ac:dyDescent="0.25">
      <c r="A3" s="322"/>
      <c r="B3" s="322"/>
      <c r="C3" s="322"/>
      <c r="D3" s="322"/>
      <c r="E3" s="322"/>
      <c r="F3" s="322"/>
      <c r="G3" s="322"/>
      <c r="H3" s="322"/>
    </row>
    <row r="4" spans="1:8" x14ac:dyDescent="0.25">
      <c r="A4" s="322"/>
      <c r="B4" s="322"/>
      <c r="C4" s="322"/>
      <c r="D4" s="322"/>
      <c r="E4" s="322"/>
      <c r="F4" s="322"/>
      <c r="G4" s="322"/>
      <c r="H4" s="322"/>
    </row>
    <row r="5" spans="1:8" x14ac:dyDescent="0.25">
      <c r="A5" s="322"/>
      <c r="B5" s="322"/>
      <c r="C5" s="322"/>
      <c r="D5" s="322"/>
      <c r="E5" s="322"/>
      <c r="F5" s="322"/>
      <c r="G5" s="322"/>
      <c r="H5" s="322"/>
    </row>
    <row r="6" spans="1:8" x14ac:dyDescent="0.25">
      <c r="A6" s="322"/>
      <c r="B6" s="322"/>
      <c r="C6" s="322"/>
      <c r="D6" s="322"/>
      <c r="E6" s="322"/>
      <c r="F6" s="322"/>
      <c r="G6" s="322"/>
      <c r="H6" s="322"/>
    </row>
    <row r="7" spans="1:8" x14ac:dyDescent="0.25">
      <c r="A7" s="322"/>
      <c r="B7" s="322"/>
      <c r="C7" s="322"/>
      <c r="D7" s="322"/>
      <c r="E7" s="322"/>
      <c r="F7" s="322"/>
      <c r="G7" s="322"/>
      <c r="H7" s="322"/>
    </row>
    <row r="8" spans="1:8" x14ac:dyDescent="0.25">
      <c r="A8" s="323" t="s">
        <v>32</v>
      </c>
      <c r="B8" s="323"/>
      <c r="C8" s="323"/>
      <c r="D8" s="323"/>
      <c r="E8" s="323"/>
      <c r="F8" s="323"/>
      <c r="G8" s="323"/>
      <c r="H8" s="323"/>
    </row>
    <row r="9" spans="1:8" x14ac:dyDescent="0.25">
      <c r="A9" s="323"/>
      <c r="B9" s="323"/>
      <c r="C9" s="323"/>
      <c r="D9" s="323"/>
      <c r="E9" s="323"/>
      <c r="F9" s="323"/>
      <c r="G9" s="323"/>
      <c r="H9" s="323"/>
    </row>
    <row r="10" spans="1:8" x14ac:dyDescent="0.25">
      <c r="A10" s="323"/>
      <c r="B10" s="323"/>
      <c r="C10" s="323"/>
      <c r="D10" s="323"/>
      <c r="E10" s="323"/>
      <c r="F10" s="323"/>
      <c r="G10" s="323"/>
      <c r="H10" s="323"/>
    </row>
    <row r="11" spans="1:8" x14ac:dyDescent="0.25">
      <c r="A11" s="323"/>
      <c r="B11" s="323"/>
      <c r="C11" s="323"/>
      <c r="D11" s="323"/>
      <c r="E11" s="323"/>
      <c r="F11" s="323"/>
      <c r="G11" s="323"/>
      <c r="H11" s="323"/>
    </row>
    <row r="12" spans="1:8" x14ac:dyDescent="0.25">
      <c r="A12" s="323"/>
      <c r="B12" s="323"/>
      <c r="C12" s="323"/>
      <c r="D12" s="323"/>
      <c r="E12" s="323"/>
      <c r="F12" s="323"/>
      <c r="G12" s="323"/>
      <c r="H12" s="323"/>
    </row>
    <row r="13" spans="1:8" x14ac:dyDescent="0.25">
      <c r="A13" s="323"/>
      <c r="B13" s="323"/>
      <c r="C13" s="323"/>
      <c r="D13" s="323"/>
      <c r="E13" s="323"/>
      <c r="F13" s="323"/>
      <c r="G13" s="323"/>
      <c r="H13" s="323"/>
    </row>
    <row r="14" spans="1:8" x14ac:dyDescent="0.25">
      <c r="A14" s="323"/>
      <c r="B14" s="323"/>
      <c r="C14" s="323"/>
      <c r="D14" s="323"/>
      <c r="E14" s="323"/>
      <c r="F14" s="323"/>
      <c r="G14" s="323"/>
      <c r="H14" s="323"/>
    </row>
    <row r="15" spans="1:8" ht="19.5" customHeight="1" x14ac:dyDescent="0.25"/>
    <row r="16" spans="1:8" ht="19.5" customHeight="1" x14ac:dyDescent="0.3">
      <c r="A16" s="316" t="s">
        <v>33</v>
      </c>
      <c r="B16" s="317"/>
      <c r="C16" s="317"/>
      <c r="D16" s="317"/>
      <c r="E16" s="317"/>
      <c r="F16" s="317"/>
      <c r="G16" s="317"/>
      <c r="H16" s="318"/>
    </row>
    <row r="17" spans="1:14" ht="20.25" customHeight="1" x14ac:dyDescent="0.25">
      <c r="A17" s="324" t="s">
        <v>46</v>
      </c>
      <c r="B17" s="324"/>
      <c r="C17" s="324"/>
      <c r="D17" s="324"/>
      <c r="E17" s="324"/>
      <c r="F17" s="324"/>
      <c r="G17" s="324"/>
      <c r="H17" s="324"/>
    </row>
    <row r="18" spans="1:14" ht="26.25" customHeight="1" x14ac:dyDescent="0.4">
      <c r="A18" s="63" t="s">
        <v>35</v>
      </c>
      <c r="B18" s="325" t="s">
        <v>5</v>
      </c>
      <c r="C18" s="325"/>
    </row>
    <row r="19" spans="1:14" ht="26.25" customHeight="1" x14ac:dyDescent="0.4">
      <c r="A19" s="63" t="s">
        <v>36</v>
      </c>
      <c r="B19" s="315" t="s">
        <v>128</v>
      </c>
      <c r="C19" s="187">
        <v>25</v>
      </c>
    </row>
    <row r="20" spans="1:14" ht="26.25" customHeight="1" x14ac:dyDescent="0.4">
      <c r="A20" s="63" t="s">
        <v>37</v>
      </c>
      <c r="B20" s="164" t="s">
        <v>127</v>
      </c>
      <c r="C20" s="165"/>
    </row>
    <row r="21" spans="1:14" ht="26.25" customHeight="1" x14ac:dyDescent="0.4">
      <c r="A21" s="63" t="s">
        <v>38</v>
      </c>
      <c r="B21" s="326" t="s">
        <v>111</v>
      </c>
      <c r="C21" s="326"/>
      <c r="D21" s="326"/>
      <c r="E21" s="326"/>
      <c r="F21" s="326"/>
      <c r="G21" s="326"/>
      <c r="H21" s="326"/>
      <c r="I21" s="326"/>
    </row>
    <row r="22" spans="1:14" ht="26.25" customHeight="1" x14ac:dyDescent="0.4">
      <c r="A22" s="63" t="s">
        <v>39</v>
      </c>
      <c r="B22" s="166">
        <v>43320</v>
      </c>
      <c r="C22" s="165"/>
      <c r="D22" s="165"/>
      <c r="E22" s="165"/>
      <c r="F22" s="165"/>
      <c r="G22" s="165"/>
      <c r="H22" s="165"/>
      <c r="I22" s="165"/>
    </row>
    <row r="23" spans="1:14" ht="26.25" customHeight="1" x14ac:dyDescent="0.4">
      <c r="A23" s="63" t="s">
        <v>40</v>
      </c>
      <c r="B23" s="166">
        <v>43328</v>
      </c>
      <c r="C23" s="165"/>
      <c r="D23" s="165"/>
      <c r="E23" s="165"/>
      <c r="F23" s="165"/>
      <c r="G23" s="165"/>
      <c r="H23" s="165"/>
      <c r="I23" s="165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25" t="s">
        <v>112</v>
      </c>
      <c r="C26" s="325"/>
    </row>
    <row r="27" spans="1:14" ht="26.25" customHeight="1" x14ac:dyDescent="0.4">
      <c r="A27" s="68" t="s">
        <v>47</v>
      </c>
      <c r="B27" s="326" t="s">
        <v>113</v>
      </c>
      <c r="C27" s="326"/>
    </row>
    <row r="28" spans="1:14" ht="27" customHeight="1" x14ac:dyDescent="0.4">
      <c r="A28" s="68" t="s">
        <v>6</v>
      </c>
      <c r="B28" s="163">
        <v>99.75</v>
      </c>
    </row>
    <row r="29" spans="1:14" s="3" customFormat="1" ht="27" customHeight="1" x14ac:dyDescent="0.4">
      <c r="A29" s="68" t="s">
        <v>48</v>
      </c>
      <c r="B29" s="162">
        <v>0</v>
      </c>
      <c r="C29" s="336" t="s">
        <v>49</v>
      </c>
      <c r="D29" s="337"/>
      <c r="E29" s="337"/>
      <c r="F29" s="337"/>
      <c r="G29" s="337"/>
      <c r="H29" s="338"/>
      <c r="I29" s="70"/>
      <c r="J29" s="70"/>
      <c r="K29" s="70"/>
      <c r="L29" s="70"/>
    </row>
    <row r="30" spans="1:14" s="3" customFormat="1" ht="19.5" customHeight="1" x14ac:dyDescent="0.3">
      <c r="A30" s="68" t="s">
        <v>50</v>
      </c>
      <c r="B30" s="67">
        <f>B28-B29</f>
        <v>99.75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51</v>
      </c>
      <c r="B31" s="183">
        <v>1</v>
      </c>
      <c r="C31" s="339" t="s">
        <v>52</v>
      </c>
      <c r="D31" s="340"/>
      <c r="E31" s="340"/>
      <c r="F31" s="340"/>
      <c r="G31" s="340"/>
      <c r="H31" s="341"/>
      <c r="I31" s="70"/>
      <c r="J31" s="70"/>
      <c r="K31" s="70"/>
      <c r="L31" s="70"/>
    </row>
    <row r="32" spans="1:14" s="3" customFormat="1" ht="27" customHeight="1" x14ac:dyDescent="0.4">
      <c r="A32" s="68" t="s">
        <v>53</v>
      </c>
      <c r="B32" s="183">
        <v>1</v>
      </c>
      <c r="C32" s="339" t="s">
        <v>54</v>
      </c>
      <c r="D32" s="340"/>
      <c r="E32" s="340"/>
      <c r="F32" s="340"/>
      <c r="G32" s="340"/>
      <c r="H32" s="341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55</v>
      </c>
      <c r="B34" s="77">
        <f>B31/B32</f>
        <v>1</v>
      </c>
      <c r="C34" s="62" t="s">
        <v>56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57</v>
      </c>
      <c r="B36" s="167">
        <v>25</v>
      </c>
      <c r="C36" s="62"/>
      <c r="D36" s="328" t="s">
        <v>58</v>
      </c>
      <c r="E36" s="329"/>
      <c r="F36" s="124" t="s">
        <v>59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60</v>
      </c>
      <c r="B37" s="168">
        <v>4</v>
      </c>
      <c r="C37" s="81" t="s">
        <v>61</v>
      </c>
      <c r="D37" s="82" t="s">
        <v>62</v>
      </c>
      <c r="E37" s="114" t="s">
        <v>63</v>
      </c>
      <c r="F37" s="82" t="s">
        <v>62</v>
      </c>
      <c r="G37" s="83" t="s">
        <v>63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64</v>
      </c>
      <c r="B38" s="168">
        <v>100</v>
      </c>
      <c r="C38" s="84">
        <v>1</v>
      </c>
      <c r="D38" s="169">
        <v>2774549</v>
      </c>
      <c r="E38" s="128">
        <f>IF(ISBLANK(D38),"-",$D$48/$D$45*D38)</f>
        <v>2796885.62784538</v>
      </c>
      <c r="F38" s="169">
        <v>2872806</v>
      </c>
      <c r="G38" s="120">
        <f>IF(ISBLANK(F38),"-",$D$48/$F$45*F38)</f>
        <v>2822151.9010657463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65</v>
      </c>
      <c r="B39" s="168">
        <v>1</v>
      </c>
      <c r="C39" s="80">
        <v>2</v>
      </c>
      <c r="D39" s="170">
        <v>2788929</v>
      </c>
      <c r="E39" s="129">
        <f>IF(ISBLANK(D39),"-",$D$48/$D$45*D39)</f>
        <v>2811381.3946631285</v>
      </c>
      <c r="F39" s="170">
        <v>2875264</v>
      </c>
      <c r="G39" s="121">
        <f>IF(ISBLANK(F39),"-",$D$48/$F$45*F39)</f>
        <v>2824566.5609393399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66</v>
      </c>
      <c r="B40" s="168">
        <v>1</v>
      </c>
      <c r="C40" s="80">
        <v>3</v>
      </c>
      <c r="D40" s="170">
        <v>2794225</v>
      </c>
      <c r="E40" s="129">
        <f>IF(ISBLANK(D40),"-",$D$48/$D$45*D40)</f>
        <v>2816720.0303423214</v>
      </c>
      <c r="F40" s="170">
        <v>2870946</v>
      </c>
      <c r="G40" s="121">
        <f>IF(ISBLANK(F40),"-",$D$48/$F$45*F40)</f>
        <v>2820324.6970930509</v>
      </c>
      <c r="L40" s="74"/>
      <c r="M40" s="74"/>
      <c r="N40" s="85"/>
    </row>
    <row r="41" spans="1:14" ht="26.25" customHeight="1" x14ac:dyDescent="0.4">
      <c r="A41" s="79" t="s">
        <v>67</v>
      </c>
      <c r="B41" s="168">
        <v>1</v>
      </c>
      <c r="C41" s="86">
        <v>4</v>
      </c>
      <c r="D41" s="171"/>
      <c r="E41" s="130" t="str">
        <f>IF(ISBLANK(D41),"-",$D$48/$D$45*D41)</f>
        <v>-</v>
      </c>
      <c r="F41" s="171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68</v>
      </c>
      <c r="B42" s="168">
        <v>1</v>
      </c>
      <c r="C42" s="87" t="s">
        <v>69</v>
      </c>
      <c r="D42" s="148">
        <f>AVERAGE(D38:D41)</f>
        <v>2785901</v>
      </c>
      <c r="E42" s="110">
        <f>AVERAGE(E38:E41)</f>
        <v>2808329.017616943</v>
      </c>
      <c r="F42" s="88">
        <f>AVERAGE(F38:F41)</f>
        <v>2873005.3333333335</v>
      </c>
      <c r="G42" s="89">
        <f>AVERAGE(G38:G41)</f>
        <v>2822347.7196993791</v>
      </c>
    </row>
    <row r="43" spans="1:14" ht="26.25" customHeight="1" x14ac:dyDescent="0.4">
      <c r="A43" s="79" t="s">
        <v>70</v>
      </c>
      <c r="B43" s="163">
        <v>1</v>
      </c>
      <c r="C43" s="149" t="s">
        <v>71</v>
      </c>
      <c r="D43" s="173">
        <v>19.89</v>
      </c>
      <c r="E43" s="85"/>
      <c r="F43" s="172">
        <v>20.41</v>
      </c>
      <c r="G43" s="126"/>
    </row>
    <row r="44" spans="1:14" ht="26.25" customHeight="1" x14ac:dyDescent="0.4">
      <c r="A44" s="79" t="s">
        <v>72</v>
      </c>
      <c r="B44" s="163">
        <v>1</v>
      </c>
      <c r="C44" s="150" t="s">
        <v>73</v>
      </c>
      <c r="D44" s="151">
        <f>D43*$B$34</f>
        <v>19.89</v>
      </c>
      <c r="E44" s="91"/>
      <c r="F44" s="90">
        <f>F43*$B$34</f>
        <v>20.41</v>
      </c>
      <c r="G44" s="93"/>
    </row>
    <row r="45" spans="1:14" ht="19.5" customHeight="1" x14ac:dyDescent="0.3">
      <c r="A45" s="79" t="s">
        <v>74</v>
      </c>
      <c r="B45" s="147">
        <f>(B44/B43)*(B42/B41)*(B40/B39)*(B38/B37)*B36</f>
        <v>625</v>
      </c>
      <c r="C45" s="150" t="s">
        <v>75</v>
      </c>
      <c r="D45" s="152">
        <f>D44*$B$30/100</f>
        <v>19.840275000000002</v>
      </c>
      <c r="E45" s="93"/>
      <c r="F45" s="92">
        <f>F44*$B$30/100</f>
        <v>20.358975000000001</v>
      </c>
      <c r="G45" s="93"/>
    </row>
    <row r="46" spans="1:14" ht="19.5" customHeight="1" x14ac:dyDescent="0.3">
      <c r="A46" s="330" t="s">
        <v>76</v>
      </c>
      <c r="B46" s="334"/>
      <c r="C46" s="150" t="s">
        <v>77</v>
      </c>
      <c r="D46" s="151">
        <f>D45/$B$45</f>
        <v>3.1744440000000006E-2</v>
      </c>
      <c r="E46" s="93"/>
      <c r="F46" s="94">
        <f>F45/$B$45</f>
        <v>3.2574360000000004E-2</v>
      </c>
      <c r="G46" s="93"/>
    </row>
    <row r="47" spans="1:14" ht="27" customHeight="1" x14ac:dyDescent="0.4">
      <c r="A47" s="332"/>
      <c r="B47" s="335"/>
      <c r="C47" s="150" t="s">
        <v>78</v>
      </c>
      <c r="D47" s="174">
        <v>3.2000000000000001E-2</v>
      </c>
      <c r="E47" s="126"/>
      <c r="F47" s="126"/>
      <c r="G47" s="126"/>
    </row>
    <row r="48" spans="1:14" ht="18.75" x14ac:dyDescent="0.3">
      <c r="C48" s="150" t="s">
        <v>79</v>
      </c>
      <c r="D48" s="152">
        <f>D47*$B$45</f>
        <v>20</v>
      </c>
      <c r="E48" s="93"/>
      <c r="F48" s="93"/>
      <c r="G48" s="93"/>
    </row>
    <row r="49" spans="1:12" ht="19.5" customHeight="1" x14ac:dyDescent="0.3">
      <c r="C49" s="153" t="s">
        <v>80</v>
      </c>
      <c r="D49" s="154">
        <f>D48/B34</f>
        <v>20</v>
      </c>
      <c r="E49" s="112"/>
      <c r="F49" s="112"/>
      <c r="G49" s="112"/>
    </row>
    <row r="50" spans="1:12" ht="18.75" x14ac:dyDescent="0.3">
      <c r="C50" s="155" t="s">
        <v>81</v>
      </c>
      <c r="D50" s="156">
        <f>AVERAGE(E38:E41,G38:G41)</f>
        <v>2815338.3686581613</v>
      </c>
      <c r="E50" s="111"/>
      <c r="F50" s="111"/>
      <c r="G50" s="111"/>
    </row>
    <row r="51" spans="1:12" ht="18.75" x14ac:dyDescent="0.3">
      <c r="C51" s="95" t="s">
        <v>82</v>
      </c>
      <c r="D51" s="98">
        <f>STDEV(E38:E41,G38:G41)/D50</f>
        <v>3.6031676994348278E-3</v>
      </c>
      <c r="E51" s="91"/>
      <c r="F51" s="91"/>
      <c r="G51" s="91"/>
    </row>
    <row r="52" spans="1:12" ht="19.5" customHeight="1" x14ac:dyDescent="0.3">
      <c r="C52" s="96" t="s">
        <v>20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83</v>
      </c>
    </row>
    <row r="55" spans="1:12" ht="18.75" x14ac:dyDescent="0.3">
      <c r="A55" s="62" t="s">
        <v>84</v>
      </c>
      <c r="B55" s="64" t="str">
        <f>B21</f>
        <v xml:space="preserve"> Each 5 mL contains: Trimethoprim B.P. 40 mg and Sulphamethoxazole B.P 200 mg.</v>
      </c>
    </row>
    <row r="56" spans="1:12" ht="26.25" customHeight="1" x14ac:dyDescent="0.4">
      <c r="A56" s="158" t="s">
        <v>85</v>
      </c>
      <c r="B56" s="175">
        <v>5</v>
      </c>
      <c r="C56" s="139" t="s">
        <v>86</v>
      </c>
      <c r="D56" s="176">
        <v>40</v>
      </c>
      <c r="E56" s="139" t="str">
        <f>B20</f>
        <v xml:space="preserve">Trimethoprim BP </v>
      </c>
    </row>
    <row r="57" spans="1:12" ht="18.75" x14ac:dyDescent="0.3">
      <c r="A57" s="64" t="s">
        <v>87</v>
      </c>
      <c r="B57" s="186">
        <f>Trimethoprim!C39</f>
        <v>1.0731529361256855</v>
      </c>
    </row>
    <row r="58" spans="1:12" s="27" customFormat="1" ht="18.75" x14ac:dyDescent="0.3">
      <c r="A58" s="137" t="s">
        <v>88</v>
      </c>
      <c r="B58" s="138">
        <f>B56</f>
        <v>5</v>
      </c>
      <c r="C58" s="139" t="s">
        <v>89</v>
      </c>
      <c r="D58" s="159">
        <f>B57*B56</f>
        <v>5.3657646806284278</v>
      </c>
    </row>
    <row r="59" spans="1:12" ht="19.5" customHeight="1" x14ac:dyDescent="0.25"/>
    <row r="60" spans="1:12" s="3" customFormat="1" ht="27" customHeight="1" x14ac:dyDescent="0.4">
      <c r="A60" s="78" t="s">
        <v>90</v>
      </c>
      <c r="B60" s="167">
        <v>100</v>
      </c>
      <c r="C60" s="62"/>
      <c r="D60" s="102" t="s">
        <v>91</v>
      </c>
      <c r="E60" s="101" t="s">
        <v>92</v>
      </c>
      <c r="F60" s="101" t="s">
        <v>62</v>
      </c>
      <c r="G60" s="101" t="s">
        <v>93</v>
      </c>
      <c r="H60" s="81" t="s">
        <v>94</v>
      </c>
      <c r="L60" s="70"/>
    </row>
    <row r="61" spans="1:12" s="3" customFormat="1" ht="24" customHeight="1" x14ac:dyDescent="0.4">
      <c r="A61" s="79" t="s">
        <v>95</v>
      </c>
      <c r="B61" s="168">
        <v>2</v>
      </c>
      <c r="C61" s="345" t="s">
        <v>96</v>
      </c>
      <c r="D61" s="342">
        <v>2.62601</v>
      </c>
      <c r="E61" s="132">
        <v>1</v>
      </c>
      <c r="F61" s="177">
        <v>3375366</v>
      </c>
      <c r="G61" s="143">
        <f>IF(ISBLANK(F61),"-",(F61/$D$50*$D$47*$B$69)*$D$58/$D$61)</f>
        <v>39.196338705665219</v>
      </c>
      <c r="H61" s="140">
        <f t="shared" ref="H61:H72" si="0">IF(ISBLANK(F61),"-",G61/$D$56)</f>
        <v>0.97990846764163053</v>
      </c>
      <c r="L61" s="70"/>
    </row>
    <row r="62" spans="1:12" s="3" customFormat="1" ht="26.25" customHeight="1" x14ac:dyDescent="0.4">
      <c r="A62" s="79" t="s">
        <v>97</v>
      </c>
      <c r="B62" s="168">
        <v>10</v>
      </c>
      <c r="C62" s="346"/>
      <c r="D62" s="343"/>
      <c r="E62" s="133">
        <v>2</v>
      </c>
      <c r="F62" s="170">
        <v>3379565</v>
      </c>
      <c r="G62" s="144">
        <f>IF(ISBLANK(F62),"-",(F62/$D$50*$D$47*$B$69)*$D$58/$D$61)</f>
        <v>39.245099470046057</v>
      </c>
      <c r="H62" s="141">
        <f t="shared" si="0"/>
        <v>0.98112748675115147</v>
      </c>
      <c r="L62" s="70"/>
    </row>
    <row r="63" spans="1:12" s="3" customFormat="1" ht="24.75" customHeight="1" x14ac:dyDescent="0.4">
      <c r="A63" s="79" t="s">
        <v>98</v>
      </c>
      <c r="B63" s="168">
        <v>1</v>
      </c>
      <c r="C63" s="346"/>
      <c r="D63" s="343"/>
      <c r="E63" s="133">
        <v>3</v>
      </c>
      <c r="F63" s="170">
        <v>3370380</v>
      </c>
      <c r="G63" s="144">
        <f>IF(ISBLANK(F63),"-",(F63/$D$50*$D$47*$B$69)*$D$58/$D$61)</f>
        <v>39.138438926860061</v>
      </c>
      <c r="H63" s="141">
        <f t="shared" si="0"/>
        <v>0.97846097317150149</v>
      </c>
      <c r="L63" s="70"/>
    </row>
    <row r="64" spans="1:12" ht="27" customHeight="1" x14ac:dyDescent="0.4">
      <c r="A64" s="79" t="s">
        <v>99</v>
      </c>
      <c r="B64" s="168">
        <v>1</v>
      </c>
      <c r="C64" s="347"/>
      <c r="D64" s="344"/>
      <c r="E64" s="134">
        <v>4</v>
      </c>
      <c r="F64" s="178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 x14ac:dyDescent="0.4">
      <c r="A65" s="79" t="s">
        <v>100</v>
      </c>
      <c r="B65" s="168">
        <v>1</v>
      </c>
      <c r="C65" s="345" t="s">
        <v>101</v>
      </c>
      <c r="D65" s="342">
        <v>2.30992</v>
      </c>
      <c r="E65" s="103">
        <v>1</v>
      </c>
      <c r="F65" s="170">
        <v>2949448</v>
      </c>
      <c r="G65" s="143">
        <f>IF(ISBLANK(F65),"-",(F65/$D$50*$D$47*$B$69)*$D$58/$D$65)</f>
        <v>38.937208315513942</v>
      </c>
      <c r="H65" s="140">
        <f t="shared" si="0"/>
        <v>0.97343020788784851</v>
      </c>
    </row>
    <row r="66" spans="1:11" ht="23.25" customHeight="1" x14ac:dyDescent="0.4">
      <c r="A66" s="79" t="s">
        <v>102</v>
      </c>
      <c r="B66" s="168">
        <v>1</v>
      </c>
      <c r="C66" s="346"/>
      <c r="D66" s="343"/>
      <c r="E66" s="104">
        <v>2</v>
      </c>
      <c r="F66" s="170">
        <v>2974094</v>
      </c>
      <c r="G66" s="144">
        <f>IF(ISBLANK(F66),"-",(F66/$D$50*$D$47*$B$69)*$D$58/$D$65)</f>
        <v>39.262573073985408</v>
      </c>
      <c r="H66" s="141">
        <f t="shared" si="0"/>
        <v>0.98156432684963524</v>
      </c>
    </row>
    <row r="67" spans="1:11" ht="24.75" customHeight="1" x14ac:dyDescent="0.4">
      <c r="A67" s="79" t="s">
        <v>103</v>
      </c>
      <c r="B67" s="168">
        <v>1</v>
      </c>
      <c r="C67" s="346"/>
      <c r="D67" s="343"/>
      <c r="E67" s="104">
        <v>3</v>
      </c>
      <c r="F67" s="170">
        <v>2952334</v>
      </c>
      <c r="G67" s="144">
        <f>IF(ISBLANK(F67),"-",(F67/$D$50*$D$47*$B$69)*$D$58/$D$65)</f>
        <v>38.975307913539936</v>
      </c>
      <c r="H67" s="141">
        <f t="shared" si="0"/>
        <v>0.9743826978384984</v>
      </c>
    </row>
    <row r="68" spans="1:11" ht="27" customHeight="1" x14ac:dyDescent="0.4">
      <c r="A68" s="79" t="s">
        <v>104</v>
      </c>
      <c r="B68" s="168">
        <v>1</v>
      </c>
      <c r="C68" s="347"/>
      <c r="D68" s="344"/>
      <c r="E68" s="105">
        <v>4</v>
      </c>
      <c r="F68" s="178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 x14ac:dyDescent="0.4">
      <c r="A69" s="79" t="s">
        <v>105</v>
      </c>
      <c r="B69" s="146">
        <f>(B68/B67)*(B66/B65)*(B64/B63)*(B62/B61)*B60</f>
        <v>500</v>
      </c>
      <c r="C69" s="345" t="s">
        <v>106</v>
      </c>
      <c r="D69" s="342">
        <v>2.0322100000000001</v>
      </c>
      <c r="E69" s="103">
        <v>1</v>
      </c>
      <c r="F69" s="177">
        <v>2544483</v>
      </c>
      <c r="G69" s="143">
        <f>IF(ISBLANK(F69),"-",(F69/$D$50*$D$47*$B$69)*$D$58/$D$69)</f>
        <v>38.181411156694047</v>
      </c>
      <c r="H69" s="141">
        <f t="shared" si="0"/>
        <v>0.95453527891735113</v>
      </c>
    </row>
    <row r="70" spans="1:11" ht="22.5" customHeight="1" x14ac:dyDescent="0.4">
      <c r="A70" s="157" t="s">
        <v>107</v>
      </c>
      <c r="B70" s="179">
        <f>(D47*B69)/D56*D58</f>
        <v>2.146305872251371</v>
      </c>
      <c r="C70" s="346"/>
      <c r="D70" s="343"/>
      <c r="E70" s="104">
        <v>2</v>
      </c>
      <c r="F70" s="170">
        <v>2543012</v>
      </c>
      <c r="G70" s="144">
        <f>IF(ISBLANK(F70),"-",(F70/$D$50*$D$47*$B$69)*$D$58/$D$69)</f>
        <v>38.159337967047477</v>
      </c>
      <c r="H70" s="141">
        <f t="shared" si="0"/>
        <v>0.95398344917618694</v>
      </c>
    </row>
    <row r="71" spans="1:11" ht="23.25" customHeight="1" x14ac:dyDescent="0.4">
      <c r="A71" s="330" t="s">
        <v>76</v>
      </c>
      <c r="B71" s="331"/>
      <c r="C71" s="346"/>
      <c r="D71" s="343"/>
      <c r="E71" s="104">
        <v>3</v>
      </c>
      <c r="F71" s="170">
        <v>2560203</v>
      </c>
      <c r="G71" s="144">
        <f>IF(ISBLANK(F71),"-",(F71/$D$50*$D$47*$B$69)*$D$58/$D$69)</f>
        <v>38.417298676234658</v>
      </c>
      <c r="H71" s="141">
        <f t="shared" si="0"/>
        <v>0.96043246690586648</v>
      </c>
    </row>
    <row r="72" spans="1:11" ht="23.25" customHeight="1" x14ac:dyDescent="0.4">
      <c r="A72" s="332"/>
      <c r="B72" s="333"/>
      <c r="C72" s="348"/>
      <c r="D72" s="344"/>
      <c r="E72" s="105">
        <v>4</v>
      </c>
      <c r="F72" s="178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69</v>
      </c>
      <c r="H73" s="180">
        <f>AVERAGE(H61:H72)</f>
        <v>0.97086948390440775</v>
      </c>
    </row>
    <row r="74" spans="1:11" ht="26.25" customHeight="1" x14ac:dyDescent="0.4">
      <c r="C74" s="106"/>
      <c r="D74" s="106"/>
      <c r="E74" s="106"/>
      <c r="F74" s="107"/>
      <c r="G74" s="95" t="s">
        <v>82</v>
      </c>
      <c r="H74" s="181">
        <f>STDEV(H61:H72)/H73</f>
        <v>1.1736606820878553E-2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20</v>
      </c>
      <c r="H75" s="182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108</v>
      </c>
      <c r="B77" s="184" t="s">
        <v>109</v>
      </c>
      <c r="C77" s="327" t="str">
        <f>B20</f>
        <v xml:space="preserve">Trimethoprim BP </v>
      </c>
      <c r="D77" s="327"/>
      <c r="E77" s="131" t="s">
        <v>110</v>
      </c>
      <c r="F77" s="131"/>
      <c r="G77" s="185">
        <f>H73</f>
        <v>0.97086948390440775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26</v>
      </c>
      <c r="E79" s="107" t="s">
        <v>27</v>
      </c>
      <c r="F79" s="107"/>
      <c r="G79" s="107" t="s">
        <v>28</v>
      </c>
    </row>
    <row r="80" spans="1:11" ht="83.1" customHeight="1" x14ac:dyDescent="0.3">
      <c r="A80" s="113" t="s">
        <v>29</v>
      </c>
      <c r="B80" s="160" t="s">
        <v>125</v>
      </c>
      <c r="C80" s="160"/>
      <c r="D80" s="106"/>
      <c r="E80" s="115"/>
      <c r="F80" s="109"/>
      <c r="G80" s="135"/>
      <c r="H80" s="135"/>
      <c r="I80" s="109"/>
    </row>
    <row r="81" spans="1:9" ht="83.1" customHeight="1" x14ac:dyDescent="0.3">
      <c r="A81" s="113" t="s">
        <v>30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74" zoomScale="55" zoomScaleNormal="75" workbookViewId="0">
      <selection activeCell="D81" sqref="D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22" t="s">
        <v>31</v>
      </c>
      <c r="B1" s="322"/>
      <c r="C1" s="322"/>
      <c r="D1" s="322"/>
      <c r="E1" s="322"/>
      <c r="F1" s="322"/>
      <c r="G1" s="322"/>
      <c r="H1" s="322"/>
    </row>
    <row r="2" spans="1:8" x14ac:dyDescent="0.25">
      <c r="A2" s="322"/>
      <c r="B2" s="322"/>
      <c r="C2" s="322"/>
      <c r="D2" s="322"/>
      <c r="E2" s="322"/>
      <c r="F2" s="322"/>
      <c r="G2" s="322"/>
      <c r="H2" s="322"/>
    </row>
    <row r="3" spans="1:8" x14ac:dyDescent="0.25">
      <c r="A3" s="322"/>
      <c r="B3" s="322"/>
      <c r="C3" s="322"/>
      <c r="D3" s="322"/>
      <c r="E3" s="322"/>
      <c r="F3" s="322"/>
      <c r="G3" s="322"/>
      <c r="H3" s="322"/>
    </row>
    <row r="4" spans="1:8" x14ac:dyDescent="0.25">
      <c r="A4" s="322"/>
      <c r="B4" s="322"/>
      <c r="C4" s="322"/>
      <c r="D4" s="322"/>
      <c r="E4" s="322"/>
      <c r="F4" s="322"/>
      <c r="G4" s="322"/>
      <c r="H4" s="322"/>
    </row>
    <row r="5" spans="1:8" x14ac:dyDescent="0.25">
      <c r="A5" s="322"/>
      <c r="B5" s="322"/>
      <c r="C5" s="322"/>
      <c r="D5" s="322"/>
      <c r="E5" s="322"/>
      <c r="F5" s="322"/>
      <c r="G5" s="322"/>
      <c r="H5" s="322"/>
    </row>
    <row r="6" spans="1:8" x14ac:dyDescent="0.25">
      <c r="A6" s="322"/>
      <c r="B6" s="322"/>
      <c r="C6" s="322"/>
      <c r="D6" s="322"/>
      <c r="E6" s="322"/>
      <c r="F6" s="322"/>
      <c r="G6" s="322"/>
      <c r="H6" s="322"/>
    </row>
    <row r="7" spans="1:8" x14ac:dyDescent="0.25">
      <c r="A7" s="322"/>
      <c r="B7" s="322"/>
      <c r="C7" s="322"/>
      <c r="D7" s="322"/>
      <c r="E7" s="322"/>
      <c r="F7" s="322"/>
      <c r="G7" s="322"/>
      <c r="H7" s="322"/>
    </row>
    <row r="8" spans="1:8" x14ac:dyDescent="0.25">
      <c r="A8" s="323" t="s">
        <v>32</v>
      </c>
      <c r="B8" s="323"/>
      <c r="C8" s="323"/>
      <c r="D8" s="323"/>
      <c r="E8" s="323"/>
      <c r="F8" s="323"/>
      <c r="G8" s="323"/>
      <c r="H8" s="323"/>
    </row>
    <row r="9" spans="1:8" x14ac:dyDescent="0.25">
      <c r="A9" s="323"/>
      <c r="B9" s="323"/>
      <c r="C9" s="323"/>
      <c r="D9" s="323"/>
      <c r="E9" s="323"/>
      <c r="F9" s="323"/>
      <c r="G9" s="323"/>
      <c r="H9" s="323"/>
    </row>
    <row r="10" spans="1:8" x14ac:dyDescent="0.25">
      <c r="A10" s="323"/>
      <c r="B10" s="323"/>
      <c r="C10" s="323"/>
      <c r="D10" s="323"/>
      <c r="E10" s="323"/>
      <c r="F10" s="323"/>
      <c r="G10" s="323"/>
      <c r="H10" s="323"/>
    </row>
    <row r="11" spans="1:8" x14ac:dyDescent="0.25">
      <c r="A11" s="323"/>
      <c r="B11" s="323"/>
      <c r="C11" s="323"/>
      <c r="D11" s="323"/>
      <c r="E11" s="323"/>
      <c r="F11" s="323"/>
      <c r="G11" s="323"/>
      <c r="H11" s="323"/>
    </row>
    <row r="12" spans="1:8" x14ac:dyDescent="0.25">
      <c r="A12" s="323"/>
      <c r="B12" s="323"/>
      <c r="C12" s="323"/>
      <c r="D12" s="323"/>
      <c r="E12" s="323"/>
      <c r="F12" s="323"/>
      <c r="G12" s="323"/>
      <c r="H12" s="323"/>
    </row>
    <row r="13" spans="1:8" x14ac:dyDescent="0.25">
      <c r="A13" s="323"/>
      <c r="B13" s="323"/>
      <c r="C13" s="323"/>
      <c r="D13" s="323"/>
      <c r="E13" s="323"/>
      <c r="F13" s="323"/>
      <c r="G13" s="323"/>
      <c r="H13" s="323"/>
    </row>
    <row r="14" spans="1:8" x14ac:dyDescent="0.25">
      <c r="A14" s="323"/>
      <c r="B14" s="323"/>
      <c r="C14" s="323"/>
      <c r="D14" s="323"/>
      <c r="E14" s="323"/>
      <c r="F14" s="323"/>
      <c r="G14" s="323"/>
      <c r="H14" s="323"/>
    </row>
    <row r="15" spans="1:8" ht="19.5" customHeight="1" x14ac:dyDescent="0.25"/>
    <row r="16" spans="1:8" ht="19.5" customHeight="1" x14ac:dyDescent="0.3">
      <c r="A16" s="316" t="s">
        <v>33</v>
      </c>
      <c r="B16" s="317"/>
      <c r="C16" s="317"/>
      <c r="D16" s="317"/>
      <c r="E16" s="317"/>
      <c r="F16" s="317"/>
      <c r="G16" s="317"/>
      <c r="H16" s="318"/>
    </row>
    <row r="17" spans="1:14" ht="20.25" customHeight="1" x14ac:dyDescent="0.25">
      <c r="A17" s="324" t="s">
        <v>46</v>
      </c>
      <c r="B17" s="324"/>
      <c r="C17" s="324"/>
      <c r="D17" s="324"/>
      <c r="E17" s="324"/>
      <c r="F17" s="324"/>
      <c r="G17" s="324"/>
      <c r="H17" s="324"/>
    </row>
    <row r="18" spans="1:14" ht="26.25" customHeight="1" x14ac:dyDescent="0.4">
      <c r="A18" s="190" t="s">
        <v>35</v>
      </c>
      <c r="B18" s="325" t="s">
        <v>5</v>
      </c>
      <c r="C18" s="325"/>
    </row>
    <row r="19" spans="1:14" ht="26.25" customHeight="1" x14ac:dyDescent="0.4">
      <c r="A19" s="190" t="s">
        <v>36</v>
      </c>
      <c r="B19" s="291" t="s">
        <v>128</v>
      </c>
      <c r="C19" s="314">
        <v>25</v>
      </c>
    </row>
    <row r="20" spans="1:14" ht="26.25" customHeight="1" x14ac:dyDescent="0.4">
      <c r="A20" s="190" t="s">
        <v>37</v>
      </c>
      <c r="B20" s="291" t="s">
        <v>126</v>
      </c>
      <c r="C20" s="292"/>
    </row>
    <row r="21" spans="1:14" ht="26.25" customHeight="1" x14ac:dyDescent="0.4">
      <c r="A21" s="190" t="s">
        <v>38</v>
      </c>
      <c r="B21" s="326" t="s">
        <v>11</v>
      </c>
      <c r="C21" s="326"/>
      <c r="D21" s="326"/>
      <c r="E21" s="326"/>
      <c r="F21" s="326"/>
      <c r="G21" s="326"/>
      <c r="H21" s="326"/>
      <c r="I21" s="326"/>
    </row>
    <row r="22" spans="1:14" ht="26.25" customHeight="1" x14ac:dyDescent="0.4">
      <c r="A22" s="190" t="s">
        <v>39</v>
      </c>
      <c r="B22" s="293" t="s">
        <v>12</v>
      </c>
      <c r="C22" s="292"/>
      <c r="D22" s="292"/>
      <c r="E22" s="292"/>
      <c r="F22" s="292"/>
      <c r="G22" s="292"/>
      <c r="H22" s="292"/>
      <c r="I22" s="292"/>
    </row>
    <row r="23" spans="1:14" ht="26.25" customHeight="1" x14ac:dyDescent="0.4">
      <c r="A23" s="190" t="s">
        <v>40</v>
      </c>
      <c r="B23" s="293">
        <v>43326</v>
      </c>
      <c r="C23" s="292"/>
      <c r="D23" s="292"/>
      <c r="E23" s="292"/>
      <c r="F23" s="292"/>
      <c r="G23" s="292"/>
      <c r="H23" s="292"/>
      <c r="I23" s="292"/>
    </row>
    <row r="24" spans="1:14" ht="18.75" x14ac:dyDescent="0.3">
      <c r="A24" s="190"/>
      <c r="B24" s="192"/>
    </row>
    <row r="25" spans="1:14" ht="18.75" x14ac:dyDescent="0.3">
      <c r="A25" s="188" t="s">
        <v>1</v>
      </c>
      <c r="B25" s="192"/>
    </row>
    <row r="26" spans="1:14" ht="26.25" customHeight="1" x14ac:dyDescent="0.4">
      <c r="A26" s="193" t="s">
        <v>4</v>
      </c>
      <c r="B26" s="325" t="s">
        <v>114</v>
      </c>
      <c r="C26" s="325"/>
    </row>
    <row r="27" spans="1:14" ht="26.25" customHeight="1" x14ac:dyDescent="0.4">
      <c r="A27" s="195" t="s">
        <v>47</v>
      </c>
      <c r="B27" s="326" t="s">
        <v>115</v>
      </c>
      <c r="C27" s="326"/>
    </row>
    <row r="28" spans="1:14" ht="27" customHeight="1" x14ac:dyDescent="0.4">
      <c r="A28" s="195" t="s">
        <v>6</v>
      </c>
      <c r="B28" s="290">
        <v>99.02</v>
      </c>
    </row>
    <row r="29" spans="1:14" s="3" customFormat="1" ht="27" customHeight="1" x14ac:dyDescent="0.4">
      <c r="A29" s="195" t="s">
        <v>48</v>
      </c>
      <c r="B29" s="289">
        <v>0</v>
      </c>
      <c r="C29" s="336" t="s">
        <v>49</v>
      </c>
      <c r="D29" s="337"/>
      <c r="E29" s="337"/>
      <c r="F29" s="337"/>
      <c r="G29" s="337"/>
      <c r="H29" s="338"/>
      <c r="I29" s="197"/>
      <c r="J29" s="197"/>
      <c r="K29" s="197"/>
      <c r="L29" s="197"/>
    </row>
    <row r="30" spans="1:14" s="3" customFormat="1" ht="19.5" customHeight="1" x14ac:dyDescent="0.3">
      <c r="A30" s="195" t="s">
        <v>50</v>
      </c>
      <c r="B30" s="194">
        <f>B28-B29</f>
        <v>99.02</v>
      </c>
      <c r="C30" s="198"/>
      <c r="D30" s="198"/>
      <c r="E30" s="198"/>
      <c r="F30" s="198"/>
      <c r="G30" s="198"/>
      <c r="H30" s="199"/>
      <c r="I30" s="197"/>
      <c r="J30" s="197"/>
      <c r="K30" s="197"/>
      <c r="L30" s="197"/>
    </row>
    <row r="31" spans="1:14" s="3" customFormat="1" ht="27" customHeight="1" x14ac:dyDescent="0.4">
      <c r="A31" s="195" t="s">
        <v>51</v>
      </c>
      <c r="B31" s="310">
        <v>1</v>
      </c>
      <c r="C31" s="339" t="s">
        <v>52</v>
      </c>
      <c r="D31" s="340"/>
      <c r="E31" s="340"/>
      <c r="F31" s="340"/>
      <c r="G31" s="340"/>
      <c r="H31" s="341"/>
      <c r="I31" s="197"/>
      <c r="J31" s="197"/>
      <c r="K31" s="197"/>
      <c r="L31" s="197"/>
    </row>
    <row r="32" spans="1:14" s="3" customFormat="1" ht="27" customHeight="1" x14ac:dyDescent="0.4">
      <c r="A32" s="195" t="s">
        <v>53</v>
      </c>
      <c r="B32" s="310">
        <v>1</v>
      </c>
      <c r="C32" s="339" t="s">
        <v>54</v>
      </c>
      <c r="D32" s="340"/>
      <c r="E32" s="340"/>
      <c r="F32" s="340"/>
      <c r="G32" s="340"/>
      <c r="H32" s="341"/>
      <c r="I32" s="197"/>
      <c r="J32" s="197"/>
      <c r="K32" s="197"/>
      <c r="L32" s="201"/>
      <c r="M32" s="201"/>
      <c r="N32" s="202"/>
    </row>
    <row r="33" spans="1:14" s="3" customFormat="1" ht="17.25" customHeight="1" x14ac:dyDescent="0.3">
      <c r="A33" s="195"/>
      <c r="B33" s="200"/>
      <c r="C33" s="203"/>
      <c r="D33" s="203"/>
      <c r="E33" s="203"/>
      <c r="F33" s="203"/>
      <c r="G33" s="203"/>
      <c r="H33" s="203"/>
      <c r="I33" s="197"/>
      <c r="J33" s="197"/>
      <c r="K33" s="197"/>
      <c r="L33" s="201"/>
      <c r="M33" s="201"/>
      <c r="N33" s="202"/>
    </row>
    <row r="34" spans="1:14" s="3" customFormat="1" ht="18.75" x14ac:dyDescent="0.3">
      <c r="A34" s="195" t="s">
        <v>55</v>
      </c>
      <c r="B34" s="204">
        <f>B31/B32</f>
        <v>1</v>
      </c>
      <c r="C34" s="189" t="s">
        <v>56</v>
      </c>
      <c r="D34" s="189"/>
      <c r="E34" s="189"/>
      <c r="F34" s="189"/>
      <c r="G34" s="189"/>
      <c r="H34" s="189"/>
      <c r="I34" s="197"/>
      <c r="J34" s="197"/>
      <c r="K34" s="197"/>
      <c r="L34" s="201"/>
      <c r="M34" s="201"/>
      <c r="N34" s="202"/>
    </row>
    <row r="35" spans="1:14" s="3" customFormat="1" ht="19.5" customHeight="1" x14ac:dyDescent="0.3">
      <c r="A35" s="195"/>
      <c r="B35" s="194"/>
      <c r="H35" s="189"/>
      <c r="I35" s="197"/>
      <c r="J35" s="197"/>
      <c r="K35" s="197"/>
      <c r="L35" s="201"/>
      <c r="M35" s="201"/>
      <c r="N35" s="202"/>
    </row>
    <row r="36" spans="1:14" s="3" customFormat="1" ht="27" customHeight="1" x14ac:dyDescent="0.4">
      <c r="A36" s="205" t="s">
        <v>57</v>
      </c>
      <c r="B36" s="294">
        <v>100</v>
      </c>
      <c r="C36" s="189"/>
      <c r="D36" s="328" t="s">
        <v>58</v>
      </c>
      <c r="E36" s="329"/>
      <c r="F36" s="251" t="s">
        <v>59</v>
      </c>
      <c r="G36" s="252"/>
      <c r="J36" s="197"/>
      <c r="K36" s="197"/>
      <c r="L36" s="201"/>
      <c r="M36" s="201"/>
      <c r="N36" s="202"/>
    </row>
    <row r="37" spans="1:14" s="3" customFormat="1" ht="26.25" customHeight="1" x14ac:dyDescent="0.4">
      <c r="A37" s="206" t="s">
        <v>60</v>
      </c>
      <c r="B37" s="295">
        <v>1</v>
      </c>
      <c r="C37" s="208" t="s">
        <v>61</v>
      </c>
      <c r="D37" s="209" t="s">
        <v>62</v>
      </c>
      <c r="E37" s="241" t="s">
        <v>63</v>
      </c>
      <c r="F37" s="209" t="s">
        <v>62</v>
      </c>
      <c r="G37" s="210" t="s">
        <v>63</v>
      </c>
      <c r="J37" s="197"/>
      <c r="K37" s="197"/>
      <c r="L37" s="201"/>
      <c r="M37" s="201"/>
      <c r="N37" s="202"/>
    </row>
    <row r="38" spans="1:14" s="3" customFormat="1" ht="26.25" customHeight="1" x14ac:dyDescent="0.4">
      <c r="A38" s="206" t="s">
        <v>64</v>
      </c>
      <c r="B38" s="295">
        <v>1</v>
      </c>
      <c r="C38" s="211">
        <v>1</v>
      </c>
      <c r="D38" s="296">
        <v>42041116</v>
      </c>
      <c r="E38" s="255">
        <f>IF(ISBLANK(D38),"-",$D$48/$D$45*D38)</f>
        <v>40580355.102465339</v>
      </c>
      <c r="F38" s="296">
        <v>37032967</v>
      </c>
      <c r="G38" s="247">
        <f>IF(ISBLANK(F38),"-",$D$48/$F$45*F38)</f>
        <v>39919393.646797992</v>
      </c>
      <c r="J38" s="197"/>
      <c r="K38" s="197"/>
      <c r="L38" s="201"/>
      <c r="M38" s="201"/>
      <c r="N38" s="202"/>
    </row>
    <row r="39" spans="1:14" s="3" customFormat="1" ht="26.25" customHeight="1" x14ac:dyDescent="0.4">
      <c r="A39" s="206" t="s">
        <v>65</v>
      </c>
      <c r="B39" s="295">
        <v>1</v>
      </c>
      <c r="C39" s="207">
        <v>2</v>
      </c>
      <c r="D39" s="297">
        <v>42374164</v>
      </c>
      <c r="E39" s="256">
        <f>IF(ISBLANK(D39),"-",$D$48/$D$45*D39)</f>
        <v>40901831.014431283</v>
      </c>
      <c r="F39" s="297">
        <v>37051298</v>
      </c>
      <c r="G39" s="248">
        <f>IF(ISBLANK(F39),"-",$D$48/$F$45*F39)</f>
        <v>39939153.403150745</v>
      </c>
      <c r="J39" s="197"/>
      <c r="K39" s="197"/>
      <c r="L39" s="201"/>
      <c r="M39" s="201"/>
      <c r="N39" s="202"/>
    </row>
    <row r="40" spans="1:14" ht="26.25" customHeight="1" x14ac:dyDescent="0.4">
      <c r="A40" s="206" t="s">
        <v>66</v>
      </c>
      <c r="B40" s="295">
        <v>1</v>
      </c>
      <c r="C40" s="207">
        <v>3</v>
      </c>
      <c r="D40" s="297">
        <v>42413555</v>
      </c>
      <c r="E40" s="256">
        <f>IF(ISBLANK(D40),"-",$D$48/$D$45*D40)</f>
        <v>40939853.334481992</v>
      </c>
      <c r="F40" s="297">
        <v>36955720</v>
      </c>
      <c r="G40" s="248">
        <f>IF(ISBLANK(F40),"-",$D$48/$F$45*F40)</f>
        <v>39836125.85458912</v>
      </c>
      <c r="L40" s="201"/>
      <c r="M40" s="201"/>
      <c r="N40" s="212"/>
    </row>
    <row r="41" spans="1:14" ht="26.25" customHeight="1" x14ac:dyDescent="0.4">
      <c r="A41" s="206" t="s">
        <v>67</v>
      </c>
      <c r="B41" s="295">
        <v>1</v>
      </c>
      <c r="C41" s="213">
        <v>4</v>
      </c>
      <c r="D41" s="298"/>
      <c r="E41" s="257" t="str">
        <f>IF(ISBLANK(D41),"-",$D$48/$D$45*D41)</f>
        <v>-</v>
      </c>
      <c r="F41" s="298"/>
      <c r="G41" s="249" t="str">
        <f>IF(ISBLANK(F41),"-",$D$48/$F$45*F41)</f>
        <v>-</v>
      </c>
      <c r="L41" s="201"/>
      <c r="M41" s="201"/>
      <c r="N41" s="212"/>
    </row>
    <row r="42" spans="1:14" ht="27" customHeight="1" x14ac:dyDescent="0.4">
      <c r="A42" s="206" t="s">
        <v>68</v>
      </c>
      <c r="B42" s="295">
        <v>1</v>
      </c>
      <c r="C42" s="214" t="s">
        <v>69</v>
      </c>
      <c r="D42" s="275">
        <f>AVERAGE(D38:D41)</f>
        <v>42276278.333333336</v>
      </c>
      <c r="E42" s="237">
        <f>AVERAGE(E38:E41)</f>
        <v>40807346.483792871</v>
      </c>
      <c r="F42" s="215">
        <f>AVERAGE(F38:F41)</f>
        <v>37013328.333333336</v>
      </c>
      <c r="G42" s="216">
        <f>AVERAGE(G38:G41)</f>
        <v>39898224.301512621</v>
      </c>
    </row>
    <row r="43" spans="1:14" ht="26.25" customHeight="1" x14ac:dyDescent="0.4">
      <c r="A43" s="206" t="s">
        <v>70</v>
      </c>
      <c r="B43" s="290">
        <v>1</v>
      </c>
      <c r="C43" s="276" t="s">
        <v>71</v>
      </c>
      <c r="D43" s="300">
        <v>16.739999999999998</v>
      </c>
      <c r="E43" s="212"/>
      <c r="F43" s="299">
        <v>14.99</v>
      </c>
      <c r="G43" s="253"/>
    </row>
    <row r="44" spans="1:14" ht="26.25" customHeight="1" x14ac:dyDescent="0.4">
      <c r="A44" s="206" t="s">
        <v>72</v>
      </c>
      <c r="B44" s="290">
        <v>1</v>
      </c>
      <c r="C44" s="277" t="s">
        <v>73</v>
      </c>
      <c r="D44" s="278">
        <f>D43*$B$34</f>
        <v>16.739999999999998</v>
      </c>
      <c r="E44" s="218"/>
      <c r="F44" s="217">
        <f>F43*$B$34</f>
        <v>14.99</v>
      </c>
      <c r="G44" s="220"/>
    </row>
    <row r="45" spans="1:14" ht="19.5" customHeight="1" x14ac:dyDescent="0.3">
      <c r="A45" s="206" t="s">
        <v>74</v>
      </c>
      <c r="B45" s="274">
        <f>(B44/B43)*(B42/B41)*(B40/B39)*(B38/B37)*B36</f>
        <v>100</v>
      </c>
      <c r="C45" s="277" t="s">
        <v>75</v>
      </c>
      <c r="D45" s="279">
        <f>D44*$B$30/100</f>
        <v>16.575947999999997</v>
      </c>
      <c r="E45" s="220"/>
      <c r="F45" s="219">
        <f>F44*$B$30/100</f>
        <v>14.843097999999999</v>
      </c>
      <c r="G45" s="220"/>
    </row>
    <row r="46" spans="1:14" ht="19.5" customHeight="1" x14ac:dyDescent="0.3">
      <c r="A46" s="330" t="s">
        <v>76</v>
      </c>
      <c r="B46" s="334"/>
      <c r="C46" s="277" t="s">
        <v>77</v>
      </c>
      <c r="D46" s="278">
        <f>D45/$B$45</f>
        <v>0.16575947999999996</v>
      </c>
      <c r="E46" s="220"/>
      <c r="F46" s="221">
        <f>F45/$B$45</f>
        <v>0.14843097999999999</v>
      </c>
      <c r="G46" s="220"/>
    </row>
    <row r="47" spans="1:14" ht="27" customHeight="1" x14ac:dyDescent="0.4">
      <c r="A47" s="332"/>
      <c r="B47" s="335"/>
      <c r="C47" s="277" t="s">
        <v>78</v>
      </c>
      <c r="D47" s="301">
        <v>0.16</v>
      </c>
      <c r="E47" s="253"/>
      <c r="F47" s="253"/>
      <c r="G47" s="253"/>
    </row>
    <row r="48" spans="1:14" ht="18.75" x14ac:dyDescent="0.3">
      <c r="C48" s="277" t="s">
        <v>79</v>
      </c>
      <c r="D48" s="279">
        <f>D47*$B$45</f>
        <v>16</v>
      </c>
      <c r="E48" s="220"/>
      <c r="F48" s="220"/>
      <c r="G48" s="220"/>
    </row>
    <row r="49" spans="1:12" ht="19.5" customHeight="1" x14ac:dyDescent="0.3">
      <c r="C49" s="280" t="s">
        <v>80</v>
      </c>
      <c r="D49" s="281">
        <f>D48/B34</f>
        <v>16</v>
      </c>
      <c r="E49" s="239"/>
      <c r="F49" s="239"/>
      <c r="G49" s="239"/>
    </row>
    <row r="50" spans="1:12" ht="18.75" x14ac:dyDescent="0.3">
      <c r="C50" s="282" t="s">
        <v>81</v>
      </c>
      <c r="D50" s="283">
        <f>AVERAGE(E38:E41,G38:G41)</f>
        <v>40352785.392652743</v>
      </c>
      <c r="E50" s="238"/>
      <c r="F50" s="238"/>
      <c r="G50" s="238"/>
    </row>
    <row r="51" spans="1:12" ht="18.75" x14ac:dyDescent="0.3">
      <c r="C51" s="222" t="s">
        <v>82</v>
      </c>
      <c r="D51" s="225">
        <f>STDEV(E38:E41,G38:G41)/D50</f>
        <v>1.2750981164182249E-2</v>
      </c>
      <c r="E51" s="218"/>
      <c r="F51" s="218"/>
      <c r="G51" s="218"/>
    </row>
    <row r="52" spans="1:12" ht="19.5" customHeight="1" x14ac:dyDescent="0.3">
      <c r="C52" s="223" t="s">
        <v>20</v>
      </c>
      <c r="D52" s="226">
        <f>COUNT(E38:E41,G38:G41)</f>
        <v>6</v>
      </c>
      <c r="E52" s="218"/>
      <c r="F52" s="218"/>
      <c r="G52" s="218"/>
    </row>
    <row r="54" spans="1:12" ht="18.75" x14ac:dyDescent="0.3">
      <c r="A54" s="188" t="s">
        <v>1</v>
      </c>
      <c r="B54" s="227" t="s">
        <v>83</v>
      </c>
    </row>
    <row r="55" spans="1:12" ht="18.75" x14ac:dyDescent="0.3">
      <c r="A55" s="189" t="s">
        <v>84</v>
      </c>
      <c r="B55" s="191" t="str">
        <f>B21</f>
        <v>Each 5 mL contains: Trimethoprim B.P. 40 mg and Sulphamethoxazole B.P 200 mg.</v>
      </c>
    </row>
    <row r="56" spans="1:12" ht="26.25" customHeight="1" x14ac:dyDescent="0.4">
      <c r="A56" s="285" t="s">
        <v>85</v>
      </c>
      <c r="B56" s="302">
        <v>5</v>
      </c>
      <c r="C56" s="266" t="s">
        <v>86</v>
      </c>
      <c r="D56" s="303">
        <v>200</v>
      </c>
      <c r="E56" s="266" t="str">
        <f>B20</f>
        <v xml:space="preserve"> Sulphamethoxazole Bp</v>
      </c>
    </row>
    <row r="57" spans="1:12" ht="18.75" x14ac:dyDescent="0.3">
      <c r="A57" s="191" t="s">
        <v>87</v>
      </c>
      <c r="B57" s="313">
        <f>Trimethoprim!C39</f>
        <v>1.0731529361256855</v>
      </c>
    </row>
    <row r="58" spans="1:12" s="27" customFormat="1" ht="18.75" x14ac:dyDescent="0.3">
      <c r="A58" s="264" t="s">
        <v>88</v>
      </c>
      <c r="B58" s="265">
        <f>B56</f>
        <v>5</v>
      </c>
      <c r="C58" s="266" t="s">
        <v>89</v>
      </c>
      <c r="D58" s="286">
        <f>B57*B56</f>
        <v>5.3657646806284278</v>
      </c>
    </row>
    <row r="59" spans="1:12" ht="19.5" customHeight="1" x14ac:dyDescent="0.25"/>
    <row r="60" spans="1:12" s="3" customFormat="1" ht="27" customHeight="1" x14ac:dyDescent="0.4">
      <c r="A60" s="205" t="s">
        <v>90</v>
      </c>
      <c r="B60" s="294">
        <v>100</v>
      </c>
      <c r="C60" s="189"/>
      <c r="D60" s="229" t="s">
        <v>91</v>
      </c>
      <c r="E60" s="228" t="s">
        <v>92</v>
      </c>
      <c r="F60" s="228" t="s">
        <v>62</v>
      </c>
      <c r="G60" s="228" t="s">
        <v>93</v>
      </c>
      <c r="H60" s="208" t="s">
        <v>94</v>
      </c>
      <c r="L60" s="197"/>
    </row>
    <row r="61" spans="1:12" s="3" customFormat="1" ht="24" customHeight="1" x14ac:dyDescent="0.4">
      <c r="A61" s="206" t="s">
        <v>95</v>
      </c>
      <c r="B61" s="295">
        <v>2</v>
      </c>
      <c r="C61" s="345" t="s">
        <v>96</v>
      </c>
      <c r="D61" s="342">
        <f>'Trimethoprim 1'!D61:D64</f>
        <v>2.62601</v>
      </c>
      <c r="E61" s="259">
        <v>1</v>
      </c>
      <c r="F61" s="304">
        <v>47313910</v>
      </c>
      <c r="G61" s="270">
        <f>IF(ISBLANK(F61),"-",(F61/$D$50*$D$47*$B$69)*$D$58/$D$61)</f>
        <v>191.66400354103135</v>
      </c>
      <c r="H61" s="267">
        <f t="shared" ref="H61:H72" si="0">IF(ISBLANK(F61),"-",G61/$D$56)</f>
        <v>0.95832001770515673</v>
      </c>
      <c r="L61" s="197"/>
    </row>
    <row r="62" spans="1:12" s="3" customFormat="1" ht="26.25" customHeight="1" x14ac:dyDescent="0.4">
      <c r="A62" s="206" t="s">
        <v>97</v>
      </c>
      <c r="B62" s="295">
        <v>10</v>
      </c>
      <c r="C62" s="346"/>
      <c r="D62" s="343"/>
      <c r="E62" s="260">
        <v>2</v>
      </c>
      <c r="F62" s="297">
        <v>47472874</v>
      </c>
      <c r="G62" s="271">
        <f>IF(ISBLANK(F62),"-",(F62/$D$50*$D$47*$B$69)*$D$58/$D$61)</f>
        <v>192.30795109596593</v>
      </c>
      <c r="H62" s="268">
        <f t="shared" si="0"/>
        <v>0.96153975547982962</v>
      </c>
      <c r="L62" s="197"/>
    </row>
    <row r="63" spans="1:12" s="3" customFormat="1" ht="24.75" customHeight="1" x14ac:dyDescent="0.4">
      <c r="A63" s="206" t="s">
        <v>98</v>
      </c>
      <c r="B63" s="295">
        <v>1</v>
      </c>
      <c r="C63" s="346"/>
      <c r="D63" s="343"/>
      <c r="E63" s="260">
        <v>3</v>
      </c>
      <c r="F63" s="297">
        <v>47003706</v>
      </c>
      <c r="G63" s="271">
        <f>IF(ISBLANK(F63),"-",(F63/$D$50*$D$47*$B$69)*$D$58/$D$61)</f>
        <v>190.40739759672354</v>
      </c>
      <c r="H63" s="268">
        <f t="shared" si="0"/>
        <v>0.95203698798361769</v>
      </c>
      <c r="L63" s="197"/>
    </row>
    <row r="64" spans="1:12" ht="27" customHeight="1" x14ac:dyDescent="0.4">
      <c r="A64" s="206" t="s">
        <v>99</v>
      </c>
      <c r="B64" s="295">
        <v>1</v>
      </c>
      <c r="C64" s="347"/>
      <c r="D64" s="344"/>
      <c r="E64" s="261">
        <v>4</v>
      </c>
      <c r="F64" s="305"/>
      <c r="G64" s="271" t="str">
        <f>IF(ISBLANK(F64),"-",(F64/$D$50*$D$47*$B$69)*$D$58/$D$61)</f>
        <v>-</v>
      </c>
      <c r="H64" s="268" t="str">
        <f t="shared" si="0"/>
        <v>-</v>
      </c>
    </row>
    <row r="65" spans="1:11" ht="24.75" customHeight="1" x14ac:dyDescent="0.4">
      <c r="A65" s="206" t="s">
        <v>100</v>
      </c>
      <c r="B65" s="295">
        <v>1</v>
      </c>
      <c r="C65" s="345" t="s">
        <v>101</v>
      </c>
      <c r="D65" s="342">
        <f>'Trimethoprim 1'!D65:D68</f>
        <v>2.30992</v>
      </c>
      <c r="E65" s="230">
        <v>1</v>
      </c>
      <c r="F65" s="297">
        <v>41785913</v>
      </c>
      <c r="G65" s="270">
        <f>IF(ISBLANK(F65),"-",(F65/$D$50*$D$47*$B$69)*$D$58/$D$65)</f>
        <v>192.43366367821272</v>
      </c>
      <c r="H65" s="267">
        <f t="shared" si="0"/>
        <v>0.96216831839106365</v>
      </c>
    </row>
    <row r="66" spans="1:11" ht="23.25" customHeight="1" x14ac:dyDescent="0.4">
      <c r="A66" s="206" t="s">
        <v>102</v>
      </c>
      <c r="B66" s="295">
        <v>1</v>
      </c>
      <c r="C66" s="346"/>
      <c r="D66" s="343"/>
      <c r="E66" s="231">
        <v>2</v>
      </c>
      <c r="F66" s="297">
        <v>42317455</v>
      </c>
      <c r="G66" s="271">
        <f>IF(ISBLANK(F66),"-",(F66/$D$50*$D$47*$B$69)*$D$58/$D$65)</f>
        <v>194.88153587042362</v>
      </c>
      <c r="H66" s="268">
        <f t="shared" si="0"/>
        <v>0.97440767935211814</v>
      </c>
    </row>
    <row r="67" spans="1:11" ht="24.75" customHeight="1" x14ac:dyDescent="0.4">
      <c r="A67" s="206" t="s">
        <v>103</v>
      </c>
      <c r="B67" s="295">
        <v>1</v>
      </c>
      <c r="C67" s="346"/>
      <c r="D67" s="343"/>
      <c r="E67" s="231">
        <v>3</v>
      </c>
      <c r="F67" s="297">
        <v>42158648</v>
      </c>
      <c r="G67" s="271">
        <f>IF(ISBLANK(F67),"-",(F67/$D$50*$D$47*$B$69)*$D$58/$D$65)</f>
        <v>194.15019340034888</v>
      </c>
      <c r="H67" s="268">
        <f t="shared" si="0"/>
        <v>0.97075096700174446</v>
      </c>
    </row>
    <row r="68" spans="1:11" ht="27" customHeight="1" x14ac:dyDescent="0.4">
      <c r="A68" s="206" t="s">
        <v>104</v>
      </c>
      <c r="B68" s="295">
        <v>1</v>
      </c>
      <c r="C68" s="347"/>
      <c r="D68" s="344"/>
      <c r="E68" s="232">
        <v>4</v>
      </c>
      <c r="F68" s="305"/>
      <c r="G68" s="272" t="str">
        <f>IF(ISBLANK(F68),"-",(F68/$D$50*$D$47*$B$69)*$D$58/$D$65)</f>
        <v>-</v>
      </c>
      <c r="H68" s="269" t="str">
        <f t="shared" si="0"/>
        <v>-</v>
      </c>
    </row>
    <row r="69" spans="1:11" ht="23.25" customHeight="1" x14ac:dyDescent="0.4">
      <c r="A69" s="206" t="s">
        <v>105</v>
      </c>
      <c r="B69" s="273">
        <f>(B68/B67)*(B66/B65)*(B64/B63)*(B62/B61)*B60</f>
        <v>500</v>
      </c>
      <c r="C69" s="345" t="s">
        <v>106</v>
      </c>
      <c r="D69" s="342">
        <f>'Trimethoprim 1'!D69:D72</f>
        <v>2.0322100000000001</v>
      </c>
      <c r="E69" s="230">
        <v>1</v>
      </c>
      <c r="F69" s="304">
        <v>36396507</v>
      </c>
      <c r="G69" s="270">
        <f>IF(ISBLANK(F69),"-",(F69/$D$50*$D$47*$B$69)*$D$58/$D$69)</f>
        <v>190.51940377651084</v>
      </c>
      <c r="H69" s="268">
        <f t="shared" si="0"/>
        <v>0.95259701888255421</v>
      </c>
    </row>
    <row r="70" spans="1:11" ht="22.5" customHeight="1" x14ac:dyDescent="0.4">
      <c r="A70" s="284" t="s">
        <v>107</v>
      </c>
      <c r="B70" s="306">
        <f>(D47*B69)/D56*D58</f>
        <v>2.146305872251371</v>
      </c>
      <c r="C70" s="346"/>
      <c r="D70" s="343"/>
      <c r="E70" s="231">
        <v>2</v>
      </c>
      <c r="F70" s="297">
        <v>36552193</v>
      </c>
      <c r="G70" s="271">
        <f>IF(ISBLANK(F70),"-",(F70/$D$50*$D$47*$B$69)*$D$58/$D$69)</f>
        <v>191.33435021893592</v>
      </c>
      <c r="H70" s="268">
        <f t="shared" si="0"/>
        <v>0.95667175109467961</v>
      </c>
    </row>
    <row r="71" spans="1:11" ht="23.25" customHeight="1" x14ac:dyDescent="0.4">
      <c r="A71" s="330" t="s">
        <v>76</v>
      </c>
      <c r="B71" s="331"/>
      <c r="C71" s="346"/>
      <c r="D71" s="343"/>
      <c r="E71" s="231">
        <v>3</v>
      </c>
      <c r="F71" s="297">
        <v>36926703</v>
      </c>
      <c r="G71" s="271">
        <f>IF(ISBLANK(F71),"-",(F71/$D$50*$D$47*$B$69)*$D$58/$D$69)</f>
        <v>193.29474223975106</v>
      </c>
      <c r="H71" s="268">
        <f t="shared" si="0"/>
        <v>0.96647371119875525</v>
      </c>
    </row>
    <row r="72" spans="1:11" ht="23.25" customHeight="1" x14ac:dyDescent="0.4">
      <c r="A72" s="332"/>
      <c r="B72" s="333"/>
      <c r="C72" s="348"/>
      <c r="D72" s="344"/>
      <c r="E72" s="232">
        <v>4</v>
      </c>
      <c r="F72" s="305"/>
      <c r="G72" s="272" t="str">
        <f>IF(ISBLANK(F72),"-",(F72/$D$50*$D$47*$B$69)*$D$58/$D$69)</f>
        <v>-</v>
      </c>
      <c r="H72" s="269" t="str">
        <f t="shared" si="0"/>
        <v>-</v>
      </c>
    </row>
    <row r="73" spans="1:11" ht="26.25" customHeight="1" x14ac:dyDescent="0.4">
      <c r="A73" s="233"/>
      <c r="B73" s="233"/>
      <c r="C73" s="233"/>
      <c r="D73" s="233"/>
      <c r="E73" s="233"/>
      <c r="F73" s="234"/>
      <c r="G73" s="224" t="s">
        <v>69</v>
      </c>
      <c r="H73" s="307">
        <f>AVERAGE(H61:H72)</f>
        <v>0.96166291189883546</v>
      </c>
    </row>
    <row r="74" spans="1:11" ht="26.25" customHeight="1" x14ac:dyDescent="0.4">
      <c r="C74" s="233"/>
      <c r="D74" s="233"/>
      <c r="E74" s="233"/>
      <c r="F74" s="234"/>
      <c r="G74" s="222" t="s">
        <v>82</v>
      </c>
      <c r="H74" s="308">
        <f>STDEV(H61:H72)/H73</f>
        <v>8.049489371406187E-3</v>
      </c>
    </row>
    <row r="75" spans="1:11" ht="27" customHeight="1" x14ac:dyDescent="0.4">
      <c r="A75" s="233"/>
      <c r="B75" s="233"/>
      <c r="C75" s="234"/>
      <c r="D75" s="235"/>
      <c r="E75" s="235"/>
      <c r="F75" s="234"/>
      <c r="G75" s="223" t="s">
        <v>20</v>
      </c>
      <c r="H75" s="309">
        <f>COUNT(H61:H72)</f>
        <v>9</v>
      </c>
    </row>
    <row r="76" spans="1:11" ht="18.75" x14ac:dyDescent="0.3">
      <c r="A76" s="233"/>
      <c r="B76" s="233"/>
      <c r="C76" s="234"/>
      <c r="D76" s="235"/>
      <c r="E76" s="235"/>
      <c r="F76" s="235"/>
      <c r="G76" s="235"/>
      <c r="H76" s="234"/>
      <c r="I76" s="236"/>
      <c r="J76" s="240"/>
      <c r="K76" s="254"/>
    </row>
    <row r="77" spans="1:11" ht="26.25" customHeight="1" x14ac:dyDescent="0.4">
      <c r="A77" s="193" t="s">
        <v>108</v>
      </c>
      <c r="B77" s="311" t="s">
        <v>109</v>
      </c>
      <c r="C77" s="327" t="str">
        <f>B20</f>
        <v xml:space="preserve"> Sulphamethoxazole Bp</v>
      </c>
      <c r="D77" s="327"/>
      <c r="E77" s="258" t="s">
        <v>110</v>
      </c>
      <c r="F77" s="258"/>
      <c r="G77" s="312">
        <f>H73</f>
        <v>0.96166291189883546</v>
      </c>
      <c r="H77" s="234"/>
      <c r="I77" s="236"/>
      <c r="J77" s="240"/>
      <c r="K77" s="254"/>
    </row>
    <row r="78" spans="1:11" ht="19.5" customHeight="1" x14ac:dyDescent="0.3">
      <c r="A78" s="244"/>
      <c r="B78" s="245"/>
      <c r="C78" s="246"/>
      <c r="D78" s="246"/>
      <c r="E78" s="245"/>
      <c r="F78" s="245"/>
      <c r="G78" s="245"/>
      <c r="H78" s="245"/>
    </row>
    <row r="79" spans="1:11" ht="18.75" x14ac:dyDescent="0.3">
      <c r="B79" s="196" t="s">
        <v>26</v>
      </c>
      <c r="E79" s="234" t="s">
        <v>27</v>
      </c>
      <c r="F79" s="234"/>
      <c r="G79" s="234" t="s">
        <v>28</v>
      </c>
    </row>
    <row r="80" spans="1:11" ht="83.1" customHeight="1" x14ac:dyDescent="0.3">
      <c r="A80" s="240" t="s">
        <v>29</v>
      </c>
      <c r="B80" s="287"/>
      <c r="C80" s="287"/>
      <c r="D80" s="233"/>
      <c r="E80" s="242"/>
      <c r="F80" s="236"/>
      <c r="G80" s="262"/>
      <c r="H80" s="262"/>
      <c r="I80" s="236"/>
    </row>
    <row r="81" spans="1:9" ht="83.1" customHeight="1" x14ac:dyDescent="0.3">
      <c r="A81" s="240" t="s">
        <v>30</v>
      </c>
      <c r="B81" s="288"/>
      <c r="C81" s="288"/>
      <c r="D81" s="250"/>
      <c r="E81" s="243"/>
      <c r="F81" s="236"/>
      <c r="G81" s="263"/>
      <c r="H81" s="263"/>
      <c r="I81" s="258"/>
    </row>
    <row r="82" spans="1:9" ht="18.75" x14ac:dyDescent="0.3">
      <c r="A82" s="233"/>
      <c r="B82" s="234"/>
      <c r="C82" s="235"/>
      <c r="D82" s="235"/>
      <c r="E82" s="235"/>
      <c r="F82" s="235"/>
      <c r="G82" s="234"/>
      <c r="H82" s="234"/>
      <c r="I82" s="236"/>
    </row>
    <row r="83" spans="1:9" ht="18.75" x14ac:dyDescent="0.3">
      <c r="A83" s="233"/>
      <c r="B83" s="233"/>
      <c r="C83" s="234"/>
      <c r="D83" s="235"/>
      <c r="E83" s="235"/>
      <c r="F83" s="235"/>
      <c r="G83" s="235"/>
      <c r="H83" s="234"/>
      <c r="I83" s="236"/>
    </row>
    <row r="84" spans="1:9" ht="18.75" x14ac:dyDescent="0.3">
      <c r="A84" s="233"/>
      <c r="B84" s="233"/>
      <c r="C84" s="234"/>
      <c r="D84" s="235"/>
      <c r="E84" s="235"/>
      <c r="F84" s="235"/>
      <c r="G84" s="235"/>
      <c r="H84" s="234"/>
      <c r="I84" s="236"/>
    </row>
    <row r="85" spans="1:9" ht="18.75" x14ac:dyDescent="0.3">
      <c r="A85" s="233"/>
      <c r="B85" s="233"/>
      <c r="C85" s="234"/>
      <c r="D85" s="235"/>
      <c r="E85" s="235"/>
      <c r="F85" s="235"/>
      <c r="G85" s="235"/>
      <c r="H85" s="234"/>
      <c r="I85" s="236"/>
    </row>
    <row r="86" spans="1:9" ht="18.75" x14ac:dyDescent="0.3">
      <c r="A86" s="233"/>
      <c r="B86" s="233"/>
      <c r="C86" s="234"/>
      <c r="D86" s="235"/>
      <c r="E86" s="235"/>
      <c r="F86" s="235"/>
      <c r="G86" s="235"/>
      <c r="H86" s="234"/>
      <c r="I86" s="236"/>
    </row>
    <row r="87" spans="1:9" ht="18.75" x14ac:dyDescent="0.3">
      <c r="A87" s="233"/>
      <c r="B87" s="233"/>
      <c r="C87" s="234"/>
      <c r="D87" s="235"/>
      <c r="E87" s="235"/>
      <c r="F87" s="235"/>
      <c r="G87" s="235"/>
      <c r="H87" s="234"/>
      <c r="I87" s="236"/>
    </row>
    <row r="88" spans="1:9" ht="18.75" x14ac:dyDescent="0.3">
      <c r="A88" s="233"/>
      <c r="B88" s="233"/>
      <c r="C88" s="234"/>
      <c r="D88" s="235"/>
      <c r="E88" s="235"/>
      <c r="F88" s="235"/>
      <c r="G88" s="235"/>
      <c r="H88" s="234"/>
      <c r="I88" s="236"/>
    </row>
    <row r="89" spans="1:9" ht="18.75" x14ac:dyDescent="0.3">
      <c r="A89" s="233"/>
      <c r="B89" s="233"/>
      <c r="C89" s="234"/>
      <c r="D89" s="235"/>
      <c r="E89" s="235"/>
      <c r="F89" s="235"/>
      <c r="G89" s="235"/>
      <c r="H89" s="234"/>
      <c r="I89" s="236"/>
    </row>
    <row r="90" spans="1:9" ht="18.75" x14ac:dyDescent="0.3">
      <c r="A90" s="233"/>
      <c r="B90" s="233"/>
      <c r="C90" s="234"/>
      <c r="D90" s="235"/>
      <c r="E90" s="235"/>
      <c r="F90" s="235"/>
      <c r="G90" s="235"/>
      <c r="H90" s="234"/>
      <c r="I90" s="236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9" sqref="K2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SST TRIMETHOPRIM</vt:lpstr>
      <vt:lpstr>SST SULFAMETHOXAZOLE</vt:lpstr>
      <vt:lpstr>Trimethoprim</vt:lpstr>
      <vt:lpstr>Trimethoprim 1</vt:lpstr>
      <vt:lpstr>Sulfamethoxazole</vt:lpstr>
      <vt:lpstr>Sheet3</vt:lpstr>
      <vt:lpstr>'SST SULFAMETHOXAZOLE'!Print_Area</vt:lpstr>
      <vt:lpstr>'SST TRIMETHOPRIM'!Print_Area</vt:lpstr>
      <vt:lpstr>Sulfamethoxazole!Print_Area</vt:lpstr>
      <vt:lpstr>'Trimethoprim 1'!Print_Area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2018-08-16T11:34:19Z</cp:lastPrinted>
  <dcterms:created xsi:type="dcterms:W3CDTF">2005-07-05T10:19:27Z</dcterms:created>
  <dcterms:modified xsi:type="dcterms:W3CDTF">2018-08-16T12:04:55Z</dcterms:modified>
</cp:coreProperties>
</file>