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4"/>
  </bookViews>
  <sheets>
    <sheet name="SST TRIMETHOPRIM" sheetId="3" r:id="rId1"/>
    <sheet name="SST SULFAMETHOXAZOLE" sheetId="4" r:id="rId2"/>
    <sheet name="Trimethoprim 1" sheetId="5" r:id="rId3"/>
    <sheet name="Sulfamethoxazole (2)" sheetId="6" r:id="rId4"/>
    <sheet name="Trimethoprim" sheetId="2" r:id="rId5"/>
  </sheets>
  <definedNames>
    <definedName name="_xlnm.Print_Area" localSheetId="1">'SST SULFAMETHOXAZOLE'!$A$15:$G$63</definedName>
    <definedName name="_xlnm.Print_Area" localSheetId="0">'SST TRIMETHOPRIM'!$A$15:$G$62</definedName>
    <definedName name="_xlnm.Print_Area" localSheetId="3">'Sulfamethoxazole (2)'!$A$1:$H$81</definedName>
    <definedName name="_xlnm.Print_Area" localSheetId="2">'Trimethoprim 1'!$A$1:$H$81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5" l="1"/>
  <c r="B57" i="6"/>
  <c r="D58" i="6" s="1"/>
  <c r="C77" i="6"/>
  <c r="H72" i="6"/>
  <c r="G72" i="6"/>
  <c r="D69" i="6"/>
  <c r="B69" i="6"/>
  <c r="H68" i="6"/>
  <c r="G68" i="6"/>
  <c r="D65" i="6"/>
  <c r="H64" i="6"/>
  <c r="G64" i="6"/>
  <c r="G63" i="6"/>
  <c r="H63" i="6" s="1"/>
  <c r="G62" i="6"/>
  <c r="H62" i="6" s="1"/>
  <c r="G61" i="6"/>
  <c r="H61" i="6" s="1"/>
  <c r="D61" i="6"/>
  <c r="B58" i="6"/>
  <c r="E56" i="6"/>
  <c r="B55" i="6"/>
  <c r="B45" i="6"/>
  <c r="D48" i="6" s="1"/>
  <c r="D44" i="6"/>
  <c r="D45" i="6" s="1"/>
  <c r="D46" i="6" s="1"/>
  <c r="F42" i="6"/>
  <c r="D42" i="6"/>
  <c r="G41" i="6"/>
  <c r="E41" i="6"/>
  <c r="B34" i="6"/>
  <c r="F44" i="6" s="1"/>
  <c r="F45" i="6" s="1"/>
  <c r="F46" i="6" s="1"/>
  <c r="B30" i="6"/>
  <c r="C77" i="5"/>
  <c r="H72" i="5"/>
  <c r="G72" i="5"/>
  <c r="B69" i="5"/>
  <c r="H68" i="5"/>
  <c r="G68" i="5"/>
  <c r="H64" i="5"/>
  <c r="G64" i="5"/>
  <c r="G63" i="5"/>
  <c r="H63" i="5" s="1"/>
  <c r="G62" i="5"/>
  <c r="H62" i="5" s="1"/>
  <c r="G61" i="5"/>
  <c r="H61" i="5" s="1"/>
  <c r="D58" i="5"/>
  <c r="B70" i="5" s="1"/>
  <c r="B58" i="5"/>
  <c r="E56" i="5"/>
  <c r="B55" i="5"/>
  <c r="B45" i="5"/>
  <c r="D48" i="5" s="1"/>
  <c r="D44" i="5"/>
  <c r="D45" i="5" s="1"/>
  <c r="D46" i="5" s="1"/>
  <c r="F42" i="5"/>
  <c r="D42" i="5"/>
  <c r="G41" i="5"/>
  <c r="E41" i="5"/>
  <c r="B34" i="5"/>
  <c r="F44" i="5" s="1"/>
  <c r="F45" i="5" s="1"/>
  <c r="F46" i="5" s="1"/>
  <c r="B30" i="5"/>
  <c r="B54" i="4"/>
  <c r="E52" i="4"/>
  <c r="D52" i="4"/>
  <c r="C52" i="4"/>
  <c r="B52" i="4"/>
  <c r="B53" i="4" s="1"/>
  <c r="B32" i="4"/>
  <c r="G30" i="4"/>
  <c r="F30" i="4"/>
  <c r="E30" i="4"/>
  <c r="D30" i="4"/>
  <c r="C30" i="4"/>
  <c r="B30" i="4"/>
  <c r="B31" i="4" s="1"/>
  <c r="B53" i="3"/>
  <c r="E51" i="3"/>
  <c r="D51" i="3"/>
  <c r="C51" i="3"/>
  <c r="B51" i="3"/>
  <c r="B52" i="3" s="1"/>
  <c r="B32" i="3"/>
  <c r="B31" i="3"/>
  <c r="E30" i="3"/>
  <c r="D30" i="3"/>
  <c r="C30" i="3"/>
  <c r="B30" i="3"/>
  <c r="F29" i="3"/>
  <c r="F28" i="3"/>
  <c r="F27" i="3"/>
  <c r="F26" i="3"/>
  <c r="F25" i="3"/>
  <c r="F24" i="3"/>
  <c r="F30" i="3" s="1"/>
  <c r="B21" i="3"/>
  <c r="D33" i="2"/>
  <c r="C33" i="2"/>
  <c r="C35" i="2" s="1"/>
  <c r="B33" i="2"/>
  <c r="B70" i="6" l="1"/>
  <c r="C37" i="2"/>
  <c r="C39" i="2" s="1"/>
  <c r="G39" i="5"/>
  <c r="E39" i="5"/>
  <c r="G40" i="5"/>
  <c r="G38" i="5"/>
  <c r="D49" i="5"/>
  <c r="E40" i="5"/>
  <c r="E38" i="5"/>
  <c r="E39" i="6"/>
  <c r="G40" i="6"/>
  <c r="G38" i="6"/>
  <c r="D49" i="6"/>
  <c r="E40" i="6"/>
  <c r="E38" i="6"/>
  <c r="G39" i="6"/>
  <c r="G42" i="5" l="1"/>
  <c r="G42" i="6"/>
  <c r="D52" i="5"/>
  <c r="D50" i="5"/>
  <c r="E42" i="5"/>
  <c r="D50" i="6"/>
  <c r="E42" i="6"/>
  <c r="D52" i="6"/>
  <c r="G71" i="5" l="1"/>
  <c r="H71" i="5" s="1"/>
  <c r="G66" i="5"/>
  <c r="H66" i="5" s="1"/>
  <c r="D51" i="5"/>
  <c r="G69" i="5"/>
  <c r="H69" i="5" s="1"/>
  <c r="G70" i="5"/>
  <c r="H70" i="5" s="1"/>
  <c r="G67" i="5"/>
  <c r="H67" i="5" s="1"/>
  <c r="G65" i="5"/>
  <c r="H65" i="5" s="1"/>
  <c r="G71" i="6"/>
  <c r="H71" i="6" s="1"/>
  <c r="D51" i="6"/>
  <c r="G69" i="6"/>
  <c r="H69" i="6" s="1"/>
  <c r="G66" i="6"/>
  <c r="H66" i="6" s="1"/>
  <c r="G70" i="6"/>
  <c r="H70" i="6" s="1"/>
  <c r="G67" i="6"/>
  <c r="H67" i="6" s="1"/>
  <c r="G65" i="6"/>
  <c r="H65" i="6" s="1"/>
  <c r="H73" i="5" l="1"/>
  <c r="H75" i="5"/>
  <c r="H73" i="6"/>
  <c r="H75" i="6"/>
  <c r="H74" i="5" l="1"/>
  <c r="G77" i="5"/>
  <c r="G77" i="6"/>
  <c r="H74" i="6"/>
</calcChain>
</file>

<file path=xl/sharedStrings.xml><?xml version="1.0" encoding="utf-8"?>
<sst xmlns="http://schemas.openxmlformats.org/spreadsheetml/2006/main" count="320" uniqueCount="130">
  <si>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</si>
  <si>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</si>
  <si>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</si>
  <si>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</si>
  <si>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</si>
  <si>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</si>
  <si>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</si>
  <si>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NDQB201808043</t>
  </si>
  <si>
    <t>Weight (mg):</t>
  </si>
  <si>
    <t>Sulfamethoxazole BP &amp; Trimethoprim BP</t>
  </si>
  <si>
    <t>Standard Conc (mg/mL):</t>
  </si>
  <si>
    <t>Each 5 ml contains Sulmethoxazole BP 200 mg and Trimethoprim  BP 40 mg.</t>
  </si>
  <si>
    <t>2018-08-08 08:48:22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</si>
  <si>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</si>
  <si>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</si>
  <si>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</si>
  <si>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</si>
  <si>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</si>
  <si>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</si>
  <si>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</si>
  <si>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</si>
  <si>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</si>
  <si>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</si>
  <si>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</si>
  <si>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</si>
  <si>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</si>
  <si>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</si>
  <si>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</si>
  <si>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</si>
  <si>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</si>
  <si>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</si>
  <si>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</si>
  <si>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</si>
  <si>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</si>
  <si>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</si>
  <si>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</si>
  <si>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</si>
  <si>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</si>
  <si>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</si>
  <si>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</si>
  <si>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</si>
  <si>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</si>
  <si>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</si>
  <si>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</si>
  <si>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</si>
  <si>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</si>
  <si>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TRIMETHOPRIM</t>
  </si>
  <si>
    <t>RRT</t>
  </si>
  <si>
    <r>
      <t xml:space="preserve">RRT should </t>
    </r>
    <r>
      <rPr>
        <b/>
        <sz val="12"/>
        <color rgb="FF000000"/>
        <rFont val="Book Antiqua"/>
        <family val="1"/>
      </rPr>
      <t>1.0</t>
    </r>
  </si>
  <si>
    <t>SARAH KARAIUKI</t>
  </si>
  <si>
    <t>sulfamethoxazole</t>
  </si>
  <si>
    <t>2018-08-08 08:15:16</t>
  </si>
  <si>
    <t>RESOLUTION</t>
  </si>
  <si>
    <r>
      <t xml:space="preserve">RRT should </t>
    </r>
    <r>
      <rPr>
        <b/>
        <sz val="12"/>
        <color rgb="FF000000"/>
        <rFont val="Book Antiqua"/>
        <family val="1"/>
      </rPr>
      <t>1.8</t>
    </r>
  </si>
  <si>
    <t>The Resolution between sulfamethoxazole and trimethoprim NLT 5.0</t>
  </si>
  <si>
    <t>SARAH KARIUKI</t>
  </si>
  <si>
    <t>Analysis Report</t>
  </si>
  <si>
    <t xml:space="preserve">Trimethoprim BP </t>
  </si>
  <si>
    <t xml:space="preserve"> Each 5 mL contains: Trimethoprim B.P. 40 mg and Sulphamethoxazole B.P 200 mg.</t>
  </si>
  <si>
    <t>Trimethoprim</t>
  </si>
  <si>
    <t>Code:</t>
  </si>
  <si>
    <t>T7-5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</si>
  <si>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</si>
  <si>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</si>
  <si>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</si>
  <si>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</si>
  <si>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</si>
  <si>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</si>
  <si>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</si>
  <si>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</si>
  <si>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</si>
  <si>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</si>
  <si>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</si>
  <si>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</si>
  <si>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</si>
  <si>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</si>
  <si>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</si>
  <si>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</si>
  <si>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</si>
  <si>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</si>
  <si>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</si>
  <si>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</si>
  <si>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</si>
  <si>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</si>
  <si>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</si>
  <si>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</si>
  <si>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</si>
  <si>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</si>
  <si>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</si>
  <si>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</si>
  <si>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</si>
  <si>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</si>
  <si>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</si>
  <si>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</si>
  <si>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</si>
  <si>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</si>
  <si>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</si>
  <si>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</si>
  <si>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</si>
  <si>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</si>
  <si>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</si>
  <si>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</si>
  <si>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</si>
  <si>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</si>
  <si>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</si>
  <si>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</si>
  <si>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</si>
  <si>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</si>
  <si>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</si>
  <si>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</si>
  <si>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</si>
  <si>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</si>
  <si>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</si>
  <si>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</si>
  <si>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</si>
  <si>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</si>
  <si>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</si>
  <si>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</si>
  <si>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</si>
  <si>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</si>
  <si>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</si>
  <si>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</si>
  <si>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</si>
  <si>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</si>
  <si>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</si>
  <si>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sarah kariuki</t>
  </si>
  <si>
    <t xml:space="preserve"> Sulphamethoxazole Bp</t>
  </si>
  <si>
    <t>Each 5 mL contains: Trimethoprim B.P. 40 mg and Sulphamethoxazole B.P 200 mg.</t>
  </si>
  <si>
    <t>Sulfamethoxazole</t>
  </si>
  <si>
    <t>s12-6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</si>
</sst>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\ &quot;mg&quot;"/>
    <numFmt numFmtId="174" formatCode="0.0000\ &quot;g&quot;"/>
  </numFmts>
  <fonts count="2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3" fillId="2" borderId="0"/>
    <xf numFmtId="0" fontId="13" fillId="2" borderId="0"/>
    <xf numFmtId="0" fontId="13" fillId="2" borderId="0"/>
    <xf numFmtId="0" fontId="13" fillId="2" borderId="0"/>
  </cellStyleXfs>
  <cellXfs count="273">
    <xf numFmtId="0" fontId="0" fillId="2" borderId="0" xfId="0" applyFill="1"/>
    <xf numFmtId="0" fontId="1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14" fillId="2" borderId="2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22" xfId="1" applyNumberFormat="1" applyFont="1" applyFill="1" applyBorder="1" applyAlignment="1" applyProtection="1">
      <alignment horizontal="center"/>
      <protection locked="0"/>
    </xf>
    <xf numFmtId="0" fontId="2" fillId="6" borderId="23" xfId="1" applyFont="1" applyFill="1" applyBorder="1" applyAlignment="1">
      <alignment horizontal="center"/>
    </xf>
    <xf numFmtId="2" fontId="7" fillId="3" borderId="2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2" fontId="7" fillId="3" borderId="2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2" xfId="1" applyNumberFormat="1" applyFont="1" applyFill="1" applyBorder="1" applyAlignment="1">
      <alignment horizontal="center"/>
    </xf>
    <xf numFmtId="0" fontId="2" fillId="7" borderId="21" xfId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0" xfId="1" applyFont="1" applyFill="1" applyBorder="1"/>
    <xf numFmtId="0" fontId="2" fillId="2" borderId="23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2" fillId="2" borderId="26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15" fillId="2" borderId="0" xfId="1" applyFont="1" applyFill="1"/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6" fillId="2" borderId="6" xfId="1" applyFont="1" applyFill="1" applyBorder="1"/>
    <xf numFmtId="0" fontId="6" fillId="2" borderId="8" xfId="1" applyFont="1" applyFill="1" applyBorder="1"/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3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16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7" fillId="2" borderId="27" xfId="1" applyFont="1" applyFill="1" applyBorder="1"/>
    <xf numFmtId="0" fontId="15" fillId="2" borderId="21" xfId="1" applyFont="1" applyFill="1" applyBorder="1"/>
    <xf numFmtId="0" fontId="18" fillId="6" borderId="28" xfId="1" applyFont="1" applyFill="1" applyBorder="1" applyAlignment="1">
      <alignment horizontal="center"/>
    </xf>
    <xf numFmtId="2" fontId="2" fillId="6" borderId="23" xfId="1" applyNumberFormat="1" applyFont="1" applyFill="1" applyBorder="1" applyAlignment="1">
      <alignment horizontal="center"/>
    </xf>
    <xf numFmtId="0" fontId="2" fillId="8" borderId="28" xfId="1" applyFont="1" applyFill="1" applyBorder="1" applyAlignment="1">
      <alignment horizontal="center"/>
    </xf>
    <xf numFmtId="2" fontId="2" fillId="7" borderId="21" xfId="1" applyNumberFormat="1" applyFont="1" applyFill="1" applyBorder="1" applyAlignment="1">
      <alignment horizontal="center"/>
    </xf>
    <xf numFmtId="0" fontId="2" fillId="2" borderId="28" xfId="1" applyFont="1" applyFill="1" applyBorder="1"/>
    <xf numFmtId="0" fontId="2" fillId="2" borderId="29" xfId="1" applyFont="1" applyFill="1" applyBorder="1"/>
    <xf numFmtId="0" fontId="15" fillId="2" borderId="0" xfId="1" applyFont="1" applyFill="1" applyAlignment="1" applyProtection="1">
      <alignment horizontal="left"/>
      <protection locked="0"/>
    </xf>
    <xf numFmtId="0" fontId="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19" fillId="2" borderId="10" xfId="1" applyFont="1" applyFill="1" applyBorder="1" applyAlignment="1">
      <alignment horizontal="center" vertical="center"/>
    </xf>
    <xf numFmtId="0" fontId="20" fillId="2" borderId="0" xfId="1" applyFont="1" applyFill="1"/>
    <xf numFmtId="0" fontId="21" fillId="3" borderId="0" xfId="1" applyFont="1" applyFill="1" applyAlignment="1" applyProtection="1">
      <alignment horizontal="left"/>
      <protection locked="0"/>
    </xf>
    <xf numFmtId="0" fontId="22" fillId="3" borderId="0" xfId="1" applyFont="1" applyFill="1" applyAlignment="1" applyProtection="1">
      <alignment horizontal="left"/>
      <protection locked="0"/>
    </xf>
    <xf numFmtId="0" fontId="22" fillId="2" borderId="0" xfId="1" applyFont="1" applyFill="1" applyProtection="1">
      <protection locked="0"/>
    </xf>
    <xf numFmtId="0" fontId="22" fillId="2" borderId="0" xfId="1" applyFont="1" applyFill="1"/>
    <xf numFmtId="0" fontId="22" fillId="3" borderId="0" xfId="1" applyFont="1" applyFill="1" applyAlignment="1" applyProtection="1">
      <alignment horizontal="left"/>
      <protection locked="0"/>
    </xf>
    <xf numFmtId="170" fontId="22" fillId="3" borderId="0" xfId="1" applyNumberFormat="1" applyFont="1" applyFill="1" applyAlignment="1" applyProtection="1">
      <alignment horizontal="left"/>
      <protection locked="0"/>
    </xf>
    <xf numFmtId="170" fontId="23" fillId="2" borderId="0" xfId="1" applyNumberFormat="1" applyFont="1" applyFill="1" applyAlignment="1">
      <alignment horizontal="left"/>
    </xf>
    <xf numFmtId="0" fontId="3" fillId="2" borderId="0" xfId="1" applyFont="1" applyFill="1"/>
    <xf numFmtId="0" fontId="20" fillId="2" borderId="0" xfId="1" applyFont="1" applyFill="1" applyAlignment="1">
      <alignment horizontal="right"/>
    </xf>
    <xf numFmtId="0" fontId="23" fillId="2" borderId="0" xfId="1" applyFont="1" applyFill="1" applyAlignment="1">
      <alignment horizontal="right"/>
    </xf>
    <xf numFmtId="0" fontId="21" fillId="3" borderId="0" xfId="1" applyFont="1" applyFill="1" applyAlignment="1" applyProtection="1">
      <alignment horizontal="center"/>
      <protection locked="0"/>
    </xf>
    <xf numFmtId="0" fontId="22" fillId="3" borderId="0" xfId="1" applyFont="1" applyFill="1" applyAlignment="1" applyProtection="1">
      <alignment horizontal="center"/>
      <protection locked="0"/>
    </xf>
    <xf numFmtId="0" fontId="8" fillId="2" borderId="12" xfId="1" applyFont="1" applyFill="1" applyBorder="1" applyAlignment="1">
      <alignment horizontal="justify" vertical="center" wrapText="1"/>
    </xf>
    <xf numFmtId="0" fontId="8" fillId="2" borderId="13" xfId="1" applyFont="1" applyFill="1" applyBorder="1" applyAlignment="1">
      <alignment horizontal="justify" vertical="center" wrapText="1"/>
    </xf>
    <xf numFmtId="0" fontId="8" fillId="2" borderId="14" xfId="1" applyFont="1" applyFill="1" applyBorder="1" applyAlignment="1">
      <alignment horizontal="justify" vertical="center" wrapText="1"/>
    </xf>
    <xf numFmtId="0" fontId="24" fillId="2" borderId="0" xfId="1" applyFont="1" applyFill="1" applyAlignment="1">
      <alignment vertical="center" wrapText="1"/>
    </xf>
    <xf numFmtId="0" fontId="20" fillId="2" borderId="0" xfId="1" applyFont="1" applyFill="1" applyAlignment="1">
      <alignment horizontal="center"/>
    </xf>
    <xf numFmtId="0" fontId="25" fillId="2" borderId="0" xfId="1" applyFont="1" applyFill="1"/>
    <xf numFmtId="0" fontId="26" fillId="2" borderId="0" xfId="1" applyFont="1" applyFill="1"/>
    <xf numFmtId="2" fontId="21" fillId="3" borderId="0" xfId="1" applyNumberFormat="1" applyFont="1" applyFill="1" applyAlignment="1" applyProtection="1">
      <alignment horizontal="center"/>
      <protection locked="0"/>
    </xf>
    <xf numFmtId="0" fontId="8" fillId="2" borderId="12" xfId="1" applyFont="1" applyFill="1" applyBorder="1" applyAlignment="1">
      <alignment horizontal="left" vertical="center" wrapText="1"/>
    </xf>
    <xf numFmtId="0" fontId="8" fillId="2" borderId="13" xfId="1" applyFont="1" applyFill="1" applyBorder="1" applyAlignment="1">
      <alignment horizontal="left" vertical="center" wrapText="1"/>
    </xf>
    <xf numFmtId="0" fontId="8" fillId="2" borderId="14" xfId="1" applyFont="1" applyFill="1" applyBorder="1" applyAlignment="1">
      <alignment horizontal="left" vertical="center" wrapText="1"/>
    </xf>
    <xf numFmtId="0" fontId="20" fillId="2" borderId="0" xfId="1" applyFont="1" applyFill="1" applyAlignment="1">
      <alignment vertical="center" wrapText="1"/>
    </xf>
    <xf numFmtId="0" fontId="27" fillId="2" borderId="0" xfId="1" applyFont="1" applyFill="1"/>
    <xf numFmtId="2" fontId="20" fillId="2" borderId="0" xfId="1" applyNumberFormat="1" applyFont="1" applyFill="1" applyAlignment="1">
      <alignment horizontal="center"/>
    </xf>
    <xf numFmtId="0" fontId="8" fillId="2" borderId="0" xfId="1" applyFont="1" applyFill="1" applyAlignment="1">
      <alignment horizontal="left" vertical="center" wrapText="1"/>
    </xf>
    <xf numFmtId="171" fontId="20" fillId="2" borderId="0" xfId="1" applyNumberFormat="1" applyFont="1" applyFill="1" applyAlignment="1">
      <alignment horizontal="center"/>
    </xf>
    <xf numFmtId="0" fontId="23" fillId="2" borderId="0" xfId="1" applyFont="1" applyFill="1"/>
    <xf numFmtId="0" fontId="23" fillId="2" borderId="30" xfId="1" applyFont="1" applyFill="1" applyBorder="1" applyAlignment="1">
      <alignment horizontal="right"/>
    </xf>
    <xf numFmtId="0" fontId="21" fillId="3" borderId="31" xfId="1" applyFont="1" applyFill="1" applyBorder="1" applyAlignment="1" applyProtection="1">
      <alignment horizontal="center"/>
      <protection locked="0"/>
    </xf>
    <xf numFmtId="0" fontId="20" fillId="2" borderId="32" xfId="1" applyFont="1" applyFill="1" applyBorder="1" applyAlignment="1">
      <alignment horizontal="center"/>
    </xf>
    <xf numFmtId="0" fontId="20" fillId="2" borderId="33" xfId="1" applyFont="1" applyFill="1" applyBorder="1" applyAlignment="1">
      <alignment horizontal="center"/>
    </xf>
    <xf numFmtId="0" fontId="20" fillId="2" borderId="32" xfId="1" applyFont="1" applyFill="1" applyBorder="1"/>
    <xf numFmtId="0" fontId="20" fillId="2" borderId="34" xfId="1" applyFont="1" applyFill="1" applyBorder="1"/>
    <xf numFmtId="0" fontId="23" fillId="2" borderId="18" xfId="1" applyFont="1" applyFill="1" applyBorder="1" applyAlignment="1">
      <alignment horizontal="right"/>
    </xf>
    <xf numFmtId="0" fontId="21" fillId="3" borderId="20" xfId="1" applyFont="1" applyFill="1" applyBorder="1" applyAlignment="1" applyProtection="1">
      <alignment horizontal="center"/>
      <protection locked="0"/>
    </xf>
    <xf numFmtId="0" fontId="20" fillId="2" borderId="31" xfId="1" applyFont="1" applyFill="1" applyBorder="1" applyAlignment="1">
      <alignment horizontal="center"/>
    </xf>
    <xf numFmtId="0" fontId="20" fillId="2" borderId="35" xfId="1" applyFont="1" applyFill="1" applyBorder="1" applyAlignment="1">
      <alignment horizontal="center"/>
    </xf>
    <xf numFmtId="0" fontId="20" fillId="2" borderId="22" xfId="1" applyFont="1" applyFill="1" applyBorder="1" applyAlignment="1">
      <alignment horizontal="center"/>
    </xf>
    <xf numFmtId="0" fontId="20" fillId="2" borderId="36" xfId="1" applyFont="1" applyFill="1" applyBorder="1" applyAlignment="1">
      <alignment horizontal="center"/>
    </xf>
    <xf numFmtId="0" fontId="23" fillId="2" borderId="37" xfId="1" applyFont="1" applyFill="1" applyBorder="1" applyAlignment="1">
      <alignment horizontal="center"/>
    </xf>
    <xf numFmtId="0" fontId="21" fillId="3" borderId="38" xfId="1" applyFont="1" applyFill="1" applyBorder="1" applyAlignment="1" applyProtection="1">
      <alignment horizontal="center"/>
      <protection locked="0"/>
    </xf>
    <xf numFmtId="168" fontId="23" fillId="2" borderId="22" xfId="1" applyNumberFormat="1" applyFont="1" applyFill="1" applyBorder="1" applyAlignment="1">
      <alignment horizontal="center"/>
    </xf>
    <xf numFmtId="168" fontId="23" fillId="2" borderId="36" xfId="1" applyNumberFormat="1" applyFont="1" applyFill="1" applyBorder="1" applyAlignment="1">
      <alignment horizontal="center"/>
    </xf>
    <xf numFmtId="0" fontId="23" fillId="2" borderId="20" xfId="1" applyFont="1" applyFill="1" applyBorder="1" applyAlignment="1">
      <alignment horizontal="center"/>
    </xf>
    <xf numFmtId="0" fontId="21" fillId="3" borderId="18" xfId="1" applyFont="1" applyFill="1" applyBorder="1" applyAlignment="1" applyProtection="1">
      <alignment horizontal="center"/>
      <protection locked="0"/>
    </xf>
    <xf numFmtId="168" fontId="23" fillId="2" borderId="24" xfId="1" applyNumberFormat="1" applyFont="1" applyFill="1" applyBorder="1" applyAlignment="1">
      <alignment horizontal="center"/>
    </xf>
    <xf numFmtId="168" fontId="23" fillId="2" borderId="39" xfId="1" applyNumberFormat="1" applyFont="1" applyFill="1" applyBorder="1" applyAlignment="1">
      <alignment horizontal="center"/>
    </xf>
    <xf numFmtId="0" fontId="23" fillId="2" borderId="40" xfId="1" applyFont="1" applyFill="1" applyBorder="1" applyAlignment="1">
      <alignment horizontal="center"/>
    </xf>
    <xf numFmtId="0" fontId="21" fillId="3" borderId="41" xfId="1" applyFont="1" applyFill="1" applyBorder="1" applyAlignment="1" applyProtection="1">
      <alignment horizontal="center"/>
      <protection locked="0"/>
    </xf>
    <xf numFmtId="168" fontId="23" fillId="2" borderId="25" xfId="1" applyNumberFormat="1" applyFont="1" applyFill="1" applyBorder="1" applyAlignment="1">
      <alignment horizontal="center"/>
    </xf>
    <xf numFmtId="168" fontId="23" fillId="2" borderId="42" xfId="1" applyNumberFormat="1" applyFont="1" applyFill="1" applyBorder="1" applyAlignment="1">
      <alignment horizontal="center"/>
    </xf>
    <xf numFmtId="0" fontId="23" fillId="2" borderId="20" xfId="1" applyFont="1" applyFill="1" applyBorder="1" applyAlignment="1">
      <alignment horizontal="right"/>
    </xf>
    <xf numFmtId="1" fontId="20" fillId="9" borderId="43" xfId="1" applyNumberFormat="1" applyFont="1" applyFill="1" applyBorder="1" applyAlignment="1">
      <alignment horizontal="center"/>
    </xf>
    <xf numFmtId="168" fontId="20" fillId="9" borderId="44" xfId="1" applyNumberFormat="1" applyFont="1" applyFill="1" applyBorder="1" applyAlignment="1">
      <alignment horizontal="center"/>
    </xf>
    <xf numFmtId="1" fontId="20" fillId="9" borderId="45" xfId="1" applyNumberFormat="1" applyFont="1" applyFill="1" applyBorder="1" applyAlignment="1">
      <alignment horizontal="center"/>
    </xf>
    <xf numFmtId="168" fontId="20" fillId="9" borderId="46" xfId="1" applyNumberFormat="1" applyFont="1" applyFill="1" applyBorder="1" applyAlignment="1">
      <alignment horizontal="center"/>
    </xf>
    <xf numFmtId="0" fontId="23" fillId="2" borderId="47" xfId="1" applyFont="1" applyFill="1" applyBorder="1" applyAlignment="1">
      <alignment horizontal="right"/>
    </xf>
    <xf numFmtId="0" fontId="21" fillId="3" borderId="48" xfId="1" applyFont="1" applyFill="1" applyBorder="1" applyAlignment="1" applyProtection="1">
      <alignment horizontal="center"/>
      <protection locked="0"/>
    </xf>
    <xf numFmtId="0" fontId="21" fillId="3" borderId="15" xfId="1" applyFont="1" applyFill="1" applyBorder="1" applyAlignment="1" applyProtection="1">
      <alignment horizontal="center"/>
      <protection locked="0"/>
    </xf>
    <xf numFmtId="0" fontId="23" fillId="2" borderId="0" xfId="1" applyFont="1" applyFill="1" applyAlignment="1" applyProtection="1">
      <alignment horizontal="center"/>
      <protection locked="0"/>
    </xf>
    <xf numFmtId="0" fontId="23" fillId="2" borderId="35" xfId="1" applyFont="1" applyFill="1" applyBorder="1" applyAlignment="1">
      <alignment horizontal="right"/>
    </xf>
    <xf numFmtId="2" fontId="23" fillId="9" borderId="49" xfId="1" applyNumberFormat="1" applyFont="1" applyFill="1" applyBorder="1" applyAlignment="1">
      <alignment horizontal="center"/>
    </xf>
    <xf numFmtId="0" fontId="23" fillId="2" borderId="0" xfId="1" applyFont="1" applyFill="1" applyAlignment="1">
      <alignment horizontal="center"/>
    </xf>
    <xf numFmtId="2" fontId="23" fillId="9" borderId="17" xfId="1" applyNumberFormat="1" applyFont="1" applyFill="1" applyBorder="1" applyAlignment="1">
      <alignment horizontal="center"/>
    </xf>
    <xf numFmtId="2" fontId="23" fillId="2" borderId="0" xfId="1" applyNumberFormat="1" applyFont="1" applyFill="1" applyAlignment="1">
      <alignment horizontal="center"/>
    </xf>
    <xf numFmtId="2" fontId="23" fillId="10" borderId="49" xfId="1" applyNumberFormat="1" applyFont="1" applyFill="1" applyBorder="1" applyAlignment="1">
      <alignment horizontal="center"/>
    </xf>
    <xf numFmtId="2" fontId="23" fillId="10" borderId="17" xfId="1" applyNumberFormat="1" applyFont="1" applyFill="1" applyBorder="1" applyAlignment="1">
      <alignment horizontal="center"/>
    </xf>
    <xf numFmtId="0" fontId="8" fillId="2" borderId="30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left" vertical="center" wrapText="1"/>
    </xf>
    <xf numFmtId="2" fontId="23" fillId="9" borderId="19" xfId="1" applyNumberFormat="1" applyFont="1" applyFill="1" applyBorder="1" applyAlignment="1">
      <alignment horizontal="center"/>
    </xf>
    <xf numFmtId="0" fontId="8" fillId="2" borderId="50" xfId="1" applyFont="1" applyFill="1" applyBorder="1" applyAlignment="1">
      <alignment horizontal="left" vertical="center" wrapText="1"/>
    </xf>
    <xf numFmtId="0" fontId="8" fillId="2" borderId="9" xfId="1" applyFont="1" applyFill="1" applyBorder="1" applyAlignment="1">
      <alignment horizontal="left" vertical="center" wrapText="1"/>
    </xf>
    <xf numFmtId="0" fontId="21" fillId="3" borderId="49" xfId="1" applyFont="1" applyFill="1" applyBorder="1" applyAlignment="1" applyProtection="1">
      <alignment horizontal="center"/>
      <protection locked="0"/>
    </xf>
    <xf numFmtId="0" fontId="23" fillId="2" borderId="43" xfId="1" applyFont="1" applyFill="1" applyBorder="1" applyAlignment="1">
      <alignment horizontal="right"/>
    </xf>
    <xf numFmtId="2" fontId="23" fillId="9" borderId="36" xfId="1" applyNumberFormat="1" applyFont="1" applyFill="1" applyBorder="1" applyAlignment="1">
      <alignment horizontal="center"/>
    </xf>
    <xf numFmtId="168" fontId="20" fillId="2" borderId="0" xfId="1" applyNumberFormat="1" applyFont="1" applyFill="1" applyAlignment="1">
      <alignment horizontal="center"/>
    </xf>
    <xf numFmtId="0" fontId="23" fillId="2" borderId="15" xfId="1" applyFont="1" applyFill="1" applyBorder="1" applyAlignment="1">
      <alignment horizontal="right"/>
    </xf>
    <xf numFmtId="168" fontId="20" fillId="10" borderId="15" xfId="1" applyNumberFormat="1" applyFont="1" applyFill="1" applyBorder="1" applyAlignment="1">
      <alignment horizontal="center"/>
    </xf>
    <xf numFmtId="10" fontId="23" fillId="2" borderId="0" xfId="1" applyNumberFormat="1" applyFont="1" applyFill="1" applyAlignment="1">
      <alignment horizontal="center"/>
    </xf>
    <xf numFmtId="0" fontId="23" fillId="2" borderId="17" xfId="1" applyFont="1" applyFill="1" applyBorder="1" applyAlignment="1">
      <alignment horizontal="right"/>
    </xf>
    <xf numFmtId="10" fontId="23" fillId="9" borderId="17" xfId="1" applyNumberFormat="1" applyFont="1" applyFill="1" applyBorder="1" applyAlignment="1">
      <alignment horizontal="center"/>
    </xf>
    <xf numFmtId="0" fontId="23" fillId="2" borderId="19" xfId="1" applyFont="1" applyFill="1" applyBorder="1" applyAlignment="1">
      <alignment horizontal="right"/>
    </xf>
    <xf numFmtId="0" fontId="23" fillId="10" borderId="19" xfId="1" applyFont="1" applyFill="1" applyBorder="1" applyAlignment="1">
      <alignment horizontal="center"/>
    </xf>
    <xf numFmtId="0" fontId="20" fillId="2" borderId="0" xfId="1" applyFont="1" applyFill="1" applyAlignment="1">
      <alignment horizontal="left"/>
    </xf>
    <xf numFmtId="0" fontId="23" fillId="2" borderId="0" xfId="1" applyFont="1" applyFill="1" applyAlignment="1">
      <alignment horizontal="left"/>
    </xf>
    <xf numFmtId="172" fontId="21" fillId="3" borderId="0" xfId="1" applyNumberFormat="1" applyFont="1" applyFill="1" applyAlignment="1" applyProtection="1">
      <alignment horizontal="center"/>
      <protection locked="0"/>
    </xf>
    <xf numFmtId="173" fontId="21" fillId="3" borderId="0" xfId="1" applyNumberFormat="1" applyFont="1" applyFill="1" applyAlignment="1" applyProtection="1">
      <alignment horizontal="center"/>
      <protection locked="0"/>
    </xf>
    <xf numFmtId="167" fontId="20" fillId="2" borderId="0" xfId="1" applyNumberFormat="1" applyFont="1" applyFill="1" applyAlignment="1" applyProtection="1">
      <alignment horizontal="center"/>
      <protection locked="0"/>
    </xf>
    <xf numFmtId="172" fontId="20" fillId="2" borderId="0" xfId="1" applyNumberFormat="1" applyFont="1" applyFill="1" applyAlignment="1">
      <alignment horizontal="center"/>
    </xf>
    <xf numFmtId="174" fontId="20" fillId="2" borderId="0" xfId="1" applyNumberFormat="1" applyFont="1" applyFill="1" applyAlignment="1">
      <alignment horizontal="center"/>
    </xf>
    <xf numFmtId="2" fontId="6" fillId="2" borderId="16" xfId="1" applyNumberFormat="1" applyFont="1" applyFill="1" applyBorder="1" applyAlignment="1">
      <alignment horizontal="center" wrapText="1"/>
    </xf>
    <xf numFmtId="2" fontId="20" fillId="2" borderId="51" xfId="1" applyNumberFormat="1" applyFont="1" applyFill="1" applyBorder="1" applyAlignment="1">
      <alignment horizontal="center"/>
    </xf>
    <xf numFmtId="0" fontId="20" fillId="2" borderId="51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2" fontId="21" fillId="3" borderId="51" xfId="1" applyNumberFormat="1" applyFont="1" applyFill="1" applyBorder="1" applyAlignment="1" applyProtection="1">
      <alignment horizontal="center" vertical="center"/>
      <protection locked="0"/>
    </xf>
    <xf numFmtId="0" fontId="23" fillId="2" borderId="30" xfId="1" applyFont="1" applyFill="1" applyBorder="1" applyAlignment="1">
      <alignment horizontal="center"/>
    </xf>
    <xf numFmtId="0" fontId="21" fillId="3" borderId="30" xfId="1" applyFont="1" applyFill="1" applyBorder="1" applyAlignment="1" applyProtection="1">
      <alignment horizontal="center"/>
      <protection locked="0"/>
    </xf>
    <xf numFmtId="2" fontId="23" fillId="2" borderId="51" xfId="1" applyNumberFormat="1" applyFont="1" applyFill="1" applyBorder="1" applyAlignment="1">
      <alignment horizontal="center"/>
    </xf>
    <xf numFmtId="10" fontId="23" fillId="2" borderId="31" xfId="1" applyNumberFormat="1" applyFont="1" applyFill="1" applyBorder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2" fontId="21" fillId="3" borderId="52" xfId="1" applyNumberFormat="1" applyFont="1" applyFill="1" applyBorder="1" applyAlignment="1" applyProtection="1">
      <alignment horizontal="center" vertical="center"/>
      <protection locked="0"/>
    </xf>
    <xf numFmtId="0" fontId="23" fillId="2" borderId="18" xfId="1" applyFont="1" applyFill="1" applyBorder="1" applyAlignment="1">
      <alignment horizontal="center"/>
    </xf>
    <xf numFmtId="2" fontId="23" fillId="2" borderId="52" xfId="1" applyNumberFormat="1" applyFont="1" applyFill="1" applyBorder="1" applyAlignment="1">
      <alignment horizontal="center"/>
    </xf>
    <xf numFmtId="10" fontId="23" fillId="2" borderId="20" xfId="1" applyNumberFormat="1" applyFont="1" applyFill="1" applyBorder="1" applyAlignment="1">
      <alignment horizontal="center" vertical="center"/>
    </xf>
    <xf numFmtId="0" fontId="20" fillId="2" borderId="9" xfId="1" applyFont="1" applyFill="1" applyBorder="1" applyAlignment="1">
      <alignment horizontal="center" vertical="center"/>
    </xf>
    <xf numFmtId="2" fontId="21" fillId="3" borderId="53" xfId="1" applyNumberFormat="1" applyFont="1" applyFill="1" applyBorder="1" applyAlignment="1" applyProtection="1">
      <alignment horizontal="center" vertical="center"/>
      <protection locked="0"/>
    </xf>
    <xf numFmtId="0" fontId="23" fillId="2" borderId="50" xfId="1" applyFont="1" applyFill="1" applyBorder="1" applyAlignment="1">
      <alignment horizontal="center"/>
    </xf>
    <xf numFmtId="0" fontId="21" fillId="3" borderId="50" xfId="1" applyFont="1" applyFill="1" applyBorder="1" applyAlignment="1" applyProtection="1">
      <alignment horizontal="center"/>
      <protection locked="0"/>
    </xf>
    <xf numFmtId="0" fontId="23" fillId="2" borderId="51" xfId="1" applyFont="1" applyFill="1" applyBorder="1" applyAlignment="1">
      <alignment horizontal="center"/>
    </xf>
    <xf numFmtId="0" fontId="23" fillId="2" borderId="52" xfId="1" applyFont="1" applyFill="1" applyBorder="1" applyAlignment="1">
      <alignment horizontal="center"/>
    </xf>
    <xf numFmtId="0" fontId="23" fillId="2" borderId="53" xfId="1" applyFont="1" applyFill="1" applyBorder="1" applyAlignment="1">
      <alignment horizontal="center"/>
    </xf>
    <xf numFmtId="2" fontId="23" fillId="2" borderId="53" xfId="1" applyNumberFormat="1" applyFont="1" applyFill="1" applyBorder="1" applyAlignment="1">
      <alignment horizontal="center"/>
    </xf>
    <xf numFmtId="10" fontId="23" fillId="2" borderId="54" xfId="1" applyNumberFormat="1" applyFont="1" applyFill="1" applyBorder="1" applyAlignment="1">
      <alignment horizontal="center" vertical="center"/>
    </xf>
    <xf numFmtId="0" fontId="23" fillId="2" borderId="50" xfId="1" applyFont="1" applyFill="1" applyBorder="1" applyAlignment="1">
      <alignment horizontal="right"/>
    </xf>
    <xf numFmtId="2" fontId="22" fillId="2" borderId="54" xfId="1" applyNumberFormat="1" applyFont="1" applyFill="1" applyBorder="1" applyAlignment="1">
      <alignment horizontal="center"/>
    </xf>
    <xf numFmtId="0" fontId="8" fillId="2" borderId="31" xfId="1" applyFont="1" applyFill="1" applyBorder="1" applyAlignment="1">
      <alignment horizontal="left" vertical="center" wrapText="1"/>
    </xf>
    <xf numFmtId="0" fontId="8" fillId="2" borderId="54" xfId="1" applyFont="1" applyFill="1" applyBorder="1" applyAlignment="1">
      <alignment horizontal="left" vertical="center" wrapText="1"/>
    </xf>
    <xf numFmtId="0" fontId="20" fillId="2" borderId="50" xfId="1" applyFont="1" applyFill="1" applyBorder="1" applyAlignment="1">
      <alignment horizontal="center" vertical="center"/>
    </xf>
    <xf numFmtId="0" fontId="23" fillId="2" borderId="55" xfId="1" applyFont="1" applyFill="1" applyBorder="1" applyAlignment="1">
      <alignment horizontal="right"/>
    </xf>
    <xf numFmtId="10" fontId="21" fillId="10" borderId="40" xfId="1" applyNumberFormat="1" applyFont="1" applyFill="1" applyBorder="1" applyAlignment="1">
      <alignment horizontal="center"/>
    </xf>
    <xf numFmtId="10" fontId="21" fillId="9" borderId="56" xfId="1" applyNumberFormat="1" applyFont="1" applyFill="1" applyBorder="1" applyAlignment="1">
      <alignment horizontal="center"/>
    </xf>
    <xf numFmtId="0" fontId="21" fillId="10" borderId="57" xfId="1" applyFont="1" applyFill="1" applyBorder="1" applyAlignment="1">
      <alignment horizontal="center"/>
    </xf>
    <xf numFmtId="0" fontId="20" fillId="2" borderId="0" xfId="1" applyFont="1" applyFill="1" applyAlignment="1">
      <alignment horizontal="center"/>
    </xf>
    <xf numFmtId="165" fontId="21" fillId="2" borderId="0" xfId="1" applyNumberFormat="1" applyFont="1" applyFill="1" applyAlignment="1">
      <alignment horizontal="center"/>
    </xf>
    <xf numFmtId="0" fontId="8" fillId="2" borderId="9" xfId="1" applyFont="1" applyFill="1" applyBorder="1" applyAlignment="1">
      <alignment horizontal="left" vertical="center" wrapText="1"/>
    </xf>
    <xf numFmtId="0" fontId="23" fillId="2" borderId="9" xfId="1" applyFont="1" applyFill="1" applyBorder="1"/>
    <xf numFmtId="0" fontId="23" fillId="2" borderId="9" xfId="1" applyFont="1" applyFill="1" applyBorder="1" applyAlignment="1">
      <alignment horizontal="center"/>
    </xf>
    <xf numFmtId="0" fontId="23" fillId="2" borderId="7" xfId="1" applyFont="1" applyFill="1" applyBorder="1" applyProtection="1">
      <protection locked="0"/>
    </xf>
    <xf numFmtId="0" fontId="23" fillId="2" borderId="7" xfId="1" applyFont="1" applyFill="1" applyBorder="1"/>
    <xf numFmtId="0" fontId="20" fillId="2" borderId="11" xfId="1" applyFont="1" applyFill="1" applyBorder="1" applyProtection="1">
      <protection locked="0"/>
    </xf>
    <xf numFmtId="0" fontId="23" fillId="2" borderId="11" xfId="1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1" zoomScale="87" zoomScaleNormal="87" workbookViewId="0">
      <selection activeCell="B39" sqref="B39"/>
    </sheetView>
  </sheetViews>
  <sheetFormatPr defaultRowHeight="13.5" x14ac:dyDescent="0.25"/>
  <cols>
    <col min="1" max="1" width="27.5703125" style="66" customWidth="1"/>
    <col min="2" max="2" width="20.42578125" style="66" customWidth="1"/>
    <col min="3" max="3" width="31.85546875" style="66" customWidth="1"/>
    <col min="4" max="4" width="25.85546875" style="66" customWidth="1"/>
    <col min="5" max="5" width="25.7109375" style="66" customWidth="1"/>
    <col min="6" max="6" width="23.140625" style="66" customWidth="1"/>
    <col min="7" max="7" width="28.42578125" style="66" customWidth="1"/>
    <col min="8" max="8" width="21.5703125" style="66" customWidth="1"/>
    <col min="9" max="9" width="9.140625" style="66" customWidth="1"/>
    <col min="10" max="16384" width="9.140625" style="115"/>
  </cols>
  <sheetData>
    <row r="14" spans="1:6" ht="15" customHeight="1" x14ac:dyDescent="0.3">
      <c r="A14" s="65"/>
      <c r="C14" s="67"/>
      <c r="F14" s="67"/>
    </row>
    <row r="15" spans="1:6" ht="18.75" customHeight="1" x14ac:dyDescent="0.3">
      <c r="A15" s="68" t="s">
        <v>0</v>
      </c>
      <c r="B15" s="68"/>
      <c r="C15" s="68"/>
      <c r="D15" s="68"/>
      <c r="E15" s="68"/>
    </row>
    <row r="16" spans="1:6" ht="16.5" customHeight="1" x14ac:dyDescent="0.3">
      <c r="A16" s="69" t="s">
        <v>1</v>
      </c>
      <c r="B16" s="70" t="s">
        <v>2</v>
      </c>
    </row>
    <row r="17" spans="1:6" ht="16.5" customHeight="1" x14ac:dyDescent="0.3">
      <c r="A17" s="71" t="s">
        <v>3</v>
      </c>
      <c r="B17" s="71" t="s">
        <v>5</v>
      </c>
      <c r="D17" s="72"/>
      <c r="E17" s="73"/>
    </row>
    <row r="18" spans="1:6" ht="16.5" customHeight="1" x14ac:dyDescent="0.3">
      <c r="A18" s="74" t="s">
        <v>4</v>
      </c>
      <c r="B18" s="66" t="s">
        <v>46</v>
      </c>
      <c r="C18" s="73"/>
      <c r="D18" s="73"/>
      <c r="E18" s="73"/>
    </row>
    <row r="19" spans="1:6" ht="16.5" customHeight="1" x14ac:dyDescent="0.3">
      <c r="A19" s="74" t="s">
        <v>6</v>
      </c>
      <c r="B19" s="75">
        <v>99.75</v>
      </c>
      <c r="C19" s="73"/>
      <c r="D19" s="73"/>
      <c r="E19" s="73"/>
    </row>
    <row r="20" spans="1:6" ht="16.5" customHeight="1" x14ac:dyDescent="0.3">
      <c r="A20" s="71" t="s">
        <v>8</v>
      </c>
      <c r="B20" s="75">
        <v>19.89</v>
      </c>
      <c r="C20" s="73"/>
      <c r="D20" s="73"/>
      <c r="E20" s="73"/>
    </row>
    <row r="21" spans="1:6" ht="16.5" customHeight="1" x14ac:dyDescent="0.3">
      <c r="A21" s="71" t="s">
        <v>10</v>
      </c>
      <c r="B21" s="76">
        <f>B20/25*4/100</f>
        <v>3.1823999999999998E-2</v>
      </c>
      <c r="C21" s="73"/>
      <c r="D21" s="73"/>
      <c r="E21" s="73"/>
    </row>
    <row r="22" spans="1:6" ht="15.75" customHeight="1" thickBot="1" x14ac:dyDescent="0.3">
      <c r="A22" s="73"/>
      <c r="B22" s="77"/>
      <c r="C22" s="73"/>
      <c r="D22" s="73"/>
      <c r="E22" s="73"/>
    </row>
    <row r="23" spans="1:6" ht="16.5" customHeight="1" thickBot="1" x14ac:dyDescent="0.35">
      <c r="A23" s="78" t="s">
        <v>13</v>
      </c>
      <c r="B23" s="79" t="s">
        <v>14</v>
      </c>
      <c r="C23" s="78" t="s">
        <v>15</v>
      </c>
      <c r="D23" s="78" t="s">
        <v>16</v>
      </c>
      <c r="E23" s="79" t="s">
        <v>17</v>
      </c>
      <c r="F23" s="80" t="s">
        <v>47</v>
      </c>
    </row>
    <row r="24" spans="1:6" ht="16.5" customHeight="1" x14ac:dyDescent="0.3">
      <c r="A24" s="81">
        <v>1</v>
      </c>
      <c r="B24" s="82">
        <v>2772665</v>
      </c>
      <c r="C24" s="82">
        <v>7890</v>
      </c>
      <c r="D24" s="83">
        <v>1.1000000000000001</v>
      </c>
      <c r="E24" s="84">
        <v>5.5</v>
      </c>
      <c r="F24" s="85">
        <f>5.4/5.4</f>
        <v>1</v>
      </c>
    </row>
    <row r="25" spans="1:6" ht="16.5" customHeight="1" x14ac:dyDescent="0.3">
      <c r="A25" s="81">
        <v>2</v>
      </c>
      <c r="B25" s="82">
        <v>2778208</v>
      </c>
      <c r="C25" s="82">
        <v>7887</v>
      </c>
      <c r="D25" s="83">
        <v>1.1000000000000001</v>
      </c>
      <c r="E25" s="86">
        <v>5.5</v>
      </c>
      <c r="F25" s="85">
        <f t="shared" ref="F25:F29" si="0">5.4/5.4</f>
        <v>1</v>
      </c>
    </row>
    <row r="26" spans="1:6" ht="16.5" customHeight="1" x14ac:dyDescent="0.3">
      <c r="A26" s="81">
        <v>3</v>
      </c>
      <c r="B26" s="82">
        <v>2791950</v>
      </c>
      <c r="C26" s="82">
        <v>7877</v>
      </c>
      <c r="D26" s="83">
        <v>1.1000000000000001</v>
      </c>
      <c r="E26" s="86">
        <v>5.5</v>
      </c>
      <c r="F26" s="85">
        <f t="shared" si="0"/>
        <v>1</v>
      </c>
    </row>
    <row r="27" spans="1:6" ht="16.5" customHeight="1" x14ac:dyDescent="0.3">
      <c r="A27" s="81">
        <v>4</v>
      </c>
      <c r="B27" s="82">
        <v>2781847</v>
      </c>
      <c r="C27" s="82">
        <v>7885</v>
      </c>
      <c r="D27" s="83">
        <v>1.1000000000000001</v>
      </c>
      <c r="E27" s="86">
        <v>5.5</v>
      </c>
      <c r="F27" s="85">
        <f t="shared" si="0"/>
        <v>1</v>
      </c>
    </row>
    <row r="28" spans="1:6" ht="16.5" customHeight="1" x14ac:dyDescent="0.3">
      <c r="A28" s="81">
        <v>5</v>
      </c>
      <c r="B28" s="82">
        <v>2775882</v>
      </c>
      <c r="C28" s="82">
        <v>7860</v>
      </c>
      <c r="D28" s="83">
        <v>1.1000000000000001</v>
      </c>
      <c r="E28" s="86">
        <v>5.5</v>
      </c>
      <c r="F28" s="85">
        <f t="shared" si="0"/>
        <v>1</v>
      </c>
    </row>
    <row r="29" spans="1:6" ht="16.5" customHeight="1" thickBot="1" x14ac:dyDescent="0.35">
      <c r="A29" s="81">
        <v>6</v>
      </c>
      <c r="B29" s="87">
        <v>2783178</v>
      </c>
      <c r="C29" s="87">
        <v>7889</v>
      </c>
      <c r="D29" s="88">
        <v>1.1000000000000001</v>
      </c>
      <c r="E29" s="89">
        <v>5.5</v>
      </c>
      <c r="F29" s="85">
        <f t="shared" si="0"/>
        <v>1</v>
      </c>
    </row>
    <row r="30" spans="1:6" ht="16.5" customHeight="1" thickBot="1" x14ac:dyDescent="0.35">
      <c r="A30" s="90" t="s">
        <v>18</v>
      </c>
      <c r="B30" s="91">
        <f>AVERAGE(B24:B29)</f>
        <v>2780621.6666666665</v>
      </c>
      <c r="C30" s="92">
        <f>AVERAGE(C24:C29)</f>
        <v>7881.333333333333</v>
      </c>
      <c r="D30" s="93">
        <f>AVERAGE(D24:D29)</f>
        <v>1.0999999999999999</v>
      </c>
      <c r="E30" s="94">
        <f>AVERAGE(E24:E29)</f>
        <v>5.5</v>
      </c>
      <c r="F30" s="95">
        <f>AVERAGE(F24:F29)</f>
        <v>1</v>
      </c>
    </row>
    <row r="31" spans="1:6" ht="16.5" customHeight="1" x14ac:dyDescent="0.3">
      <c r="A31" s="96" t="s">
        <v>19</v>
      </c>
      <c r="B31" s="97">
        <f>(STDEV(B24:B29)/B30)</f>
        <v>2.4283334105006387E-3</v>
      </c>
      <c r="C31" s="98"/>
      <c r="D31" s="98"/>
      <c r="E31" s="99"/>
      <c r="F31" s="100"/>
    </row>
    <row r="32" spans="1:6" s="66" customFormat="1" ht="16.5" customHeight="1" thickBot="1" x14ac:dyDescent="0.35">
      <c r="A32" s="101" t="s">
        <v>20</v>
      </c>
      <c r="B32" s="102">
        <f>COUNT(B24:B29)</f>
        <v>6</v>
      </c>
      <c r="C32" s="103"/>
      <c r="D32" s="104"/>
      <c r="E32" s="104"/>
      <c r="F32" s="105"/>
    </row>
    <row r="33" spans="1:5" s="66" customFormat="1" ht="15.75" customHeight="1" x14ac:dyDescent="0.25">
      <c r="A33" s="73"/>
      <c r="B33" s="73"/>
      <c r="C33" s="73"/>
      <c r="D33" s="73"/>
      <c r="E33" s="73"/>
    </row>
    <row r="34" spans="1:5" s="66" customFormat="1" ht="16.5" customHeight="1" x14ac:dyDescent="0.3">
      <c r="A34" s="74" t="s">
        <v>21</v>
      </c>
      <c r="B34" s="106" t="s">
        <v>22</v>
      </c>
      <c r="C34" s="107"/>
      <c r="D34" s="107"/>
      <c r="E34" s="107"/>
    </row>
    <row r="35" spans="1:5" ht="16.5" customHeight="1" x14ac:dyDescent="0.3">
      <c r="A35" s="74"/>
      <c r="B35" s="106" t="s">
        <v>23</v>
      </c>
      <c r="C35" s="107"/>
      <c r="D35" s="107"/>
      <c r="E35" s="107"/>
    </row>
    <row r="36" spans="1:5" ht="16.5" customHeight="1" x14ac:dyDescent="0.3">
      <c r="A36" s="74"/>
      <c r="B36" s="106" t="s">
        <v>24</v>
      </c>
      <c r="C36" s="107"/>
      <c r="D36" s="107"/>
      <c r="E36" s="107"/>
    </row>
    <row r="37" spans="1:5" ht="15.75" customHeight="1" x14ac:dyDescent="0.3">
      <c r="A37" s="73"/>
      <c r="B37" s="108" t="s">
        <v>48</v>
      </c>
      <c r="C37" s="73"/>
      <c r="D37" s="73"/>
      <c r="E37" s="73"/>
    </row>
    <row r="38" spans="1:5" ht="16.5" customHeight="1" x14ac:dyDescent="0.3">
      <c r="A38" s="69" t="s">
        <v>1</v>
      </c>
      <c r="B38" s="70" t="s">
        <v>25</v>
      </c>
    </row>
    <row r="39" spans="1:5" ht="16.5" customHeight="1" x14ac:dyDescent="0.3">
      <c r="A39" s="74" t="s">
        <v>4</v>
      </c>
      <c r="B39" s="71"/>
      <c r="C39" s="73"/>
      <c r="D39" s="73"/>
      <c r="E39" s="73"/>
    </row>
    <row r="40" spans="1:5" ht="16.5" customHeight="1" x14ac:dyDescent="0.3">
      <c r="A40" s="74" t="s">
        <v>6</v>
      </c>
      <c r="B40" s="75"/>
      <c r="C40" s="73"/>
      <c r="D40" s="73"/>
      <c r="E40" s="73"/>
    </row>
    <row r="41" spans="1:5" ht="16.5" customHeight="1" x14ac:dyDescent="0.3">
      <c r="A41" s="71" t="s">
        <v>8</v>
      </c>
      <c r="B41" s="75"/>
      <c r="C41" s="73"/>
      <c r="D41" s="73"/>
      <c r="E41" s="73"/>
    </row>
    <row r="42" spans="1:5" ht="16.5" customHeight="1" x14ac:dyDescent="0.3">
      <c r="A42" s="71" t="s">
        <v>10</v>
      </c>
      <c r="B42" s="76"/>
      <c r="C42" s="73"/>
      <c r="D42" s="73"/>
      <c r="E42" s="73"/>
    </row>
    <row r="43" spans="1:5" ht="15.75" customHeight="1" x14ac:dyDescent="0.25">
      <c r="A43" s="73"/>
      <c r="B43" s="73"/>
      <c r="C43" s="73"/>
      <c r="D43" s="73"/>
      <c r="E43" s="73"/>
    </row>
    <row r="44" spans="1:5" ht="16.5" customHeight="1" x14ac:dyDescent="0.3">
      <c r="A44" s="78" t="s">
        <v>13</v>
      </c>
      <c r="B44" s="79" t="s">
        <v>14</v>
      </c>
      <c r="C44" s="78" t="s">
        <v>15</v>
      </c>
      <c r="D44" s="78" t="s">
        <v>16</v>
      </c>
      <c r="E44" s="78" t="s">
        <v>17</v>
      </c>
    </row>
    <row r="45" spans="1:5" ht="16.5" customHeight="1" x14ac:dyDescent="0.3">
      <c r="A45" s="81">
        <v>1</v>
      </c>
      <c r="B45" s="82"/>
      <c r="C45" s="82"/>
      <c r="D45" s="83"/>
      <c r="E45" s="109"/>
    </row>
    <row r="46" spans="1:5" ht="16.5" customHeight="1" x14ac:dyDescent="0.3">
      <c r="A46" s="81">
        <v>2</v>
      </c>
      <c r="B46" s="82"/>
      <c r="C46" s="82"/>
      <c r="D46" s="83"/>
      <c r="E46" s="83"/>
    </row>
    <row r="47" spans="1:5" ht="16.5" customHeight="1" x14ac:dyDescent="0.3">
      <c r="A47" s="81">
        <v>3</v>
      </c>
      <c r="B47" s="82"/>
      <c r="C47" s="82"/>
      <c r="D47" s="83"/>
      <c r="E47" s="83"/>
    </row>
    <row r="48" spans="1:5" ht="16.5" customHeight="1" x14ac:dyDescent="0.3">
      <c r="A48" s="81">
        <v>4</v>
      </c>
      <c r="B48" s="82"/>
      <c r="C48" s="82"/>
      <c r="D48" s="83"/>
      <c r="E48" s="83"/>
    </row>
    <row r="49" spans="1:7" ht="16.5" customHeight="1" x14ac:dyDescent="0.3">
      <c r="A49" s="81">
        <v>5</v>
      </c>
      <c r="B49" s="82"/>
      <c r="C49" s="82"/>
      <c r="D49" s="83"/>
      <c r="E49" s="83"/>
    </row>
    <row r="50" spans="1:7" ht="16.5" customHeight="1" x14ac:dyDescent="0.3">
      <c r="A50" s="81">
        <v>6</v>
      </c>
      <c r="B50" s="87"/>
      <c r="C50" s="87"/>
      <c r="D50" s="88"/>
      <c r="E50" s="88"/>
    </row>
    <row r="51" spans="1:7" ht="16.5" customHeight="1" x14ac:dyDescent="0.3">
      <c r="A51" s="90" t="s">
        <v>18</v>
      </c>
      <c r="B51" s="91" t="e">
        <f>AVERAGE(B45:B50)</f>
        <v>#DIV/0!</v>
      </c>
      <c r="C51" s="92" t="e">
        <f>AVERAGE(C45:C50)</f>
        <v>#DIV/0!</v>
      </c>
      <c r="D51" s="93" t="e">
        <f>AVERAGE(D45:D50)</f>
        <v>#DIV/0!</v>
      </c>
      <c r="E51" s="93" t="e">
        <f>AVERAGE(E45:E50)</f>
        <v>#DIV/0!</v>
      </c>
    </row>
    <row r="52" spans="1:7" ht="16.5" customHeight="1" x14ac:dyDescent="0.3">
      <c r="A52" s="96" t="s">
        <v>19</v>
      </c>
      <c r="B52" s="97" t="e">
        <f>(STDEV(B45:B50)/B51)</f>
        <v>#DIV/0!</v>
      </c>
      <c r="C52" s="98"/>
      <c r="D52" s="98"/>
      <c r="E52" s="110"/>
    </row>
    <row r="53" spans="1:7" s="66" customFormat="1" ht="16.5" customHeight="1" x14ac:dyDescent="0.3">
      <c r="A53" s="101" t="s">
        <v>20</v>
      </c>
      <c r="B53" s="102">
        <f>COUNT(B45:B50)</f>
        <v>0</v>
      </c>
      <c r="C53" s="103"/>
      <c r="D53" s="104"/>
      <c r="E53" s="111"/>
    </row>
    <row r="54" spans="1:7" s="66" customFormat="1" ht="15.75" customHeight="1" x14ac:dyDescent="0.25">
      <c r="A54" s="73"/>
      <c r="B54" s="73"/>
      <c r="C54" s="73"/>
      <c r="D54" s="73"/>
      <c r="E54" s="73"/>
    </row>
    <row r="55" spans="1:7" s="66" customFormat="1" ht="16.5" customHeight="1" x14ac:dyDescent="0.3">
      <c r="A55" s="74" t="s">
        <v>21</v>
      </c>
      <c r="B55" s="106" t="s">
        <v>22</v>
      </c>
      <c r="C55" s="107"/>
      <c r="D55" s="107"/>
      <c r="E55" s="107"/>
    </row>
    <row r="56" spans="1:7" ht="16.5" customHeight="1" x14ac:dyDescent="0.3">
      <c r="A56" s="74"/>
      <c r="B56" s="106" t="s">
        <v>23</v>
      </c>
      <c r="C56" s="107"/>
      <c r="D56" s="107"/>
      <c r="E56" s="107"/>
    </row>
    <row r="57" spans="1:7" ht="16.5" customHeight="1" x14ac:dyDescent="0.3">
      <c r="A57" s="74"/>
      <c r="B57" s="106" t="s">
        <v>24</v>
      </c>
      <c r="C57" s="107"/>
      <c r="D57" s="107"/>
      <c r="E57" s="107"/>
    </row>
    <row r="58" spans="1:7" ht="14.25" customHeight="1" thickBot="1" x14ac:dyDescent="0.3">
      <c r="A58" s="112"/>
      <c r="B58" s="113"/>
      <c r="D58" s="114"/>
      <c r="F58" s="115"/>
      <c r="G58" s="115"/>
    </row>
    <row r="59" spans="1:7" ht="15" customHeight="1" x14ac:dyDescent="0.3">
      <c r="B59" s="116" t="s">
        <v>26</v>
      </c>
      <c r="C59" s="116"/>
      <c r="E59" s="117" t="s">
        <v>27</v>
      </c>
      <c r="F59" s="118"/>
      <c r="G59" s="117" t="s">
        <v>28</v>
      </c>
    </row>
    <row r="60" spans="1:7" ht="15" customHeight="1" x14ac:dyDescent="0.3">
      <c r="A60" s="119" t="s">
        <v>29</v>
      </c>
      <c r="B60" s="120" t="s">
        <v>49</v>
      </c>
      <c r="C60" s="121"/>
      <c r="E60" s="121"/>
      <c r="G60" s="121"/>
    </row>
    <row r="61" spans="1:7" ht="15" customHeight="1" x14ac:dyDescent="0.3">
      <c r="A61" s="119" t="s">
        <v>30</v>
      </c>
      <c r="B61" s="122"/>
      <c r="C61" s="122"/>
      <c r="E61" s="122"/>
      <c r="G61" s="12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topLeftCell="A32" zoomScale="87" zoomScaleNormal="87" workbookViewId="0">
      <selection activeCell="C46" sqref="C46"/>
    </sheetView>
  </sheetViews>
  <sheetFormatPr defaultRowHeight="13.5" x14ac:dyDescent="0.25"/>
  <cols>
    <col min="1" max="1" width="27.5703125" style="66" customWidth="1"/>
    <col min="2" max="2" width="20.42578125" style="66" customWidth="1"/>
    <col min="3" max="3" width="31.85546875" style="66" customWidth="1"/>
    <col min="4" max="4" width="25.85546875" style="66" customWidth="1"/>
    <col min="5" max="5" width="25.7109375" style="66" customWidth="1"/>
    <col min="6" max="6" width="23.140625" style="66" customWidth="1"/>
    <col min="7" max="7" width="28.42578125" style="66" customWidth="1"/>
    <col min="8" max="8" width="21.5703125" style="66" customWidth="1"/>
    <col min="9" max="9" width="9.140625" style="66" customWidth="1"/>
    <col min="10" max="16384" width="9.140625" style="115"/>
  </cols>
  <sheetData>
    <row r="14" spans="1:6" ht="15" customHeight="1" x14ac:dyDescent="0.3">
      <c r="A14" s="65"/>
      <c r="C14" s="67"/>
      <c r="F14" s="67"/>
    </row>
    <row r="15" spans="1:6" ht="18.75" customHeight="1" x14ac:dyDescent="0.3">
      <c r="A15" s="68" t="s">
        <v>0</v>
      </c>
      <c r="B15" s="68"/>
      <c r="C15" s="68"/>
      <c r="D15" s="68"/>
      <c r="E15" s="68"/>
    </row>
    <row r="16" spans="1:6" ht="16.5" customHeight="1" x14ac:dyDescent="0.3">
      <c r="A16" s="69" t="s">
        <v>1</v>
      </c>
      <c r="B16" s="70" t="s">
        <v>2</v>
      </c>
    </row>
    <row r="17" spans="1:7" ht="16.5" customHeight="1" x14ac:dyDescent="0.3">
      <c r="A17" s="71" t="s">
        <v>3</v>
      </c>
      <c r="B17" s="71" t="s">
        <v>5</v>
      </c>
      <c r="D17" s="72"/>
      <c r="E17" s="73"/>
    </row>
    <row r="18" spans="1:7" ht="16.5" customHeight="1" x14ac:dyDescent="0.3">
      <c r="A18" s="74" t="s">
        <v>4</v>
      </c>
      <c r="B18" s="66" t="s">
        <v>50</v>
      </c>
      <c r="C18" s="73"/>
      <c r="D18" s="73"/>
      <c r="E18" s="73"/>
    </row>
    <row r="19" spans="1:7" ht="16.5" customHeight="1" x14ac:dyDescent="0.3">
      <c r="A19" s="74" t="s">
        <v>6</v>
      </c>
      <c r="B19" s="75">
        <v>99.02</v>
      </c>
      <c r="C19" s="73"/>
      <c r="D19" s="73"/>
      <c r="E19" s="73"/>
    </row>
    <row r="20" spans="1:7" ht="16.5" customHeight="1" x14ac:dyDescent="0.3">
      <c r="A20" s="71" t="s">
        <v>8</v>
      </c>
      <c r="B20" s="75">
        <v>16.739999999999998</v>
      </c>
      <c r="C20" s="73"/>
      <c r="D20" s="73"/>
      <c r="E20" s="73"/>
    </row>
    <row r="21" spans="1:7" ht="16.5" customHeight="1" x14ac:dyDescent="0.3">
      <c r="A21" s="71" t="s">
        <v>10</v>
      </c>
      <c r="B21" s="76">
        <v>0.16739999999999999</v>
      </c>
      <c r="C21" s="73"/>
      <c r="D21" s="73"/>
      <c r="E21" s="73"/>
    </row>
    <row r="22" spans="1:7" ht="15.75" customHeight="1" thickBot="1" x14ac:dyDescent="0.3">
      <c r="A22" s="73"/>
      <c r="B22" s="77" t="s">
        <v>51</v>
      </c>
      <c r="C22" s="73"/>
      <c r="D22" s="73"/>
      <c r="E22" s="73"/>
    </row>
    <row r="23" spans="1:7" ht="16.5" customHeight="1" thickBot="1" x14ac:dyDescent="0.35">
      <c r="A23" s="78" t="s">
        <v>13</v>
      </c>
      <c r="B23" s="79" t="s">
        <v>14</v>
      </c>
      <c r="C23" s="78" t="s">
        <v>15</v>
      </c>
      <c r="D23" s="78" t="s">
        <v>16</v>
      </c>
      <c r="E23" s="79" t="s">
        <v>17</v>
      </c>
      <c r="F23" s="124" t="s">
        <v>52</v>
      </c>
      <c r="G23" s="125" t="s">
        <v>47</v>
      </c>
    </row>
    <row r="24" spans="1:7" ht="16.5" customHeight="1" x14ac:dyDescent="0.3">
      <c r="A24" s="81">
        <v>1</v>
      </c>
      <c r="B24" s="82">
        <v>42053066</v>
      </c>
      <c r="C24" s="82">
        <v>12059</v>
      </c>
      <c r="D24" s="83">
        <v>1</v>
      </c>
      <c r="E24" s="84">
        <v>10.1</v>
      </c>
      <c r="F24" s="126">
        <v>10.1</v>
      </c>
      <c r="G24" s="127">
        <v>1.85</v>
      </c>
    </row>
    <row r="25" spans="1:7" ht="16.5" customHeight="1" x14ac:dyDescent="0.3">
      <c r="A25" s="81">
        <v>2</v>
      </c>
      <c r="B25" s="82">
        <v>42139624</v>
      </c>
      <c r="C25" s="82">
        <v>12041</v>
      </c>
      <c r="D25" s="83">
        <v>1</v>
      </c>
      <c r="E25" s="86">
        <v>10.1</v>
      </c>
      <c r="F25" s="126">
        <v>10.1</v>
      </c>
      <c r="G25" s="127">
        <v>1.85</v>
      </c>
    </row>
    <row r="26" spans="1:7" ht="16.5" customHeight="1" x14ac:dyDescent="0.3">
      <c r="A26" s="81">
        <v>3</v>
      </c>
      <c r="B26" s="82">
        <v>42326746</v>
      </c>
      <c r="C26" s="82">
        <v>12032</v>
      </c>
      <c r="D26" s="83">
        <v>1</v>
      </c>
      <c r="E26" s="86">
        <v>10.1</v>
      </c>
      <c r="F26" s="126">
        <v>10.1</v>
      </c>
      <c r="G26" s="127">
        <v>1.85</v>
      </c>
    </row>
    <row r="27" spans="1:7" ht="16.5" customHeight="1" x14ac:dyDescent="0.3">
      <c r="A27" s="81">
        <v>4</v>
      </c>
      <c r="B27" s="82">
        <v>42246663</v>
      </c>
      <c r="C27" s="82">
        <v>12012</v>
      </c>
      <c r="D27" s="83">
        <v>1</v>
      </c>
      <c r="E27" s="86">
        <v>10.1</v>
      </c>
      <c r="F27" s="126">
        <v>10.1</v>
      </c>
      <c r="G27" s="127">
        <v>1.85</v>
      </c>
    </row>
    <row r="28" spans="1:7" ht="16.5" customHeight="1" x14ac:dyDescent="0.3">
      <c r="A28" s="81">
        <v>5</v>
      </c>
      <c r="B28" s="82">
        <v>42099160</v>
      </c>
      <c r="C28" s="82">
        <v>12021</v>
      </c>
      <c r="D28" s="83">
        <v>1</v>
      </c>
      <c r="E28" s="86">
        <v>10.1</v>
      </c>
      <c r="F28" s="126">
        <v>10.1</v>
      </c>
      <c r="G28" s="127">
        <v>1.85</v>
      </c>
    </row>
    <row r="29" spans="1:7" ht="16.5" customHeight="1" thickBot="1" x14ac:dyDescent="0.35">
      <c r="A29" s="81">
        <v>6</v>
      </c>
      <c r="B29" s="87">
        <v>42178772</v>
      </c>
      <c r="C29" s="87">
        <v>12007</v>
      </c>
      <c r="D29" s="88">
        <v>1</v>
      </c>
      <c r="E29" s="89">
        <v>10.1</v>
      </c>
      <c r="F29" s="126">
        <v>10.1</v>
      </c>
      <c r="G29" s="127">
        <v>1.85</v>
      </c>
    </row>
    <row r="30" spans="1:7" ht="16.5" customHeight="1" thickBot="1" x14ac:dyDescent="0.35">
      <c r="A30" s="90" t="s">
        <v>18</v>
      </c>
      <c r="B30" s="91">
        <f t="shared" ref="B30:G30" si="0">AVERAGE(B24:B29)</f>
        <v>42174005.166666664</v>
      </c>
      <c r="C30" s="92">
        <f t="shared" si="0"/>
        <v>12028.666666666666</v>
      </c>
      <c r="D30" s="93">
        <f t="shared" si="0"/>
        <v>1</v>
      </c>
      <c r="E30" s="94">
        <f t="shared" si="0"/>
        <v>10.1</v>
      </c>
      <c r="F30" s="128">
        <f t="shared" si="0"/>
        <v>10.1</v>
      </c>
      <c r="G30" s="129">
        <f t="shared" si="0"/>
        <v>1.8499999999999999</v>
      </c>
    </row>
    <row r="31" spans="1:7" ht="16.5" customHeight="1" x14ac:dyDescent="0.3">
      <c r="A31" s="96" t="s">
        <v>19</v>
      </c>
      <c r="B31" s="97">
        <f>(STDEV(B24:B29)/B30)</f>
        <v>2.3721195584006914E-3</v>
      </c>
      <c r="C31" s="98"/>
      <c r="D31" s="98"/>
      <c r="E31" s="99"/>
      <c r="F31" s="130"/>
      <c r="G31" s="100"/>
    </row>
    <row r="32" spans="1:7" s="66" customFormat="1" ht="16.5" customHeight="1" thickBot="1" x14ac:dyDescent="0.35">
      <c r="A32" s="101" t="s">
        <v>20</v>
      </c>
      <c r="B32" s="102">
        <f>COUNT(B24:B29)</f>
        <v>6</v>
      </c>
      <c r="C32" s="103"/>
      <c r="D32" s="104"/>
      <c r="E32" s="104"/>
      <c r="F32" s="131"/>
      <c r="G32" s="105"/>
    </row>
    <row r="33" spans="1:5" s="66" customFormat="1" ht="15.75" customHeight="1" x14ac:dyDescent="0.25">
      <c r="A33" s="73"/>
      <c r="B33" s="73"/>
      <c r="C33" s="73"/>
      <c r="D33" s="73"/>
      <c r="E33" s="73"/>
    </row>
    <row r="34" spans="1:5" s="66" customFormat="1" ht="16.5" customHeight="1" x14ac:dyDescent="0.3">
      <c r="A34" s="74" t="s">
        <v>21</v>
      </c>
      <c r="B34" s="106" t="s">
        <v>22</v>
      </c>
      <c r="C34" s="107"/>
      <c r="D34" s="107"/>
      <c r="E34" s="107"/>
    </row>
    <row r="35" spans="1:5" ht="16.5" customHeight="1" x14ac:dyDescent="0.3">
      <c r="A35" s="74"/>
      <c r="B35" s="106" t="s">
        <v>23</v>
      </c>
      <c r="C35" s="107"/>
      <c r="D35" s="107"/>
      <c r="E35" s="107"/>
    </row>
    <row r="36" spans="1:5" ht="16.5" customHeight="1" x14ac:dyDescent="0.3">
      <c r="A36" s="74"/>
      <c r="B36" s="106" t="s">
        <v>24</v>
      </c>
      <c r="C36" s="107"/>
      <c r="D36" s="107"/>
      <c r="E36" s="107"/>
    </row>
    <row r="37" spans="1:5" ht="16.5" customHeight="1" x14ac:dyDescent="0.3">
      <c r="A37" s="74"/>
      <c r="B37" s="132" t="s">
        <v>53</v>
      </c>
      <c r="C37" s="107"/>
      <c r="D37" s="107"/>
      <c r="E37" s="107"/>
    </row>
    <row r="38" spans="1:5" ht="15.75" customHeight="1" x14ac:dyDescent="0.25">
      <c r="A38" s="73"/>
      <c r="B38" s="108" t="s">
        <v>54</v>
      </c>
      <c r="C38" s="73"/>
      <c r="D38" s="107"/>
      <c r="E38" s="73"/>
    </row>
    <row r="39" spans="1:5" ht="16.5" customHeight="1" x14ac:dyDescent="0.3">
      <c r="A39" s="69" t="s">
        <v>1</v>
      </c>
      <c r="B39" s="70" t="s">
        <v>25</v>
      </c>
      <c r="D39" s="73"/>
    </row>
    <row r="40" spans="1:5" ht="16.5" customHeight="1" x14ac:dyDescent="0.3">
      <c r="A40" s="74" t="s">
        <v>4</v>
      </c>
      <c r="B40" s="71"/>
      <c r="C40" s="73"/>
      <c r="E40" s="73"/>
    </row>
    <row r="41" spans="1:5" ht="16.5" customHeight="1" x14ac:dyDescent="0.3">
      <c r="A41" s="74" t="s">
        <v>6</v>
      </c>
      <c r="B41" s="75"/>
      <c r="C41" s="73"/>
      <c r="D41" s="73"/>
      <c r="E41" s="73"/>
    </row>
    <row r="42" spans="1:5" ht="16.5" customHeight="1" x14ac:dyDescent="0.3">
      <c r="A42" s="71" t="s">
        <v>8</v>
      </c>
      <c r="B42" s="75"/>
      <c r="C42" s="73"/>
      <c r="D42" s="73"/>
      <c r="E42" s="73"/>
    </row>
    <row r="43" spans="1:5" ht="16.5" customHeight="1" x14ac:dyDescent="0.3">
      <c r="A43" s="71" t="s">
        <v>10</v>
      </c>
      <c r="B43" s="76"/>
      <c r="C43" s="73"/>
      <c r="D43" s="73"/>
      <c r="E43" s="73"/>
    </row>
    <row r="44" spans="1:5" ht="15.75" customHeight="1" x14ac:dyDescent="0.25">
      <c r="A44" s="73"/>
      <c r="B44" s="73"/>
      <c r="C44" s="73"/>
      <c r="D44" s="73"/>
      <c r="E44" s="73"/>
    </row>
    <row r="45" spans="1:5" ht="16.5" customHeight="1" x14ac:dyDescent="0.3">
      <c r="A45" s="78" t="s">
        <v>13</v>
      </c>
      <c r="B45" s="79" t="s">
        <v>14</v>
      </c>
      <c r="C45" s="78" t="s">
        <v>15</v>
      </c>
      <c r="D45" s="78" t="s">
        <v>16</v>
      </c>
      <c r="E45" s="78" t="s">
        <v>17</v>
      </c>
    </row>
    <row r="46" spans="1:5" ht="16.5" customHeight="1" x14ac:dyDescent="0.3">
      <c r="A46" s="81">
        <v>1</v>
      </c>
      <c r="B46" s="82"/>
      <c r="C46" s="82"/>
      <c r="D46" s="83"/>
      <c r="E46" s="109"/>
    </row>
    <row r="47" spans="1:5" ht="16.5" customHeight="1" x14ac:dyDescent="0.3">
      <c r="A47" s="81">
        <v>2</v>
      </c>
      <c r="B47" s="82"/>
      <c r="C47" s="82"/>
      <c r="D47" s="83"/>
      <c r="E47" s="83"/>
    </row>
    <row r="48" spans="1:5" ht="16.5" customHeight="1" x14ac:dyDescent="0.3">
      <c r="A48" s="81">
        <v>3</v>
      </c>
      <c r="B48" s="82"/>
      <c r="C48" s="82"/>
      <c r="D48" s="83"/>
      <c r="E48" s="83"/>
    </row>
    <row r="49" spans="1:7" ht="16.5" customHeight="1" x14ac:dyDescent="0.3">
      <c r="A49" s="81">
        <v>4</v>
      </c>
      <c r="B49" s="82"/>
      <c r="C49" s="82"/>
      <c r="D49" s="83"/>
      <c r="E49" s="83"/>
    </row>
    <row r="50" spans="1:7" ht="16.5" customHeight="1" x14ac:dyDescent="0.3">
      <c r="A50" s="81">
        <v>5</v>
      </c>
      <c r="B50" s="82"/>
      <c r="C50" s="82"/>
      <c r="D50" s="83"/>
      <c r="E50" s="83"/>
    </row>
    <row r="51" spans="1:7" ht="16.5" customHeight="1" x14ac:dyDescent="0.3">
      <c r="A51" s="81">
        <v>6</v>
      </c>
      <c r="B51" s="87"/>
      <c r="C51" s="87"/>
      <c r="D51" s="88"/>
      <c r="E51" s="88"/>
    </row>
    <row r="52" spans="1:7" ht="16.5" customHeight="1" x14ac:dyDescent="0.3">
      <c r="A52" s="90" t="s">
        <v>18</v>
      </c>
      <c r="B52" s="91" t="e">
        <f>AVERAGE(B46:B51)</f>
        <v>#DIV/0!</v>
      </c>
      <c r="C52" s="92" t="e">
        <f>AVERAGE(C46:C51)</f>
        <v>#DIV/0!</v>
      </c>
      <c r="D52" s="93" t="e">
        <f>AVERAGE(D46:D51)</f>
        <v>#DIV/0!</v>
      </c>
      <c r="E52" s="93" t="e">
        <f>AVERAGE(E46:E51)</f>
        <v>#DIV/0!</v>
      </c>
    </row>
    <row r="53" spans="1:7" ht="16.5" customHeight="1" x14ac:dyDescent="0.3">
      <c r="A53" s="96" t="s">
        <v>19</v>
      </c>
      <c r="B53" s="97" t="e">
        <f>(STDEV(B46:B51)/B52)</f>
        <v>#DIV/0!</v>
      </c>
      <c r="C53" s="98"/>
      <c r="D53" s="115"/>
      <c r="E53" s="110"/>
    </row>
    <row r="54" spans="1:7" s="66" customFormat="1" ht="16.5" customHeight="1" x14ac:dyDescent="0.3">
      <c r="A54" s="101" t="s">
        <v>20</v>
      </c>
      <c r="B54" s="102">
        <f>COUNT(B46:B51)</f>
        <v>0</v>
      </c>
      <c r="C54" s="103"/>
      <c r="D54" s="98"/>
      <c r="E54" s="111"/>
    </row>
    <row r="55" spans="1:7" s="66" customFormat="1" ht="15.75" customHeight="1" x14ac:dyDescent="0.25">
      <c r="A55" s="73"/>
      <c r="B55" s="73"/>
      <c r="C55" s="73"/>
      <c r="D55" s="104"/>
      <c r="E55" s="73"/>
    </row>
    <row r="56" spans="1:7" s="66" customFormat="1" ht="16.5" customHeight="1" x14ac:dyDescent="0.3">
      <c r="A56" s="74" t="s">
        <v>21</v>
      </c>
      <c r="B56" s="106" t="s">
        <v>22</v>
      </c>
      <c r="C56" s="107"/>
      <c r="D56" s="73"/>
      <c r="E56" s="107"/>
    </row>
    <row r="57" spans="1:7" ht="16.5" customHeight="1" x14ac:dyDescent="0.3">
      <c r="A57" s="74"/>
      <c r="B57" s="106" t="s">
        <v>23</v>
      </c>
      <c r="C57" s="107"/>
      <c r="D57" s="107"/>
      <c r="E57" s="107"/>
    </row>
    <row r="58" spans="1:7" ht="16.5" customHeight="1" x14ac:dyDescent="0.3">
      <c r="A58" s="74"/>
      <c r="B58" s="106" t="s">
        <v>24</v>
      </c>
      <c r="C58" s="107"/>
      <c r="D58" s="107"/>
      <c r="E58" s="107"/>
    </row>
    <row r="59" spans="1:7" ht="14.25" customHeight="1" thickBot="1" x14ac:dyDescent="0.3">
      <c r="A59" s="112"/>
      <c r="B59" s="113"/>
      <c r="D59" s="107"/>
      <c r="F59" s="115"/>
      <c r="G59" s="115"/>
    </row>
    <row r="60" spans="1:7" ht="15" customHeight="1" thickBot="1" x14ac:dyDescent="0.35">
      <c r="B60" s="116" t="s">
        <v>26</v>
      </c>
      <c r="C60" s="116"/>
      <c r="D60" s="114"/>
      <c r="E60" s="117" t="s">
        <v>27</v>
      </c>
      <c r="F60" s="118"/>
      <c r="G60" s="117" t="s">
        <v>28</v>
      </c>
    </row>
    <row r="61" spans="1:7" ht="15" customHeight="1" x14ac:dyDescent="0.3">
      <c r="A61" s="119" t="s">
        <v>29</v>
      </c>
      <c r="B61" s="120" t="s">
        <v>55</v>
      </c>
      <c r="C61" s="121"/>
      <c r="E61" s="121"/>
      <c r="G61" s="121"/>
    </row>
    <row r="62" spans="1:7" ht="15" customHeight="1" x14ac:dyDescent="0.3">
      <c r="A62" s="119" t="s">
        <v>30</v>
      </c>
      <c r="B62" s="122"/>
      <c r="C62" s="122"/>
      <c r="E62" s="122"/>
      <c r="G62" s="12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0:C60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8" zoomScale="55" zoomScaleNormal="75" workbookViewId="0">
      <selection activeCell="C80" sqref="C80"/>
    </sheetView>
  </sheetViews>
  <sheetFormatPr defaultRowHeight="13.5" x14ac:dyDescent="0.25"/>
  <cols>
    <col min="1" max="1" width="55.42578125" style="66" customWidth="1"/>
    <col min="2" max="2" width="33.7109375" style="66" customWidth="1"/>
    <col min="3" max="3" width="42.28515625" style="66" customWidth="1"/>
    <col min="4" max="4" width="30.5703125" style="66" customWidth="1"/>
    <col min="5" max="5" width="35.42578125" style="66" customWidth="1"/>
    <col min="6" max="6" width="30.7109375" style="66" customWidth="1"/>
    <col min="7" max="7" width="35.42578125" style="66" customWidth="1"/>
    <col min="8" max="9" width="30.28515625" style="66" customWidth="1"/>
    <col min="10" max="10" width="30.42578125" style="66" customWidth="1"/>
    <col min="11" max="11" width="21.28515625" style="66" customWidth="1"/>
    <col min="12" max="12" width="9.140625" style="66" customWidth="1"/>
    <col min="13" max="16384" width="9.140625" style="115"/>
  </cols>
  <sheetData>
    <row r="1" spans="1:8" x14ac:dyDescent="0.25">
      <c r="A1" s="133" t="s">
        <v>31</v>
      </c>
      <c r="B1" s="133"/>
      <c r="C1" s="133"/>
      <c r="D1" s="133"/>
      <c r="E1" s="133"/>
      <c r="F1" s="133"/>
      <c r="G1" s="133"/>
      <c r="H1" s="133"/>
    </row>
    <row r="2" spans="1:8" x14ac:dyDescent="0.25">
      <c r="A2" s="133"/>
      <c r="B2" s="133"/>
      <c r="C2" s="133"/>
      <c r="D2" s="133"/>
      <c r="E2" s="133"/>
      <c r="F2" s="133"/>
      <c r="G2" s="133"/>
      <c r="H2" s="133"/>
    </row>
    <row r="3" spans="1:8" x14ac:dyDescent="0.25">
      <c r="A3" s="133"/>
      <c r="B3" s="133"/>
      <c r="C3" s="133"/>
      <c r="D3" s="133"/>
      <c r="E3" s="133"/>
      <c r="F3" s="133"/>
      <c r="G3" s="133"/>
      <c r="H3" s="133"/>
    </row>
    <row r="4" spans="1:8" x14ac:dyDescent="0.25">
      <c r="A4" s="133"/>
      <c r="B4" s="133"/>
      <c r="C4" s="133"/>
      <c r="D4" s="133"/>
      <c r="E4" s="133"/>
      <c r="F4" s="133"/>
      <c r="G4" s="133"/>
      <c r="H4" s="133"/>
    </row>
    <row r="5" spans="1:8" x14ac:dyDescent="0.25">
      <c r="A5" s="133"/>
      <c r="B5" s="133"/>
      <c r="C5" s="133"/>
      <c r="D5" s="133"/>
      <c r="E5" s="133"/>
      <c r="F5" s="133"/>
      <c r="G5" s="133"/>
      <c r="H5" s="133"/>
    </row>
    <row r="6" spans="1:8" x14ac:dyDescent="0.25">
      <c r="A6" s="133"/>
      <c r="B6" s="133"/>
      <c r="C6" s="133"/>
      <c r="D6" s="133"/>
      <c r="E6" s="133"/>
      <c r="F6" s="133"/>
      <c r="G6" s="133"/>
      <c r="H6" s="133"/>
    </row>
    <row r="7" spans="1:8" x14ac:dyDescent="0.25">
      <c r="A7" s="133"/>
      <c r="B7" s="133"/>
      <c r="C7" s="133"/>
      <c r="D7" s="133"/>
      <c r="E7" s="133"/>
      <c r="F7" s="133"/>
      <c r="G7" s="133"/>
      <c r="H7" s="133"/>
    </row>
    <row r="8" spans="1:8" x14ac:dyDescent="0.25">
      <c r="A8" s="134" t="s">
        <v>32</v>
      </c>
      <c r="B8" s="134"/>
      <c r="C8" s="134"/>
      <c r="D8" s="134"/>
      <c r="E8" s="134"/>
      <c r="F8" s="134"/>
      <c r="G8" s="134"/>
      <c r="H8" s="134"/>
    </row>
    <row r="9" spans="1:8" x14ac:dyDescent="0.25">
      <c r="A9" s="134"/>
      <c r="B9" s="134"/>
      <c r="C9" s="134"/>
      <c r="D9" s="134"/>
      <c r="E9" s="134"/>
      <c r="F9" s="134"/>
      <c r="G9" s="134"/>
      <c r="H9" s="134"/>
    </row>
    <row r="10" spans="1:8" x14ac:dyDescent="0.25">
      <c r="A10" s="134"/>
      <c r="B10" s="134"/>
      <c r="C10" s="134"/>
      <c r="D10" s="134"/>
      <c r="E10" s="134"/>
      <c r="F10" s="134"/>
      <c r="G10" s="134"/>
      <c r="H10" s="134"/>
    </row>
    <row r="11" spans="1:8" x14ac:dyDescent="0.25">
      <c r="A11" s="134"/>
      <c r="B11" s="134"/>
      <c r="C11" s="134"/>
      <c r="D11" s="134"/>
      <c r="E11" s="134"/>
      <c r="F11" s="134"/>
      <c r="G11" s="134"/>
      <c r="H11" s="134"/>
    </row>
    <row r="12" spans="1:8" x14ac:dyDescent="0.25">
      <c r="A12" s="134"/>
      <c r="B12" s="134"/>
      <c r="C12" s="134"/>
      <c r="D12" s="134"/>
      <c r="E12" s="134"/>
      <c r="F12" s="134"/>
      <c r="G12" s="134"/>
      <c r="H12" s="134"/>
    </row>
    <row r="13" spans="1:8" x14ac:dyDescent="0.25">
      <c r="A13" s="134"/>
      <c r="B13" s="134"/>
      <c r="C13" s="134"/>
      <c r="D13" s="134"/>
      <c r="E13" s="134"/>
      <c r="F13" s="134"/>
      <c r="G13" s="134"/>
      <c r="H13" s="134"/>
    </row>
    <row r="14" spans="1:8" x14ac:dyDescent="0.25">
      <c r="A14" s="134"/>
      <c r="B14" s="134"/>
      <c r="C14" s="134"/>
      <c r="D14" s="134"/>
      <c r="E14" s="134"/>
      <c r="F14" s="134"/>
      <c r="G14" s="134"/>
      <c r="H14" s="134"/>
    </row>
    <row r="15" spans="1:8" ht="19.5" customHeight="1" thickBot="1" x14ac:dyDescent="0.3"/>
    <row r="16" spans="1:8" ht="19.5" customHeight="1" thickBot="1" x14ac:dyDescent="0.35">
      <c r="A16" s="135" t="s">
        <v>33</v>
      </c>
      <c r="B16" s="136"/>
      <c r="C16" s="136"/>
      <c r="D16" s="136"/>
      <c r="E16" s="136"/>
      <c r="F16" s="136"/>
      <c r="G16" s="136"/>
      <c r="H16" s="137"/>
    </row>
    <row r="17" spans="1:14" ht="20.25" customHeight="1" x14ac:dyDescent="0.25">
      <c r="A17" s="138" t="s">
        <v>56</v>
      </c>
      <c r="B17" s="138"/>
      <c r="C17" s="138"/>
      <c r="D17" s="138"/>
      <c r="E17" s="138"/>
      <c r="F17" s="138"/>
      <c r="G17" s="138"/>
      <c r="H17" s="138"/>
    </row>
    <row r="18" spans="1:14" ht="26.25" customHeight="1" x14ac:dyDescent="0.4">
      <c r="A18" s="139" t="s">
        <v>35</v>
      </c>
      <c r="B18" s="140" t="s">
        <v>5</v>
      </c>
      <c r="C18" s="140"/>
    </row>
    <row r="19" spans="1:14" ht="26.25" customHeight="1" x14ac:dyDescent="0.4">
      <c r="A19" s="139" t="s">
        <v>36</v>
      </c>
      <c r="B19" s="141" t="s">
        <v>7</v>
      </c>
      <c r="C19" s="142">
        <v>25</v>
      </c>
    </row>
    <row r="20" spans="1:14" ht="26.25" customHeight="1" x14ac:dyDescent="0.4">
      <c r="A20" s="139" t="s">
        <v>37</v>
      </c>
      <c r="B20" s="141" t="s">
        <v>57</v>
      </c>
      <c r="C20" s="143"/>
    </row>
    <row r="21" spans="1:14" ht="26.25" customHeight="1" x14ac:dyDescent="0.4">
      <c r="A21" s="139" t="s">
        <v>38</v>
      </c>
      <c r="B21" s="144" t="s">
        <v>58</v>
      </c>
      <c r="C21" s="144"/>
      <c r="D21" s="144"/>
      <c r="E21" s="144"/>
      <c r="F21" s="144"/>
      <c r="G21" s="144"/>
      <c r="H21" s="144"/>
      <c r="I21" s="144"/>
    </row>
    <row r="22" spans="1:14" ht="26.25" customHeight="1" x14ac:dyDescent="0.4">
      <c r="A22" s="139" t="s">
        <v>39</v>
      </c>
      <c r="B22" s="145">
        <v>43320</v>
      </c>
      <c r="C22" s="143"/>
      <c r="D22" s="143"/>
      <c r="E22" s="143"/>
      <c r="F22" s="143"/>
      <c r="G22" s="143"/>
      <c r="H22" s="143"/>
      <c r="I22" s="143"/>
    </row>
    <row r="23" spans="1:14" ht="26.25" customHeight="1" x14ac:dyDescent="0.4">
      <c r="A23" s="139" t="s">
        <v>40</v>
      </c>
      <c r="B23" s="145">
        <v>43328</v>
      </c>
      <c r="C23" s="143"/>
      <c r="D23" s="143"/>
      <c r="E23" s="143"/>
      <c r="F23" s="143"/>
      <c r="G23" s="143"/>
      <c r="H23" s="143"/>
      <c r="I23" s="143"/>
    </row>
    <row r="24" spans="1:14" ht="18.75" x14ac:dyDescent="0.3">
      <c r="A24" s="139"/>
      <c r="B24" s="146"/>
    </row>
    <row r="25" spans="1:14" ht="18.75" x14ac:dyDescent="0.3">
      <c r="A25" s="147" t="s">
        <v>1</v>
      </c>
      <c r="B25" s="146"/>
    </row>
    <row r="26" spans="1:14" ht="26.25" customHeight="1" x14ac:dyDescent="0.4">
      <c r="A26" s="148" t="s">
        <v>4</v>
      </c>
      <c r="B26" s="140" t="s">
        <v>59</v>
      </c>
      <c r="C26" s="140"/>
    </row>
    <row r="27" spans="1:14" ht="26.25" customHeight="1" x14ac:dyDescent="0.4">
      <c r="A27" s="149" t="s">
        <v>60</v>
      </c>
      <c r="B27" s="144" t="s">
        <v>61</v>
      </c>
      <c r="C27" s="144"/>
    </row>
    <row r="28" spans="1:14" ht="27" customHeight="1" thickBot="1" x14ac:dyDescent="0.45">
      <c r="A28" s="149" t="s">
        <v>6</v>
      </c>
      <c r="B28" s="150">
        <v>99.75</v>
      </c>
    </row>
    <row r="29" spans="1:14" s="72" customFormat="1" ht="27" customHeight="1" thickBot="1" x14ac:dyDescent="0.45">
      <c r="A29" s="149" t="s">
        <v>62</v>
      </c>
      <c r="B29" s="151">
        <v>0</v>
      </c>
      <c r="C29" s="152" t="s">
        <v>63</v>
      </c>
      <c r="D29" s="153"/>
      <c r="E29" s="153"/>
      <c r="F29" s="153"/>
      <c r="G29" s="153"/>
      <c r="H29" s="154"/>
      <c r="I29" s="155"/>
      <c r="J29" s="155"/>
      <c r="K29" s="155"/>
      <c r="L29" s="155"/>
    </row>
    <row r="30" spans="1:14" s="72" customFormat="1" ht="19.5" customHeight="1" thickBot="1" x14ac:dyDescent="0.35">
      <c r="A30" s="149" t="s">
        <v>64</v>
      </c>
      <c r="B30" s="156">
        <f>B28-B29</f>
        <v>99.75</v>
      </c>
      <c r="C30" s="157"/>
      <c r="D30" s="157"/>
      <c r="E30" s="157"/>
      <c r="F30" s="157"/>
      <c r="G30" s="157"/>
      <c r="H30" s="158"/>
      <c r="I30" s="155"/>
      <c r="J30" s="155"/>
      <c r="K30" s="155"/>
      <c r="L30" s="155"/>
    </row>
    <row r="31" spans="1:14" s="72" customFormat="1" ht="27" customHeight="1" thickBot="1" x14ac:dyDescent="0.45">
      <c r="A31" s="149" t="s">
        <v>65</v>
      </c>
      <c r="B31" s="159">
        <v>1</v>
      </c>
      <c r="C31" s="160" t="s">
        <v>66</v>
      </c>
      <c r="D31" s="161"/>
      <c r="E31" s="161"/>
      <c r="F31" s="161"/>
      <c r="G31" s="161"/>
      <c r="H31" s="162"/>
      <c r="I31" s="155"/>
      <c r="J31" s="155"/>
      <c r="K31" s="155"/>
      <c r="L31" s="155"/>
    </row>
    <row r="32" spans="1:14" s="72" customFormat="1" ht="27" customHeight="1" thickBot="1" x14ac:dyDescent="0.45">
      <c r="A32" s="149" t="s">
        <v>67</v>
      </c>
      <c r="B32" s="159">
        <v>1</v>
      </c>
      <c r="C32" s="160" t="s">
        <v>68</v>
      </c>
      <c r="D32" s="161"/>
      <c r="E32" s="161"/>
      <c r="F32" s="161"/>
      <c r="G32" s="161"/>
      <c r="H32" s="162"/>
      <c r="I32" s="155"/>
      <c r="J32" s="155"/>
      <c r="K32" s="155"/>
      <c r="L32" s="163"/>
      <c r="M32" s="163"/>
      <c r="N32" s="164"/>
    </row>
    <row r="33" spans="1:14" s="72" customFormat="1" ht="17.25" customHeight="1" x14ac:dyDescent="0.3">
      <c r="A33" s="149"/>
      <c r="B33" s="165"/>
      <c r="C33" s="166"/>
      <c r="D33" s="166"/>
      <c r="E33" s="166"/>
      <c r="F33" s="166"/>
      <c r="G33" s="166"/>
      <c r="H33" s="166"/>
      <c r="I33" s="155"/>
      <c r="J33" s="155"/>
      <c r="K33" s="155"/>
      <c r="L33" s="163"/>
      <c r="M33" s="163"/>
      <c r="N33" s="164"/>
    </row>
    <row r="34" spans="1:14" s="72" customFormat="1" ht="18.75" x14ac:dyDescent="0.3">
      <c r="A34" s="149" t="s">
        <v>69</v>
      </c>
      <c r="B34" s="167">
        <f>B31/B32</f>
        <v>1</v>
      </c>
      <c r="C34" s="168" t="s">
        <v>70</v>
      </c>
      <c r="D34" s="168"/>
      <c r="E34" s="168"/>
      <c r="F34" s="168"/>
      <c r="G34" s="168"/>
      <c r="H34" s="168"/>
      <c r="I34" s="155"/>
      <c r="J34" s="155"/>
      <c r="K34" s="155"/>
      <c r="L34" s="163"/>
      <c r="M34" s="163"/>
      <c r="N34" s="164"/>
    </row>
    <row r="35" spans="1:14" s="72" customFormat="1" ht="19.5" customHeight="1" thickBot="1" x14ac:dyDescent="0.35">
      <c r="A35" s="149"/>
      <c r="B35" s="156"/>
      <c r="H35" s="168"/>
      <c r="I35" s="155"/>
      <c r="J35" s="155"/>
      <c r="K35" s="155"/>
      <c r="L35" s="163"/>
      <c r="M35" s="163"/>
      <c r="N35" s="164"/>
    </row>
    <row r="36" spans="1:14" s="72" customFormat="1" ht="27" customHeight="1" thickBot="1" x14ac:dyDescent="0.45">
      <c r="A36" s="169" t="s">
        <v>71</v>
      </c>
      <c r="B36" s="170">
        <v>25</v>
      </c>
      <c r="C36" s="168"/>
      <c r="D36" s="171" t="s">
        <v>72</v>
      </c>
      <c r="E36" s="172"/>
      <c r="F36" s="173" t="s">
        <v>73</v>
      </c>
      <c r="G36" s="174"/>
      <c r="J36" s="155"/>
      <c r="K36" s="155"/>
      <c r="L36" s="163"/>
      <c r="M36" s="163"/>
      <c r="N36" s="164"/>
    </row>
    <row r="37" spans="1:14" s="72" customFormat="1" ht="26.25" customHeight="1" x14ac:dyDescent="0.4">
      <c r="A37" s="175" t="s">
        <v>74</v>
      </c>
      <c r="B37" s="176">
        <v>4</v>
      </c>
      <c r="C37" s="177" t="s">
        <v>75</v>
      </c>
      <c r="D37" s="178" t="s">
        <v>76</v>
      </c>
      <c r="E37" s="179" t="s">
        <v>77</v>
      </c>
      <c r="F37" s="178" t="s">
        <v>76</v>
      </c>
      <c r="G37" s="180" t="s">
        <v>77</v>
      </c>
      <c r="J37" s="155"/>
      <c r="K37" s="155"/>
      <c r="L37" s="163"/>
      <c r="M37" s="163"/>
      <c r="N37" s="164"/>
    </row>
    <row r="38" spans="1:14" s="72" customFormat="1" ht="26.25" customHeight="1" x14ac:dyDescent="0.4">
      <c r="A38" s="175" t="s">
        <v>78</v>
      </c>
      <c r="B38" s="176">
        <v>100</v>
      </c>
      <c r="C38" s="181">
        <v>1</v>
      </c>
      <c r="D38" s="182">
        <v>2774549</v>
      </c>
      <c r="E38" s="183">
        <f>IF(ISBLANK(D38),"-",$D$48/$D$45*D38)</f>
        <v>2796885.62784538</v>
      </c>
      <c r="F38" s="182">
        <v>2872806</v>
      </c>
      <c r="G38" s="184">
        <f>IF(ISBLANK(F38),"-",$D$48/$F$45*F38)</f>
        <v>2822151.9010657463</v>
      </c>
      <c r="J38" s="155"/>
      <c r="K38" s="155"/>
      <c r="L38" s="163"/>
      <c r="M38" s="163"/>
      <c r="N38" s="164"/>
    </row>
    <row r="39" spans="1:14" s="72" customFormat="1" ht="26.25" customHeight="1" x14ac:dyDescent="0.4">
      <c r="A39" s="175" t="s">
        <v>79</v>
      </c>
      <c r="B39" s="176">
        <v>1</v>
      </c>
      <c r="C39" s="185">
        <v>2</v>
      </c>
      <c r="D39" s="186">
        <v>2788929</v>
      </c>
      <c r="E39" s="187">
        <f>IF(ISBLANK(D39),"-",$D$48/$D$45*D39)</f>
        <v>2811381.3946631285</v>
      </c>
      <c r="F39" s="186">
        <v>2875264</v>
      </c>
      <c r="G39" s="188">
        <f>IF(ISBLANK(F39),"-",$D$48/$F$45*F39)</f>
        <v>2824566.5609393399</v>
      </c>
      <c r="J39" s="155"/>
      <c r="K39" s="155"/>
      <c r="L39" s="163"/>
      <c r="M39" s="163"/>
      <c r="N39" s="164"/>
    </row>
    <row r="40" spans="1:14" ht="26.25" customHeight="1" x14ac:dyDescent="0.4">
      <c r="A40" s="175" t="s">
        <v>80</v>
      </c>
      <c r="B40" s="176">
        <v>1</v>
      </c>
      <c r="C40" s="185">
        <v>3</v>
      </c>
      <c r="D40" s="186">
        <v>2794225</v>
      </c>
      <c r="E40" s="187">
        <f>IF(ISBLANK(D40),"-",$D$48/$D$45*D40)</f>
        <v>2816720.0303423214</v>
      </c>
      <c r="F40" s="186">
        <v>2870946</v>
      </c>
      <c r="G40" s="188">
        <f>IF(ISBLANK(F40),"-",$D$48/$F$45*F40)</f>
        <v>2820324.6970930509</v>
      </c>
      <c r="L40" s="163"/>
      <c r="M40" s="163"/>
      <c r="N40" s="168"/>
    </row>
    <row r="41" spans="1:14" ht="26.25" customHeight="1" x14ac:dyDescent="0.4">
      <c r="A41" s="175" t="s">
        <v>81</v>
      </c>
      <c r="B41" s="176">
        <v>1</v>
      </c>
      <c r="C41" s="189">
        <v>4</v>
      </c>
      <c r="D41" s="190"/>
      <c r="E41" s="191" t="str">
        <f>IF(ISBLANK(D41),"-",$D$48/$D$45*D41)</f>
        <v>-</v>
      </c>
      <c r="F41" s="190"/>
      <c r="G41" s="192" t="str">
        <f>IF(ISBLANK(F41),"-",$D$48/$F$45*F41)</f>
        <v>-</v>
      </c>
      <c r="L41" s="163"/>
      <c r="M41" s="163"/>
      <c r="N41" s="168"/>
    </row>
    <row r="42" spans="1:14" ht="27" customHeight="1" thickBot="1" x14ac:dyDescent="0.45">
      <c r="A42" s="175" t="s">
        <v>82</v>
      </c>
      <c r="B42" s="176">
        <v>1</v>
      </c>
      <c r="C42" s="193" t="s">
        <v>83</v>
      </c>
      <c r="D42" s="194">
        <f>AVERAGE(D38:D41)</f>
        <v>2785901</v>
      </c>
      <c r="E42" s="195">
        <f>AVERAGE(E38:E41)</f>
        <v>2808329.017616943</v>
      </c>
      <c r="F42" s="196">
        <f>AVERAGE(F38:F41)</f>
        <v>2873005.3333333335</v>
      </c>
      <c r="G42" s="197">
        <f>AVERAGE(G38:G41)</f>
        <v>2822347.7196993791</v>
      </c>
    </row>
    <row r="43" spans="1:14" ht="26.25" customHeight="1" x14ac:dyDescent="0.4">
      <c r="A43" s="175" t="s">
        <v>84</v>
      </c>
      <c r="B43" s="150">
        <v>1</v>
      </c>
      <c r="C43" s="198" t="s">
        <v>85</v>
      </c>
      <c r="D43" s="199">
        <v>19.89</v>
      </c>
      <c r="E43" s="168"/>
      <c r="F43" s="200">
        <v>20.41</v>
      </c>
      <c r="G43" s="201"/>
    </row>
    <row r="44" spans="1:14" ht="26.25" customHeight="1" x14ac:dyDescent="0.4">
      <c r="A44" s="175" t="s">
        <v>86</v>
      </c>
      <c r="B44" s="150">
        <v>1</v>
      </c>
      <c r="C44" s="202" t="s">
        <v>87</v>
      </c>
      <c r="D44" s="203">
        <f>D43*$B$34</f>
        <v>19.89</v>
      </c>
      <c r="E44" s="204"/>
      <c r="F44" s="205">
        <f>F43*$B$34</f>
        <v>20.41</v>
      </c>
      <c r="G44" s="206"/>
    </row>
    <row r="45" spans="1:14" ht="19.5" customHeight="1" thickBot="1" x14ac:dyDescent="0.35">
      <c r="A45" s="175" t="s">
        <v>88</v>
      </c>
      <c r="B45" s="204">
        <f>(B44/B43)*(B42/B41)*(B40/B39)*(B38/B37)*B36</f>
        <v>625</v>
      </c>
      <c r="C45" s="202" t="s">
        <v>89</v>
      </c>
      <c r="D45" s="207">
        <f>D44*$B$30/100</f>
        <v>19.840275000000002</v>
      </c>
      <c r="E45" s="206"/>
      <c r="F45" s="208">
        <f>F44*$B$30/100</f>
        <v>20.358975000000001</v>
      </c>
      <c r="G45" s="206"/>
    </row>
    <row r="46" spans="1:14" ht="19.5" customHeight="1" thickBot="1" x14ac:dyDescent="0.35">
      <c r="A46" s="209" t="s">
        <v>90</v>
      </c>
      <c r="B46" s="210"/>
      <c r="C46" s="202" t="s">
        <v>91</v>
      </c>
      <c r="D46" s="203">
        <f>D45/$B$45</f>
        <v>3.1744440000000006E-2</v>
      </c>
      <c r="E46" s="206"/>
      <c r="F46" s="211">
        <f>F45/$B$45</f>
        <v>3.2574360000000004E-2</v>
      </c>
      <c r="G46" s="206"/>
    </row>
    <row r="47" spans="1:14" ht="27" customHeight="1" thickBot="1" x14ac:dyDescent="0.45">
      <c r="A47" s="212"/>
      <c r="B47" s="213"/>
      <c r="C47" s="202" t="s">
        <v>92</v>
      </c>
      <c r="D47" s="214">
        <v>3.2000000000000001E-2</v>
      </c>
      <c r="E47" s="201"/>
      <c r="F47" s="201"/>
      <c r="G47" s="201"/>
    </row>
    <row r="48" spans="1:14" ht="18.75" x14ac:dyDescent="0.3">
      <c r="C48" s="202" t="s">
        <v>93</v>
      </c>
      <c r="D48" s="207">
        <f>D47*$B$45</f>
        <v>20</v>
      </c>
      <c r="E48" s="206"/>
      <c r="F48" s="206"/>
      <c r="G48" s="206"/>
    </row>
    <row r="49" spans="1:12" ht="19.5" customHeight="1" thickBot="1" x14ac:dyDescent="0.35">
      <c r="C49" s="215" t="s">
        <v>94</v>
      </c>
      <c r="D49" s="216">
        <f>D48/B34</f>
        <v>20</v>
      </c>
      <c r="E49" s="217"/>
      <c r="F49" s="217"/>
      <c r="G49" s="217"/>
    </row>
    <row r="50" spans="1:12" ht="18.75" x14ac:dyDescent="0.3">
      <c r="C50" s="218" t="s">
        <v>95</v>
      </c>
      <c r="D50" s="219">
        <f>AVERAGE(E38:E41,G38:G41)</f>
        <v>2815338.3686581613</v>
      </c>
      <c r="E50" s="220"/>
      <c r="F50" s="220"/>
      <c r="G50" s="220"/>
    </row>
    <row r="51" spans="1:12" ht="18.75" x14ac:dyDescent="0.3">
      <c r="C51" s="221" t="s">
        <v>96</v>
      </c>
      <c r="D51" s="222">
        <f>STDEV(E38:E41,G38:G41)/D50</f>
        <v>3.6031676994348278E-3</v>
      </c>
      <c r="E51" s="204"/>
      <c r="F51" s="204"/>
      <c r="G51" s="204"/>
    </row>
    <row r="52" spans="1:12" ht="19.5" customHeight="1" thickBot="1" x14ac:dyDescent="0.35">
      <c r="C52" s="223" t="s">
        <v>20</v>
      </c>
      <c r="D52" s="224">
        <f>COUNT(E38:E41,G38:G41)</f>
        <v>6</v>
      </c>
      <c r="E52" s="204"/>
      <c r="F52" s="204"/>
      <c r="G52" s="204"/>
    </row>
    <row r="54" spans="1:12" ht="18.75" x14ac:dyDescent="0.3">
      <c r="A54" s="147" t="s">
        <v>1</v>
      </c>
      <c r="B54" s="225" t="s">
        <v>97</v>
      </c>
    </row>
    <row r="55" spans="1:12" ht="18.75" x14ac:dyDescent="0.3">
      <c r="A55" s="168" t="s">
        <v>98</v>
      </c>
      <c r="B55" s="226" t="str">
        <f>B21</f>
        <v xml:space="preserve"> Each 5 mL contains: Trimethoprim B.P. 40 mg and Sulphamethoxazole B.P 200 mg.</v>
      </c>
    </row>
    <row r="56" spans="1:12" ht="26.25" customHeight="1" x14ac:dyDescent="0.4">
      <c r="A56" s="149" t="s">
        <v>99</v>
      </c>
      <c r="B56" s="227">
        <v>5</v>
      </c>
      <c r="C56" s="204" t="s">
        <v>100</v>
      </c>
      <c r="D56" s="228">
        <v>40</v>
      </c>
      <c r="E56" s="204" t="str">
        <f>B20</f>
        <v xml:space="preserve">Trimethoprim BP </v>
      </c>
    </row>
    <row r="57" spans="1:12" ht="19.5" thickBot="1" x14ac:dyDescent="0.35">
      <c r="A57" s="226" t="s">
        <v>101</v>
      </c>
      <c r="B57" s="229">
        <f>Trimethoprim!C39</f>
        <v>1.1682424464614094</v>
      </c>
    </row>
    <row r="58" spans="1:12" s="232" customFormat="1" ht="19.5" thickBot="1" x14ac:dyDescent="0.35">
      <c r="A58" s="149" t="s">
        <v>102</v>
      </c>
      <c r="B58" s="230">
        <f>B56</f>
        <v>5</v>
      </c>
      <c r="C58" s="204" t="s">
        <v>103</v>
      </c>
      <c r="D58" s="231">
        <f>B57*B56</f>
        <v>5.841212232307047</v>
      </c>
    </row>
    <row r="59" spans="1:12" ht="19.5" customHeight="1" thickBot="1" x14ac:dyDescent="0.3"/>
    <row r="60" spans="1:12" s="72" customFormat="1" ht="27" customHeight="1" thickBot="1" x14ac:dyDescent="0.45">
      <c r="A60" s="169" t="s">
        <v>104</v>
      </c>
      <c r="B60" s="170">
        <v>100</v>
      </c>
      <c r="C60" s="168"/>
      <c r="D60" s="233" t="s">
        <v>105</v>
      </c>
      <c r="E60" s="234" t="s">
        <v>106</v>
      </c>
      <c r="F60" s="234" t="s">
        <v>76</v>
      </c>
      <c r="G60" s="234" t="s">
        <v>107</v>
      </c>
      <c r="H60" s="177" t="s">
        <v>108</v>
      </c>
      <c r="L60" s="155"/>
    </row>
    <row r="61" spans="1:12" s="72" customFormat="1" ht="24" customHeight="1" x14ac:dyDescent="0.4">
      <c r="A61" s="175" t="s">
        <v>109</v>
      </c>
      <c r="B61" s="176">
        <v>2</v>
      </c>
      <c r="C61" s="235" t="s">
        <v>110</v>
      </c>
      <c r="D61" s="236">
        <v>2.4201999999999999</v>
      </c>
      <c r="E61" s="237">
        <v>1</v>
      </c>
      <c r="F61" s="238">
        <v>2748102</v>
      </c>
      <c r="G61" s="239">
        <f>IF(ISBLANK(F61),"-",(F61/$D$50*$D$47*$B$69)*$D$58/$D$61)</f>
        <v>37.694150579747053</v>
      </c>
      <c r="H61" s="240">
        <f t="shared" ref="H61:H72" si="0">IF(ISBLANK(F61),"-",G61/$D$56)</f>
        <v>0.94235376449367636</v>
      </c>
      <c r="L61" s="155"/>
    </row>
    <row r="62" spans="1:12" s="72" customFormat="1" ht="26.25" customHeight="1" x14ac:dyDescent="0.4">
      <c r="A62" s="175" t="s">
        <v>111</v>
      </c>
      <c r="B62" s="176">
        <v>10</v>
      </c>
      <c r="C62" s="241"/>
      <c r="D62" s="242"/>
      <c r="E62" s="243">
        <v>2</v>
      </c>
      <c r="F62" s="186">
        <v>2794241</v>
      </c>
      <c r="G62" s="244">
        <f>IF(ISBLANK(F62),"-",(F62/$D$50*$D$47*$B$69)*$D$58/$D$61)</f>
        <v>38.327012974810614</v>
      </c>
      <c r="H62" s="245">
        <f t="shared" si="0"/>
        <v>0.95817532437026531</v>
      </c>
      <c r="L62" s="155"/>
    </row>
    <row r="63" spans="1:12" s="72" customFormat="1" ht="24.75" customHeight="1" x14ac:dyDescent="0.4">
      <c r="A63" s="175" t="s">
        <v>112</v>
      </c>
      <c r="B63" s="176">
        <v>1</v>
      </c>
      <c r="C63" s="241"/>
      <c r="D63" s="242"/>
      <c r="E63" s="243">
        <v>3</v>
      </c>
      <c r="F63" s="186">
        <v>2751027</v>
      </c>
      <c r="G63" s="244">
        <f>IF(ISBLANK(F63),"-",(F63/$D$50*$D$47*$B$69)*$D$58/$D$61)</f>
        <v>37.734271139480917</v>
      </c>
      <c r="H63" s="245">
        <f t="shared" si="0"/>
        <v>0.94335677848702293</v>
      </c>
      <c r="L63" s="155"/>
    </row>
    <row r="64" spans="1:12" ht="27" customHeight="1" thickBot="1" x14ac:dyDescent="0.45">
      <c r="A64" s="175" t="s">
        <v>113</v>
      </c>
      <c r="B64" s="176">
        <v>1</v>
      </c>
      <c r="C64" s="246"/>
      <c r="D64" s="247"/>
      <c r="E64" s="248">
        <v>4</v>
      </c>
      <c r="F64" s="249"/>
      <c r="G64" s="244" t="str">
        <f>IF(ISBLANK(F64),"-",(F64/$D$50*$D$47*$B$69)*$D$58/$D$61)</f>
        <v>-</v>
      </c>
      <c r="H64" s="245" t="str">
        <f t="shared" si="0"/>
        <v>-</v>
      </c>
    </row>
    <row r="65" spans="1:11" ht="24.75" customHeight="1" x14ac:dyDescent="0.4">
      <c r="A65" s="175" t="s">
        <v>114</v>
      </c>
      <c r="B65" s="176">
        <v>1</v>
      </c>
      <c r="C65" s="235" t="s">
        <v>115</v>
      </c>
      <c r="D65" s="236">
        <v>2.7703799999999998</v>
      </c>
      <c r="E65" s="250">
        <v>1</v>
      </c>
      <c r="F65" s="186">
        <v>3276885</v>
      </c>
      <c r="G65" s="239">
        <f>IF(ISBLANK(F65),"-",(F65/$D$50*$D$47*$B$69)*$D$58/$D$65)</f>
        <v>39.265779790298105</v>
      </c>
      <c r="H65" s="240">
        <f t="shared" si="0"/>
        <v>0.98164449475745263</v>
      </c>
    </row>
    <row r="66" spans="1:11" ht="23.25" customHeight="1" x14ac:dyDescent="0.4">
      <c r="A66" s="175" t="s">
        <v>116</v>
      </c>
      <c r="B66" s="176">
        <v>1</v>
      </c>
      <c r="C66" s="241"/>
      <c r="D66" s="242"/>
      <c r="E66" s="251">
        <v>2</v>
      </c>
      <c r="F66" s="186"/>
      <c r="G66" s="244" t="str">
        <f>IF(ISBLANK(F66),"-",(F66/$D$50*$D$47*$B$69)*$D$58/$D$65)</f>
        <v>-</v>
      </c>
      <c r="H66" s="245" t="str">
        <f t="shared" si="0"/>
        <v>-</v>
      </c>
    </row>
    <row r="67" spans="1:11" ht="24.75" customHeight="1" x14ac:dyDescent="0.4">
      <c r="A67" s="175" t="s">
        <v>117</v>
      </c>
      <c r="B67" s="176">
        <v>1</v>
      </c>
      <c r="C67" s="241"/>
      <c r="D67" s="242"/>
      <c r="E67" s="251">
        <v>3</v>
      </c>
      <c r="F67" s="186">
        <v>3260566</v>
      </c>
      <c r="G67" s="244">
        <f>IF(ISBLANK(F67),"-",(F67/$D$50*$D$47*$B$69)*$D$58/$D$65)</f>
        <v>39.070234856497294</v>
      </c>
      <c r="H67" s="245">
        <f t="shared" si="0"/>
        <v>0.97675587141243236</v>
      </c>
    </row>
    <row r="68" spans="1:11" ht="27" customHeight="1" thickBot="1" x14ac:dyDescent="0.45">
      <c r="A68" s="175" t="s">
        <v>118</v>
      </c>
      <c r="B68" s="176">
        <v>1</v>
      </c>
      <c r="C68" s="246"/>
      <c r="D68" s="247"/>
      <c r="E68" s="252">
        <v>4</v>
      </c>
      <c r="F68" s="249"/>
      <c r="G68" s="253" t="str">
        <f>IF(ISBLANK(F68),"-",(F68/$D$50*$D$47*$B$69)*$D$58/$D$65)</f>
        <v>-</v>
      </c>
      <c r="H68" s="254" t="str">
        <f t="shared" si="0"/>
        <v>-</v>
      </c>
    </row>
    <row r="69" spans="1:11" ht="23.25" customHeight="1" x14ac:dyDescent="0.4">
      <c r="A69" s="175" t="s">
        <v>119</v>
      </c>
      <c r="B69" s="185">
        <f>(B68/B67)*(B66/B65)*(B64/B63)*(B62/B61)*B60</f>
        <v>500</v>
      </c>
      <c r="C69" s="235" t="s">
        <v>120</v>
      </c>
      <c r="D69" s="236">
        <v>2.9929199999999998</v>
      </c>
      <c r="E69" s="250">
        <v>1</v>
      </c>
      <c r="F69" s="238">
        <v>3486877</v>
      </c>
      <c r="G69" s="239">
        <f>IF(ISBLANK(F69),"-",(F69/$D$50*$D$47*$B$69)*$D$58/$D$69)</f>
        <v>38.675317617635805</v>
      </c>
      <c r="H69" s="245">
        <f t="shared" si="0"/>
        <v>0.96688294044089518</v>
      </c>
    </row>
    <row r="70" spans="1:11" ht="22.5" customHeight="1" thickBot="1" x14ac:dyDescent="0.45">
      <c r="A70" s="255" t="s">
        <v>121</v>
      </c>
      <c r="B70" s="256">
        <f>(D47*B69)/D56*D58</f>
        <v>2.3364848929228188</v>
      </c>
      <c r="C70" s="241"/>
      <c r="D70" s="242"/>
      <c r="E70" s="251">
        <v>2</v>
      </c>
      <c r="F70" s="186">
        <v>3538468</v>
      </c>
      <c r="G70" s="244">
        <f>IF(ISBLANK(F70),"-",(F70/$D$50*$D$47*$B$69)*$D$58/$D$69)</f>
        <v>39.247548387809644</v>
      </c>
      <c r="H70" s="245">
        <f t="shared" si="0"/>
        <v>0.98118870969524108</v>
      </c>
    </row>
    <row r="71" spans="1:11" ht="23.25" customHeight="1" x14ac:dyDescent="0.4">
      <c r="A71" s="209" t="s">
        <v>90</v>
      </c>
      <c r="B71" s="257"/>
      <c r="C71" s="241"/>
      <c r="D71" s="242"/>
      <c r="E71" s="251">
        <v>3</v>
      </c>
      <c r="F71" s="186">
        <v>3491998</v>
      </c>
      <c r="G71" s="244">
        <f>IF(ISBLANK(F71),"-",(F71/$D$50*$D$47*$B$69)*$D$58/$D$69)</f>
        <v>38.732118101713652</v>
      </c>
      <c r="H71" s="245">
        <f t="shared" si="0"/>
        <v>0.96830295254284127</v>
      </c>
    </row>
    <row r="72" spans="1:11" ht="23.25" customHeight="1" thickBot="1" x14ac:dyDescent="0.45">
      <c r="A72" s="212"/>
      <c r="B72" s="258"/>
      <c r="C72" s="259"/>
      <c r="D72" s="247"/>
      <c r="E72" s="252">
        <v>4</v>
      </c>
      <c r="F72" s="249"/>
      <c r="G72" s="253" t="str">
        <f>IF(ISBLANK(F72),"-",(F72/$D$50*$D$47*$B$69)*$D$58/$D$69)</f>
        <v>-</v>
      </c>
      <c r="H72" s="254" t="str">
        <f t="shared" si="0"/>
        <v>-</v>
      </c>
    </row>
    <row r="73" spans="1:11" ht="26.25" customHeight="1" x14ac:dyDescent="0.4">
      <c r="A73" s="204"/>
      <c r="B73" s="204"/>
      <c r="C73" s="204"/>
      <c r="D73" s="204"/>
      <c r="E73" s="204"/>
      <c r="F73" s="204"/>
      <c r="G73" s="260" t="s">
        <v>83</v>
      </c>
      <c r="H73" s="261">
        <f>AVERAGE(H61:H72)</f>
        <v>0.96483260452497832</v>
      </c>
    </row>
    <row r="74" spans="1:11" ht="26.25" customHeight="1" x14ac:dyDescent="0.4">
      <c r="C74" s="204"/>
      <c r="D74" s="204"/>
      <c r="E74" s="204"/>
      <c r="F74" s="204"/>
      <c r="G74" s="221" t="s">
        <v>96</v>
      </c>
      <c r="H74" s="262">
        <f>STDEV(H61:H72)/H73</f>
        <v>1.6243803554494809E-2</v>
      </c>
    </row>
    <row r="75" spans="1:11" ht="27" customHeight="1" thickBot="1" x14ac:dyDescent="0.45">
      <c r="A75" s="204"/>
      <c r="B75" s="204"/>
      <c r="C75" s="204"/>
      <c r="D75" s="206"/>
      <c r="E75" s="206"/>
      <c r="F75" s="204"/>
      <c r="G75" s="223" t="s">
        <v>20</v>
      </c>
      <c r="H75" s="263">
        <f>COUNT(H61:H72)</f>
        <v>8</v>
      </c>
    </row>
    <row r="76" spans="1:11" ht="18.75" x14ac:dyDescent="0.3">
      <c r="A76" s="204"/>
      <c r="B76" s="204"/>
      <c r="C76" s="204"/>
      <c r="D76" s="206"/>
      <c r="E76" s="206"/>
      <c r="F76" s="206"/>
      <c r="G76" s="206"/>
      <c r="H76" s="204"/>
      <c r="I76" s="168"/>
      <c r="J76" s="149"/>
      <c r="K76" s="156"/>
    </row>
    <row r="77" spans="1:11" ht="26.25" customHeight="1" x14ac:dyDescent="0.4">
      <c r="A77" s="148" t="s">
        <v>122</v>
      </c>
      <c r="B77" s="149" t="s">
        <v>123</v>
      </c>
      <c r="C77" s="264" t="str">
        <f>B20</f>
        <v xml:space="preserve">Trimethoprim BP </v>
      </c>
      <c r="D77" s="264"/>
      <c r="E77" s="168" t="s">
        <v>124</v>
      </c>
      <c r="F77" s="168"/>
      <c r="G77" s="265">
        <f>H73</f>
        <v>0.96483260452497832</v>
      </c>
      <c r="H77" s="204"/>
      <c r="I77" s="168"/>
      <c r="J77" s="149"/>
      <c r="K77" s="156"/>
    </row>
    <row r="78" spans="1:11" ht="19.5" customHeight="1" thickBot="1" x14ac:dyDescent="0.35">
      <c r="A78" s="266"/>
      <c r="B78" s="267"/>
      <c r="C78" s="268"/>
      <c r="D78" s="268"/>
      <c r="E78" s="267"/>
      <c r="F78" s="267"/>
      <c r="G78" s="267"/>
      <c r="H78" s="267"/>
    </row>
    <row r="79" spans="1:11" ht="18.75" x14ac:dyDescent="0.3">
      <c r="B79" s="204" t="s">
        <v>26</v>
      </c>
      <c r="E79" s="204" t="s">
        <v>27</v>
      </c>
      <c r="F79" s="204"/>
      <c r="G79" s="204" t="s">
        <v>28</v>
      </c>
    </row>
    <row r="80" spans="1:11" ht="83.1" customHeight="1" x14ac:dyDescent="0.3">
      <c r="A80" s="149" t="s">
        <v>29</v>
      </c>
      <c r="B80" s="269" t="s">
        <v>125</v>
      </c>
      <c r="C80" s="269"/>
      <c r="D80" s="204"/>
      <c r="E80" s="270"/>
      <c r="F80" s="168"/>
      <c r="G80" s="270"/>
      <c r="H80" s="270"/>
      <c r="I80" s="168"/>
    </row>
    <row r="81" spans="1:9" ht="83.1" customHeight="1" x14ac:dyDescent="0.3">
      <c r="A81" s="149" t="s">
        <v>30</v>
      </c>
      <c r="B81" s="271"/>
      <c r="C81" s="271"/>
      <c r="D81" s="156"/>
      <c r="E81" s="272"/>
      <c r="F81" s="168"/>
      <c r="G81" s="272"/>
      <c r="H81" s="272"/>
      <c r="I81" s="168"/>
    </row>
    <row r="82" spans="1:9" ht="18.75" x14ac:dyDescent="0.3">
      <c r="A82" s="204"/>
      <c r="B82" s="204"/>
      <c r="C82" s="206"/>
      <c r="D82" s="206"/>
      <c r="E82" s="206"/>
      <c r="F82" s="206"/>
      <c r="G82" s="204"/>
      <c r="H82" s="204"/>
      <c r="I82" s="168"/>
    </row>
    <row r="83" spans="1:9" ht="18.75" x14ac:dyDescent="0.3">
      <c r="A83" s="204"/>
      <c r="B83" s="204"/>
      <c r="C83" s="204"/>
      <c r="D83" s="206"/>
      <c r="E83" s="206"/>
      <c r="F83" s="206"/>
      <c r="G83" s="206"/>
      <c r="H83" s="204"/>
      <c r="I83" s="168"/>
    </row>
    <row r="84" spans="1:9" ht="18.75" x14ac:dyDescent="0.3">
      <c r="A84" s="204"/>
      <c r="B84" s="204"/>
      <c r="C84" s="204"/>
      <c r="D84" s="206"/>
      <c r="E84" s="206"/>
      <c r="F84" s="206"/>
      <c r="G84" s="206"/>
      <c r="H84" s="204"/>
      <c r="I84" s="168"/>
    </row>
    <row r="85" spans="1:9" ht="18.75" x14ac:dyDescent="0.3">
      <c r="A85" s="204"/>
      <c r="B85" s="204"/>
      <c r="C85" s="204"/>
      <c r="D85" s="206"/>
      <c r="E85" s="206"/>
      <c r="F85" s="206"/>
      <c r="G85" s="206"/>
      <c r="H85" s="204"/>
      <c r="I85" s="168"/>
    </row>
    <row r="86" spans="1:9" ht="18.75" x14ac:dyDescent="0.3">
      <c r="A86" s="204"/>
      <c r="B86" s="204"/>
      <c r="C86" s="204"/>
      <c r="D86" s="206"/>
      <c r="E86" s="206"/>
      <c r="F86" s="206"/>
      <c r="G86" s="206"/>
      <c r="H86" s="204"/>
      <c r="I86" s="168"/>
    </row>
    <row r="87" spans="1:9" ht="18.75" x14ac:dyDescent="0.3">
      <c r="A87" s="204"/>
      <c r="B87" s="204"/>
      <c r="C87" s="204"/>
      <c r="D87" s="206"/>
      <c r="E87" s="206"/>
      <c r="F87" s="206"/>
      <c r="G87" s="206"/>
      <c r="H87" s="204"/>
      <c r="I87" s="168"/>
    </row>
    <row r="88" spans="1:9" ht="18.75" x14ac:dyDescent="0.3">
      <c r="A88" s="204"/>
      <c r="B88" s="204"/>
      <c r="C88" s="204"/>
      <c r="D88" s="206"/>
      <c r="E88" s="206"/>
      <c r="F88" s="206"/>
      <c r="G88" s="206"/>
      <c r="H88" s="204"/>
      <c r="I88" s="168"/>
    </row>
    <row r="89" spans="1:9" ht="18.75" x14ac:dyDescent="0.3">
      <c r="A89" s="204"/>
      <c r="B89" s="204"/>
      <c r="C89" s="204"/>
      <c r="D89" s="206"/>
      <c r="E89" s="206"/>
      <c r="F89" s="206"/>
      <c r="G89" s="206"/>
      <c r="H89" s="204"/>
      <c r="I89" s="168"/>
    </row>
    <row r="90" spans="1:9" ht="18.75" x14ac:dyDescent="0.3">
      <c r="A90" s="204"/>
      <c r="B90" s="204"/>
      <c r="C90" s="204"/>
      <c r="D90" s="206"/>
      <c r="E90" s="206"/>
      <c r="F90" s="206"/>
      <c r="G90" s="206"/>
      <c r="H90" s="204"/>
      <c r="I90" s="168"/>
    </row>
    <row r="250" spans="1:1" x14ac:dyDescent="0.25">
      <c r="A250" s="66">
        <v>0</v>
      </c>
    </row>
  </sheetData>
  <sheetProtection password="F258" sheet="1" objects="1" scenarios="1" formatCells="0" formatColumns="0"/>
  <mergeCells count="21"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  <mergeCell ref="B26:C26"/>
    <mergeCell ref="B27:C27"/>
    <mergeCell ref="C29:H29"/>
    <mergeCell ref="C31:H31"/>
    <mergeCell ref="C32:H32"/>
    <mergeCell ref="D36:E36"/>
    <mergeCell ref="A1:H7"/>
    <mergeCell ref="A8:H14"/>
    <mergeCell ref="A16:H16"/>
    <mergeCell ref="A17:H17"/>
    <mergeCell ref="B18:C18"/>
    <mergeCell ref="B21:I21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62" zoomScale="55" zoomScaleNormal="75" workbookViewId="0">
      <selection activeCell="C80" sqref="C80"/>
    </sheetView>
  </sheetViews>
  <sheetFormatPr defaultRowHeight="13.5" x14ac:dyDescent="0.25"/>
  <cols>
    <col min="1" max="1" width="55.42578125" style="66" customWidth="1"/>
    <col min="2" max="2" width="33.7109375" style="66" customWidth="1"/>
    <col min="3" max="3" width="42.28515625" style="66" customWidth="1"/>
    <col min="4" max="4" width="30.5703125" style="66" customWidth="1"/>
    <col min="5" max="5" width="35.42578125" style="66" customWidth="1"/>
    <col min="6" max="6" width="30.7109375" style="66" customWidth="1"/>
    <col min="7" max="7" width="35.42578125" style="66" customWidth="1"/>
    <col min="8" max="9" width="30.28515625" style="66" customWidth="1"/>
    <col min="10" max="10" width="30.42578125" style="66" customWidth="1"/>
    <col min="11" max="11" width="21.28515625" style="66" customWidth="1"/>
    <col min="12" max="12" width="9.140625" style="66" customWidth="1"/>
    <col min="13" max="16384" width="9.140625" style="115"/>
  </cols>
  <sheetData>
    <row r="1" spans="1:8" x14ac:dyDescent="0.25">
      <c r="A1" s="133" t="s">
        <v>31</v>
      </c>
      <c r="B1" s="133"/>
      <c r="C1" s="133"/>
      <c r="D1" s="133"/>
      <c r="E1" s="133"/>
      <c r="F1" s="133"/>
      <c r="G1" s="133"/>
      <c r="H1" s="133"/>
    </row>
    <row r="2" spans="1:8" x14ac:dyDescent="0.25">
      <c r="A2" s="133"/>
      <c r="B2" s="133"/>
      <c r="C2" s="133"/>
      <c r="D2" s="133"/>
      <c r="E2" s="133"/>
      <c r="F2" s="133"/>
      <c r="G2" s="133"/>
      <c r="H2" s="133"/>
    </row>
    <row r="3" spans="1:8" x14ac:dyDescent="0.25">
      <c r="A3" s="133"/>
      <c r="B3" s="133"/>
      <c r="C3" s="133"/>
      <c r="D3" s="133"/>
      <c r="E3" s="133"/>
      <c r="F3" s="133"/>
      <c r="G3" s="133"/>
      <c r="H3" s="133"/>
    </row>
    <row r="4" spans="1:8" x14ac:dyDescent="0.25">
      <c r="A4" s="133"/>
      <c r="B4" s="133"/>
      <c r="C4" s="133"/>
      <c r="D4" s="133"/>
      <c r="E4" s="133"/>
      <c r="F4" s="133"/>
      <c r="G4" s="133"/>
      <c r="H4" s="133"/>
    </row>
    <row r="5" spans="1:8" x14ac:dyDescent="0.25">
      <c r="A5" s="133"/>
      <c r="B5" s="133"/>
      <c r="C5" s="133"/>
      <c r="D5" s="133"/>
      <c r="E5" s="133"/>
      <c r="F5" s="133"/>
      <c r="G5" s="133"/>
      <c r="H5" s="133"/>
    </row>
    <row r="6" spans="1:8" x14ac:dyDescent="0.25">
      <c r="A6" s="133"/>
      <c r="B6" s="133"/>
      <c r="C6" s="133"/>
      <c r="D6" s="133"/>
      <c r="E6" s="133"/>
      <c r="F6" s="133"/>
      <c r="G6" s="133"/>
      <c r="H6" s="133"/>
    </row>
    <row r="7" spans="1:8" x14ac:dyDescent="0.25">
      <c r="A7" s="133"/>
      <c r="B7" s="133"/>
      <c r="C7" s="133"/>
      <c r="D7" s="133"/>
      <c r="E7" s="133"/>
      <c r="F7" s="133"/>
      <c r="G7" s="133"/>
      <c r="H7" s="133"/>
    </row>
    <row r="8" spans="1:8" x14ac:dyDescent="0.25">
      <c r="A8" s="134" t="s">
        <v>32</v>
      </c>
      <c r="B8" s="134"/>
      <c r="C8" s="134"/>
      <c r="D8" s="134"/>
      <c r="E8" s="134"/>
      <c r="F8" s="134"/>
      <c r="G8" s="134"/>
      <c r="H8" s="134"/>
    </row>
    <row r="9" spans="1:8" x14ac:dyDescent="0.25">
      <c r="A9" s="134"/>
      <c r="B9" s="134"/>
      <c r="C9" s="134"/>
      <c r="D9" s="134"/>
      <c r="E9" s="134"/>
      <c r="F9" s="134"/>
      <c r="G9" s="134"/>
      <c r="H9" s="134"/>
    </row>
    <row r="10" spans="1:8" x14ac:dyDescent="0.25">
      <c r="A10" s="134"/>
      <c r="B10" s="134"/>
      <c r="C10" s="134"/>
      <c r="D10" s="134"/>
      <c r="E10" s="134"/>
      <c r="F10" s="134"/>
      <c r="G10" s="134"/>
      <c r="H10" s="134"/>
    </row>
    <row r="11" spans="1:8" x14ac:dyDescent="0.25">
      <c r="A11" s="134"/>
      <c r="B11" s="134"/>
      <c r="C11" s="134"/>
      <c r="D11" s="134"/>
      <c r="E11" s="134"/>
      <c r="F11" s="134"/>
      <c r="G11" s="134"/>
      <c r="H11" s="134"/>
    </row>
    <row r="12" spans="1:8" x14ac:dyDescent="0.25">
      <c r="A12" s="134"/>
      <c r="B12" s="134"/>
      <c r="C12" s="134"/>
      <c r="D12" s="134"/>
      <c r="E12" s="134"/>
      <c r="F12" s="134"/>
      <c r="G12" s="134"/>
      <c r="H12" s="134"/>
    </row>
    <row r="13" spans="1:8" x14ac:dyDescent="0.25">
      <c r="A13" s="134"/>
      <c r="B13" s="134"/>
      <c r="C13" s="134"/>
      <c r="D13" s="134"/>
      <c r="E13" s="134"/>
      <c r="F13" s="134"/>
      <c r="G13" s="134"/>
      <c r="H13" s="134"/>
    </row>
    <row r="14" spans="1:8" x14ac:dyDescent="0.25">
      <c r="A14" s="134"/>
      <c r="B14" s="134"/>
      <c r="C14" s="134"/>
      <c r="D14" s="134"/>
      <c r="E14" s="134"/>
      <c r="F14" s="134"/>
      <c r="G14" s="134"/>
      <c r="H14" s="134"/>
    </row>
    <row r="15" spans="1:8" ht="19.5" customHeight="1" thickBot="1" x14ac:dyDescent="0.3"/>
    <row r="16" spans="1:8" ht="19.5" customHeight="1" thickBot="1" x14ac:dyDescent="0.35">
      <c r="A16" s="135" t="s">
        <v>33</v>
      </c>
      <c r="B16" s="136"/>
      <c r="C16" s="136"/>
      <c r="D16" s="136"/>
      <c r="E16" s="136"/>
      <c r="F16" s="136"/>
      <c r="G16" s="136"/>
      <c r="H16" s="137"/>
    </row>
    <row r="17" spans="1:14" ht="20.25" customHeight="1" x14ac:dyDescent="0.25">
      <c r="A17" s="138" t="s">
        <v>56</v>
      </c>
      <c r="B17" s="138"/>
      <c r="C17" s="138"/>
      <c r="D17" s="138"/>
      <c r="E17" s="138"/>
      <c r="F17" s="138"/>
      <c r="G17" s="138"/>
      <c r="H17" s="138"/>
    </row>
    <row r="18" spans="1:14" ht="26.25" customHeight="1" x14ac:dyDescent="0.4">
      <c r="A18" s="139" t="s">
        <v>35</v>
      </c>
      <c r="B18" s="140" t="s">
        <v>5</v>
      </c>
      <c r="C18" s="140"/>
    </row>
    <row r="19" spans="1:14" ht="26.25" customHeight="1" x14ac:dyDescent="0.4">
      <c r="A19" s="139" t="s">
        <v>36</v>
      </c>
      <c r="B19" s="141" t="s">
        <v>7</v>
      </c>
      <c r="C19" s="142">
        <v>25</v>
      </c>
    </row>
    <row r="20" spans="1:14" ht="26.25" customHeight="1" x14ac:dyDescent="0.4">
      <c r="A20" s="139" t="s">
        <v>37</v>
      </c>
      <c r="B20" s="141" t="s">
        <v>126</v>
      </c>
      <c r="C20" s="143"/>
    </row>
    <row r="21" spans="1:14" ht="26.25" customHeight="1" x14ac:dyDescent="0.4">
      <c r="A21" s="139" t="s">
        <v>38</v>
      </c>
      <c r="B21" s="144" t="s">
        <v>127</v>
      </c>
      <c r="C21" s="144"/>
      <c r="D21" s="144"/>
      <c r="E21" s="144"/>
      <c r="F21" s="144"/>
      <c r="G21" s="144"/>
      <c r="H21" s="144"/>
      <c r="I21" s="144"/>
    </row>
    <row r="22" spans="1:14" ht="26.25" customHeight="1" x14ac:dyDescent="0.4">
      <c r="A22" s="139" t="s">
        <v>39</v>
      </c>
      <c r="B22" s="145" t="s">
        <v>51</v>
      </c>
      <c r="C22" s="143"/>
      <c r="D22" s="143"/>
      <c r="E22" s="143"/>
      <c r="F22" s="143"/>
      <c r="G22" s="143"/>
      <c r="H22" s="143"/>
      <c r="I22" s="143"/>
    </row>
    <row r="23" spans="1:14" ht="26.25" customHeight="1" x14ac:dyDescent="0.4">
      <c r="A23" s="139" t="s">
        <v>40</v>
      </c>
      <c r="B23" s="145">
        <v>43326</v>
      </c>
      <c r="C23" s="143"/>
      <c r="D23" s="143"/>
      <c r="E23" s="143"/>
      <c r="F23" s="143"/>
      <c r="G23" s="143"/>
      <c r="H23" s="143"/>
      <c r="I23" s="143"/>
    </row>
    <row r="24" spans="1:14" ht="18.75" x14ac:dyDescent="0.3">
      <c r="A24" s="139"/>
      <c r="B24" s="146"/>
    </row>
    <row r="25" spans="1:14" ht="18.75" x14ac:dyDescent="0.3">
      <c r="A25" s="147" t="s">
        <v>1</v>
      </c>
      <c r="B25" s="146"/>
    </row>
    <row r="26" spans="1:14" ht="26.25" customHeight="1" x14ac:dyDescent="0.4">
      <c r="A26" s="148" t="s">
        <v>4</v>
      </c>
      <c r="B26" s="140" t="s">
        <v>128</v>
      </c>
      <c r="C26" s="140"/>
    </row>
    <row r="27" spans="1:14" ht="26.25" customHeight="1" x14ac:dyDescent="0.4">
      <c r="A27" s="149" t="s">
        <v>60</v>
      </c>
      <c r="B27" s="144" t="s">
        <v>129</v>
      </c>
      <c r="C27" s="144"/>
    </row>
    <row r="28" spans="1:14" ht="27" customHeight="1" thickBot="1" x14ac:dyDescent="0.45">
      <c r="A28" s="149" t="s">
        <v>6</v>
      </c>
      <c r="B28" s="150">
        <v>99.02</v>
      </c>
    </row>
    <row r="29" spans="1:14" s="72" customFormat="1" ht="27" customHeight="1" thickBot="1" x14ac:dyDescent="0.45">
      <c r="A29" s="149" t="s">
        <v>62</v>
      </c>
      <c r="B29" s="151">
        <v>0</v>
      </c>
      <c r="C29" s="152" t="s">
        <v>63</v>
      </c>
      <c r="D29" s="153"/>
      <c r="E29" s="153"/>
      <c r="F29" s="153"/>
      <c r="G29" s="153"/>
      <c r="H29" s="154"/>
      <c r="I29" s="155"/>
      <c r="J29" s="155"/>
      <c r="K29" s="155"/>
      <c r="L29" s="155"/>
    </row>
    <row r="30" spans="1:14" s="72" customFormat="1" ht="19.5" customHeight="1" thickBot="1" x14ac:dyDescent="0.35">
      <c r="A30" s="149" t="s">
        <v>64</v>
      </c>
      <c r="B30" s="156">
        <f>B28-B29</f>
        <v>99.02</v>
      </c>
      <c r="C30" s="157"/>
      <c r="D30" s="157"/>
      <c r="E30" s="157"/>
      <c r="F30" s="157"/>
      <c r="G30" s="157"/>
      <c r="H30" s="158"/>
      <c r="I30" s="155"/>
      <c r="J30" s="155"/>
      <c r="K30" s="155"/>
      <c r="L30" s="155"/>
    </row>
    <row r="31" spans="1:14" s="72" customFormat="1" ht="27" customHeight="1" thickBot="1" x14ac:dyDescent="0.45">
      <c r="A31" s="149" t="s">
        <v>65</v>
      </c>
      <c r="B31" s="159">
        <v>1</v>
      </c>
      <c r="C31" s="160" t="s">
        <v>66</v>
      </c>
      <c r="D31" s="161"/>
      <c r="E31" s="161"/>
      <c r="F31" s="161"/>
      <c r="G31" s="161"/>
      <c r="H31" s="162"/>
      <c r="I31" s="155"/>
      <c r="J31" s="155"/>
      <c r="K31" s="155"/>
      <c r="L31" s="155"/>
    </row>
    <row r="32" spans="1:14" s="72" customFormat="1" ht="27" customHeight="1" thickBot="1" x14ac:dyDescent="0.45">
      <c r="A32" s="149" t="s">
        <v>67</v>
      </c>
      <c r="B32" s="159">
        <v>1</v>
      </c>
      <c r="C32" s="160" t="s">
        <v>68</v>
      </c>
      <c r="D32" s="161"/>
      <c r="E32" s="161"/>
      <c r="F32" s="161"/>
      <c r="G32" s="161"/>
      <c r="H32" s="162"/>
      <c r="I32" s="155"/>
      <c r="J32" s="155"/>
      <c r="K32" s="155"/>
      <c r="L32" s="163"/>
      <c r="M32" s="163"/>
      <c r="N32" s="164"/>
    </row>
    <row r="33" spans="1:14" s="72" customFormat="1" ht="17.25" customHeight="1" x14ac:dyDescent="0.3">
      <c r="A33" s="149"/>
      <c r="B33" s="165"/>
      <c r="C33" s="166"/>
      <c r="D33" s="166"/>
      <c r="E33" s="166"/>
      <c r="F33" s="166"/>
      <c r="G33" s="166"/>
      <c r="H33" s="166"/>
      <c r="I33" s="155"/>
      <c r="J33" s="155"/>
      <c r="K33" s="155"/>
      <c r="L33" s="163"/>
      <c r="M33" s="163"/>
      <c r="N33" s="164"/>
    </row>
    <row r="34" spans="1:14" s="72" customFormat="1" ht="18.75" x14ac:dyDescent="0.3">
      <c r="A34" s="149" t="s">
        <v>69</v>
      </c>
      <c r="B34" s="167">
        <f>B31/B32</f>
        <v>1</v>
      </c>
      <c r="C34" s="168" t="s">
        <v>70</v>
      </c>
      <c r="D34" s="168"/>
      <c r="E34" s="168"/>
      <c r="F34" s="168"/>
      <c r="G34" s="168"/>
      <c r="H34" s="168"/>
      <c r="I34" s="155"/>
      <c r="J34" s="155"/>
      <c r="K34" s="155"/>
      <c r="L34" s="163"/>
      <c r="M34" s="163"/>
      <c r="N34" s="164"/>
    </row>
    <row r="35" spans="1:14" s="72" customFormat="1" ht="19.5" customHeight="1" thickBot="1" x14ac:dyDescent="0.35">
      <c r="A35" s="149"/>
      <c r="B35" s="156"/>
      <c r="H35" s="168"/>
      <c r="I35" s="155"/>
      <c r="J35" s="155"/>
      <c r="K35" s="155"/>
      <c r="L35" s="163"/>
      <c r="M35" s="163"/>
      <c r="N35" s="164"/>
    </row>
    <row r="36" spans="1:14" s="72" customFormat="1" ht="27" customHeight="1" thickBot="1" x14ac:dyDescent="0.45">
      <c r="A36" s="169" t="s">
        <v>71</v>
      </c>
      <c r="B36" s="170">
        <v>100</v>
      </c>
      <c r="C36" s="168"/>
      <c r="D36" s="171" t="s">
        <v>72</v>
      </c>
      <c r="E36" s="172"/>
      <c r="F36" s="173" t="s">
        <v>73</v>
      </c>
      <c r="G36" s="174"/>
      <c r="J36" s="155"/>
      <c r="K36" s="155"/>
      <c r="L36" s="163"/>
      <c r="M36" s="163"/>
      <c r="N36" s="164"/>
    </row>
    <row r="37" spans="1:14" s="72" customFormat="1" ht="26.25" customHeight="1" x14ac:dyDescent="0.4">
      <c r="A37" s="175" t="s">
        <v>74</v>
      </c>
      <c r="B37" s="176">
        <v>1</v>
      </c>
      <c r="C37" s="177" t="s">
        <v>75</v>
      </c>
      <c r="D37" s="178" t="s">
        <v>76</v>
      </c>
      <c r="E37" s="179" t="s">
        <v>77</v>
      </c>
      <c r="F37" s="178" t="s">
        <v>76</v>
      </c>
      <c r="G37" s="180" t="s">
        <v>77</v>
      </c>
      <c r="J37" s="155"/>
      <c r="K37" s="155"/>
      <c r="L37" s="163"/>
      <c r="M37" s="163"/>
      <c r="N37" s="164"/>
    </row>
    <row r="38" spans="1:14" s="72" customFormat="1" ht="26.25" customHeight="1" x14ac:dyDescent="0.4">
      <c r="A38" s="175" t="s">
        <v>78</v>
      </c>
      <c r="B38" s="176">
        <v>1</v>
      </c>
      <c r="C38" s="181">
        <v>1</v>
      </c>
      <c r="D38" s="182">
        <v>42041116</v>
      </c>
      <c r="E38" s="183">
        <f>IF(ISBLANK(D38),"-",$D$48/$D$45*D38)</f>
        <v>40580355.102465339</v>
      </c>
      <c r="F38" s="182">
        <v>37032967</v>
      </c>
      <c r="G38" s="184">
        <f>IF(ISBLANK(F38),"-",$D$48/$F$45*F38)</f>
        <v>39919393.646797992</v>
      </c>
      <c r="J38" s="155"/>
      <c r="K38" s="155"/>
      <c r="L38" s="163"/>
      <c r="M38" s="163"/>
      <c r="N38" s="164"/>
    </row>
    <row r="39" spans="1:14" s="72" customFormat="1" ht="26.25" customHeight="1" x14ac:dyDescent="0.4">
      <c r="A39" s="175" t="s">
        <v>79</v>
      </c>
      <c r="B39" s="176">
        <v>1</v>
      </c>
      <c r="C39" s="185">
        <v>2</v>
      </c>
      <c r="D39" s="186">
        <v>42374164</v>
      </c>
      <c r="E39" s="187">
        <f>IF(ISBLANK(D39),"-",$D$48/$D$45*D39)</f>
        <v>40901831.014431283</v>
      </c>
      <c r="F39" s="186">
        <v>37051298</v>
      </c>
      <c r="G39" s="188">
        <f>IF(ISBLANK(F39),"-",$D$48/$F$45*F39)</f>
        <v>39939153.403150745</v>
      </c>
      <c r="J39" s="155"/>
      <c r="K39" s="155"/>
      <c r="L39" s="163"/>
      <c r="M39" s="163"/>
      <c r="N39" s="164"/>
    </row>
    <row r="40" spans="1:14" ht="26.25" customHeight="1" x14ac:dyDescent="0.4">
      <c r="A40" s="175" t="s">
        <v>80</v>
      </c>
      <c r="B40" s="176">
        <v>1</v>
      </c>
      <c r="C40" s="185">
        <v>3</v>
      </c>
      <c r="D40" s="186">
        <v>42413555</v>
      </c>
      <c r="E40" s="187">
        <f>IF(ISBLANK(D40),"-",$D$48/$D$45*D40)</f>
        <v>40939853.334481992</v>
      </c>
      <c r="F40" s="186">
        <v>36955720</v>
      </c>
      <c r="G40" s="188">
        <f>IF(ISBLANK(F40),"-",$D$48/$F$45*F40)</f>
        <v>39836125.85458912</v>
      </c>
      <c r="L40" s="163"/>
      <c r="M40" s="163"/>
      <c r="N40" s="168"/>
    </row>
    <row r="41" spans="1:14" ht="26.25" customHeight="1" x14ac:dyDescent="0.4">
      <c r="A41" s="175" t="s">
        <v>81</v>
      </c>
      <c r="B41" s="176">
        <v>1</v>
      </c>
      <c r="C41" s="189">
        <v>4</v>
      </c>
      <c r="D41" s="190"/>
      <c r="E41" s="191" t="str">
        <f>IF(ISBLANK(D41),"-",$D$48/$D$45*D41)</f>
        <v>-</v>
      </c>
      <c r="F41" s="190"/>
      <c r="G41" s="192" t="str">
        <f>IF(ISBLANK(F41),"-",$D$48/$F$45*F41)</f>
        <v>-</v>
      </c>
      <c r="L41" s="163"/>
      <c r="M41" s="163"/>
      <c r="N41" s="168"/>
    </row>
    <row r="42" spans="1:14" ht="27" customHeight="1" thickBot="1" x14ac:dyDescent="0.45">
      <c r="A42" s="175" t="s">
        <v>82</v>
      </c>
      <c r="B42" s="176">
        <v>1</v>
      </c>
      <c r="C42" s="193" t="s">
        <v>83</v>
      </c>
      <c r="D42" s="194">
        <f>AVERAGE(D38:D41)</f>
        <v>42276278.333333336</v>
      </c>
      <c r="E42" s="195">
        <f>AVERAGE(E38:E41)</f>
        <v>40807346.483792871</v>
      </c>
      <c r="F42" s="196">
        <f>AVERAGE(F38:F41)</f>
        <v>37013328.333333336</v>
      </c>
      <c r="G42" s="197">
        <f>AVERAGE(G38:G41)</f>
        <v>39898224.301512621</v>
      </c>
    </row>
    <row r="43" spans="1:14" ht="26.25" customHeight="1" x14ac:dyDescent="0.4">
      <c r="A43" s="175" t="s">
        <v>84</v>
      </c>
      <c r="B43" s="150">
        <v>1</v>
      </c>
      <c r="C43" s="198" t="s">
        <v>85</v>
      </c>
      <c r="D43" s="199">
        <v>16.739999999999998</v>
      </c>
      <c r="E43" s="168"/>
      <c r="F43" s="200">
        <v>14.99</v>
      </c>
      <c r="G43" s="201"/>
    </row>
    <row r="44" spans="1:14" ht="26.25" customHeight="1" x14ac:dyDescent="0.4">
      <c r="A44" s="175" t="s">
        <v>86</v>
      </c>
      <c r="B44" s="150">
        <v>1</v>
      </c>
      <c r="C44" s="202" t="s">
        <v>87</v>
      </c>
      <c r="D44" s="203">
        <f>D43*$B$34</f>
        <v>16.739999999999998</v>
      </c>
      <c r="E44" s="204"/>
      <c r="F44" s="205">
        <f>F43*$B$34</f>
        <v>14.99</v>
      </c>
      <c r="G44" s="206"/>
    </row>
    <row r="45" spans="1:14" ht="19.5" customHeight="1" thickBot="1" x14ac:dyDescent="0.35">
      <c r="A45" s="175" t="s">
        <v>88</v>
      </c>
      <c r="B45" s="204">
        <f>(B44/B43)*(B42/B41)*(B40/B39)*(B38/B37)*B36</f>
        <v>100</v>
      </c>
      <c r="C45" s="202" t="s">
        <v>89</v>
      </c>
      <c r="D45" s="207">
        <f>D44*$B$30/100</f>
        <v>16.575947999999997</v>
      </c>
      <c r="E45" s="206"/>
      <c r="F45" s="208">
        <f>F44*$B$30/100</f>
        <v>14.843097999999999</v>
      </c>
      <c r="G45" s="206"/>
    </row>
    <row r="46" spans="1:14" ht="19.5" customHeight="1" thickBot="1" x14ac:dyDescent="0.35">
      <c r="A46" s="209" t="s">
        <v>90</v>
      </c>
      <c r="B46" s="210"/>
      <c r="C46" s="202" t="s">
        <v>91</v>
      </c>
      <c r="D46" s="203">
        <f>D45/$B$45</f>
        <v>0.16575947999999996</v>
      </c>
      <c r="E46" s="206"/>
      <c r="F46" s="211">
        <f>F45/$B$45</f>
        <v>0.14843097999999999</v>
      </c>
      <c r="G46" s="206"/>
    </row>
    <row r="47" spans="1:14" ht="27" customHeight="1" thickBot="1" x14ac:dyDescent="0.45">
      <c r="A47" s="212"/>
      <c r="B47" s="213"/>
      <c r="C47" s="202" t="s">
        <v>92</v>
      </c>
      <c r="D47" s="214">
        <v>0.16</v>
      </c>
      <c r="E47" s="201"/>
      <c r="F47" s="201"/>
      <c r="G47" s="201"/>
    </row>
    <row r="48" spans="1:14" ht="18.75" x14ac:dyDescent="0.3">
      <c r="C48" s="202" t="s">
        <v>93</v>
      </c>
      <c r="D48" s="207">
        <f>D47*$B$45</f>
        <v>16</v>
      </c>
      <c r="E48" s="206"/>
      <c r="F48" s="206"/>
      <c r="G48" s="206"/>
    </row>
    <row r="49" spans="1:12" ht="19.5" customHeight="1" thickBot="1" x14ac:dyDescent="0.35">
      <c r="C49" s="215" t="s">
        <v>94</v>
      </c>
      <c r="D49" s="216">
        <f>D48/B34</f>
        <v>16</v>
      </c>
      <c r="E49" s="217"/>
      <c r="F49" s="217"/>
      <c r="G49" s="217"/>
    </row>
    <row r="50" spans="1:12" ht="18.75" x14ac:dyDescent="0.3">
      <c r="C50" s="218" t="s">
        <v>95</v>
      </c>
      <c r="D50" s="219">
        <f>AVERAGE(E38:E41,G38:G41)</f>
        <v>40352785.392652743</v>
      </c>
      <c r="E50" s="220"/>
      <c r="F50" s="220"/>
      <c r="G50" s="220"/>
    </row>
    <row r="51" spans="1:12" ht="18.75" x14ac:dyDescent="0.3">
      <c r="C51" s="221" t="s">
        <v>96</v>
      </c>
      <c r="D51" s="222">
        <f>STDEV(E38:E41,G38:G41)/D50</f>
        <v>1.2750981164182249E-2</v>
      </c>
      <c r="E51" s="204"/>
      <c r="F51" s="204"/>
      <c r="G51" s="204"/>
    </row>
    <row r="52" spans="1:12" ht="19.5" customHeight="1" thickBot="1" x14ac:dyDescent="0.35">
      <c r="C52" s="223" t="s">
        <v>20</v>
      </c>
      <c r="D52" s="224">
        <f>COUNT(E38:E41,G38:G41)</f>
        <v>6</v>
      </c>
      <c r="E52" s="204"/>
      <c r="F52" s="204"/>
      <c r="G52" s="204"/>
    </row>
    <row r="54" spans="1:12" ht="18.75" x14ac:dyDescent="0.3">
      <c r="A54" s="147" t="s">
        <v>1</v>
      </c>
      <c r="B54" s="225" t="s">
        <v>97</v>
      </c>
    </row>
    <row r="55" spans="1:12" ht="18.75" x14ac:dyDescent="0.3">
      <c r="A55" s="168" t="s">
        <v>98</v>
      </c>
      <c r="B55" s="226" t="str">
        <f>B21</f>
        <v>Each 5 mL contains: Trimethoprim B.P. 40 mg and Sulphamethoxazole B.P 200 mg.</v>
      </c>
    </row>
    <row r="56" spans="1:12" ht="26.25" customHeight="1" x14ac:dyDescent="0.4">
      <c r="A56" s="149" t="s">
        <v>99</v>
      </c>
      <c r="B56" s="227">
        <v>5</v>
      </c>
      <c r="C56" s="204" t="s">
        <v>100</v>
      </c>
      <c r="D56" s="228">
        <v>200</v>
      </c>
      <c r="E56" s="204" t="str">
        <f>B20</f>
        <v xml:space="preserve"> Sulphamethoxazole Bp</v>
      </c>
    </row>
    <row r="57" spans="1:12" ht="19.5" thickBot="1" x14ac:dyDescent="0.35">
      <c r="A57" s="226" t="s">
        <v>101</v>
      </c>
      <c r="B57" s="229">
        <f>Trimethoprim!C39</f>
        <v>1.1682424464614094</v>
      </c>
    </row>
    <row r="58" spans="1:12" s="232" customFormat="1" ht="19.5" thickBot="1" x14ac:dyDescent="0.35">
      <c r="A58" s="149" t="s">
        <v>102</v>
      </c>
      <c r="B58" s="230">
        <f>B56</f>
        <v>5</v>
      </c>
      <c r="C58" s="204" t="s">
        <v>103</v>
      </c>
      <c r="D58" s="231">
        <f>B57*B56</f>
        <v>5.841212232307047</v>
      </c>
    </row>
    <row r="59" spans="1:12" ht="19.5" customHeight="1" thickBot="1" x14ac:dyDescent="0.3"/>
    <row r="60" spans="1:12" s="72" customFormat="1" ht="27" customHeight="1" thickBot="1" x14ac:dyDescent="0.45">
      <c r="A60" s="169" t="s">
        <v>104</v>
      </c>
      <c r="B60" s="170">
        <v>100</v>
      </c>
      <c r="C60" s="168"/>
      <c r="D60" s="233" t="s">
        <v>105</v>
      </c>
      <c r="E60" s="234" t="s">
        <v>106</v>
      </c>
      <c r="F60" s="234" t="s">
        <v>76</v>
      </c>
      <c r="G60" s="234" t="s">
        <v>107</v>
      </c>
      <c r="H60" s="177" t="s">
        <v>108</v>
      </c>
      <c r="L60" s="155"/>
    </row>
    <row r="61" spans="1:12" s="72" customFormat="1" ht="24" customHeight="1" x14ac:dyDescent="0.4">
      <c r="A61" s="175" t="s">
        <v>109</v>
      </c>
      <c r="B61" s="176">
        <v>2</v>
      </c>
      <c r="C61" s="235" t="s">
        <v>110</v>
      </c>
      <c r="D61" s="236">
        <f>'Trimethoprim 1'!D61:D64</f>
        <v>2.4201999999999999</v>
      </c>
      <c r="E61" s="237">
        <v>1</v>
      </c>
      <c r="F61" s="238">
        <v>38886082</v>
      </c>
      <c r="G61" s="239">
        <f>IF(ISBLANK(F61),"-",(F61/$D$50*$D$47*$B$69)*$D$58/$D$61)</f>
        <v>186.06401420326787</v>
      </c>
      <c r="H61" s="240">
        <f t="shared" ref="H61:H72" si="0">IF(ISBLANK(F61),"-",G61/$D$56)</f>
        <v>0.9303200710163394</v>
      </c>
      <c r="L61" s="155"/>
    </row>
    <row r="62" spans="1:12" s="72" customFormat="1" ht="26.25" customHeight="1" x14ac:dyDescent="0.4">
      <c r="A62" s="175" t="s">
        <v>111</v>
      </c>
      <c r="B62" s="176">
        <v>10</v>
      </c>
      <c r="C62" s="241"/>
      <c r="D62" s="242"/>
      <c r="E62" s="243">
        <v>2</v>
      </c>
      <c r="F62" s="186">
        <v>39573557</v>
      </c>
      <c r="G62" s="244">
        <f>IF(ISBLANK(F62),"-",(F62/$D$50*$D$47*$B$69)*$D$58/$D$61)</f>
        <v>189.35347798016346</v>
      </c>
      <c r="H62" s="245">
        <f t="shared" si="0"/>
        <v>0.94676738990081732</v>
      </c>
      <c r="L62" s="155"/>
    </row>
    <row r="63" spans="1:12" s="72" customFormat="1" ht="24.75" customHeight="1" x14ac:dyDescent="0.4">
      <c r="A63" s="175" t="s">
        <v>112</v>
      </c>
      <c r="B63" s="176">
        <v>1</v>
      </c>
      <c r="C63" s="241"/>
      <c r="D63" s="242"/>
      <c r="E63" s="243">
        <v>3</v>
      </c>
      <c r="F63" s="186">
        <v>38917806</v>
      </c>
      <c r="G63" s="244">
        <f>IF(ISBLANK(F63),"-",(F63/$D$50*$D$47*$B$69)*$D$58/$D$61)</f>
        <v>186.21580873959027</v>
      </c>
      <c r="H63" s="245">
        <f t="shared" si="0"/>
        <v>0.93107904369795136</v>
      </c>
      <c r="L63" s="155"/>
    </row>
    <row r="64" spans="1:12" ht="27" customHeight="1" thickBot="1" x14ac:dyDescent="0.45">
      <c r="A64" s="175" t="s">
        <v>113</v>
      </c>
      <c r="B64" s="176">
        <v>1</v>
      </c>
      <c r="C64" s="246"/>
      <c r="D64" s="247"/>
      <c r="E64" s="248">
        <v>4</v>
      </c>
      <c r="F64" s="249"/>
      <c r="G64" s="244" t="str">
        <f>IF(ISBLANK(F64),"-",(F64/$D$50*$D$47*$B$69)*$D$58/$D$61)</f>
        <v>-</v>
      </c>
      <c r="H64" s="245" t="str">
        <f t="shared" si="0"/>
        <v>-</v>
      </c>
    </row>
    <row r="65" spans="1:11" ht="24.75" customHeight="1" x14ac:dyDescent="0.4">
      <c r="A65" s="175" t="s">
        <v>114</v>
      </c>
      <c r="B65" s="176">
        <v>1</v>
      </c>
      <c r="C65" s="235" t="s">
        <v>115</v>
      </c>
      <c r="D65" s="236">
        <f>'Trimethoprim 1'!D65:D68</f>
        <v>2.7703799999999998</v>
      </c>
      <c r="E65" s="250">
        <v>1</v>
      </c>
      <c r="F65" s="186">
        <v>45607790</v>
      </c>
      <c r="G65" s="239">
        <f>IF(ISBLANK(F65),"-",(F65/$D$50*$D$47*$B$69)*$D$58/$D$65)</f>
        <v>190.64224354771582</v>
      </c>
      <c r="H65" s="240">
        <f t="shared" si="0"/>
        <v>0.95321121773857909</v>
      </c>
    </row>
    <row r="66" spans="1:11" ht="23.25" customHeight="1" x14ac:dyDescent="0.4">
      <c r="A66" s="175" t="s">
        <v>116</v>
      </c>
      <c r="B66" s="176">
        <v>1</v>
      </c>
      <c r="C66" s="241"/>
      <c r="D66" s="242"/>
      <c r="E66" s="251">
        <v>2</v>
      </c>
      <c r="F66" s="186"/>
      <c r="G66" s="244" t="str">
        <f>IF(ISBLANK(F66),"-",(F66/$D$50*$D$47*$B$69)*$D$58/$D$65)</f>
        <v>-</v>
      </c>
      <c r="H66" s="245" t="str">
        <f t="shared" si="0"/>
        <v>-</v>
      </c>
    </row>
    <row r="67" spans="1:11" ht="24.75" customHeight="1" x14ac:dyDescent="0.4">
      <c r="A67" s="175" t="s">
        <v>117</v>
      </c>
      <c r="B67" s="176">
        <v>1</v>
      </c>
      <c r="C67" s="241"/>
      <c r="D67" s="242"/>
      <c r="E67" s="251">
        <v>3</v>
      </c>
      <c r="F67" s="186">
        <v>45308161</v>
      </c>
      <c r="G67" s="244">
        <f>IF(ISBLANK(F67),"-",(F67/$D$50*$D$47*$B$69)*$D$58/$D$65)</f>
        <v>189.3897832817841</v>
      </c>
      <c r="H67" s="245">
        <f t="shared" si="0"/>
        <v>0.94694891640892054</v>
      </c>
    </row>
    <row r="68" spans="1:11" ht="27" customHeight="1" thickBot="1" x14ac:dyDescent="0.45">
      <c r="A68" s="175" t="s">
        <v>118</v>
      </c>
      <c r="B68" s="176">
        <v>1</v>
      </c>
      <c r="C68" s="246"/>
      <c r="D68" s="247"/>
      <c r="E68" s="252">
        <v>4</v>
      </c>
      <c r="F68" s="249"/>
      <c r="G68" s="253" t="str">
        <f>IF(ISBLANK(F68),"-",(F68/$D$50*$D$47*$B$69)*$D$58/$D$65)</f>
        <v>-</v>
      </c>
      <c r="H68" s="254" t="str">
        <f t="shared" si="0"/>
        <v>-</v>
      </c>
    </row>
    <row r="69" spans="1:11" ht="23.25" customHeight="1" x14ac:dyDescent="0.4">
      <c r="A69" s="175" t="s">
        <v>119</v>
      </c>
      <c r="B69" s="185">
        <f>(B68/B67)*(B66/B65)*(B64/B63)*(B62/B61)*B60</f>
        <v>500</v>
      </c>
      <c r="C69" s="235" t="s">
        <v>120</v>
      </c>
      <c r="D69" s="236">
        <f>'Trimethoprim 1'!D69:D72</f>
        <v>2.9929199999999998</v>
      </c>
      <c r="E69" s="250">
        <v>1</v>
      </c>
      <c r="F69" s="238">
        <v>48526344</v>
      </c>
      <c r="G69" s="239">
        <f>IF(ISBLANK(F69),"-",(F69/$D$50*$D$47*$B$69)*$D$58/$D$69)</f>
        <v>187.75949972946745</v>
      </c>
      <c r="H69" s="245">
        <f t="shared" si="0"/>
        <v>0.9387974986473373</v>
      </c>
    </row>
    <row r="70" spans="1:11" ht="22.5" customHeight="1" thickBot="1" x14ac:dyDescent="0.45">
      <c r="A70" s="255" t="s">
        <v>121</v>
      </c>
      <c r="B70" s="256">
        <f>(D47*B69)/D56*D58</f>
        <v>2.3364848929228188</v>
      </c>
      <c r="C70" s="241"/>
      <c r="D70" s="242"/>
      <c r="E70" s="251">
        <v>2</v>
      </c>
      <c r="F70" s="186">
        <v>49198361</v>
      </c>
      <c r="G70" s="244">
        <f>IF(ISBLANK(F70),"-",(F70/$D$50*$D$47*$B$69)*$D$58/$D$69)</f>
        <v>190.35968687172769</v>
      </c>
      <c r="H70" s="245">
        <f t="shared" si="0"/>
        <v>0.95179843435863842</v>
      </c>
    </row>
    <row r="71" spans="1:11" ht="23.25" customHeight="1" x14ac:dyDescent="0.4">
      <c r="A71" s="209" t="s">
        <v>90</v>
      </c>
      <c r="B71" s="257"/>
      <c r="C71" s="241"/>
      <c r="D71" s="242"/>
      <c r="E71" s="251">
        <v>3</v>
      </c>
      <c r="F71" s="186">
        <v>48553621</v>
      </c>
      <c r="G71" s="244">
        <f>IF(ISBLANK(F71),"-",(F71/$D$50*$D$47*$B$69)*$D$58/$D$69)</f>
        <v>187.86504066768694</v>
      </c>
      <c r="H71" s="245">
        <f t="shared" si="0"/>
        <v>0.93932520333843472</v>
      </c>
    </row>
    <row r="72" spans="1:11" ht="23.25" customHeight="1" thickBot="1" x14ac:dyDescent="0.45">
      <c r="A72" s="212"/>
      <c r="B72" s="258"/>
      <c r="C72" s="259"/>
      <c r="D72" s="247"/>
      <c r="E72" s="252">
        <v>4</v>
      </c>
      <c r="F72" s="249"/>
      <c r="G72" s="253" t="str">
        <f>IF(ISBLANK(F72),"-",(F72/$D$50*$D$47*$B$69)*$D$58/$D$69)</f>
        <v>-</v>
      </c>
      <c r="H72" s="254" t="str">
        <f t="shared" si="0"/>
        <v>-</v>
      </c>
    </row>
    <row r="73" spans="1:11" ht="26.25" customHeight="1" x14ac:dyDescent="0.4">
      <c r="A73" s="204"/>
      <c r="B73" s="204"/>
      <c r="C73" s="204"/>
      <c r="D73" s="204"/>
      <c r="E73" s="204"/>
      <c r="F73" s="204"/>
      <c r="G73" s="260" t="s">
        <v>83</v>
      </c>
      <c r="H73" s="261">
        <f>AVERAGE(H61:H72)</f>
        <v>0.94228097188837712</v>
      </c>
    </row>
    <row r="74" spans="1:11" ht="26.25" customHeight="1" x14ac:dyDescent="0.4">
      <c r="C74" s="204"/>
      <c r="D74" s="204"/>
      <c r="E74" s="204"/>
      <c r="F74" s="204"/>
      <c r="G74" s="221" t="s">
        <v>96</v>
      </c>
      <c r="H74" s="262">
        <f>STDEV(H61:H72)/H73</f>
        <v>9.3330733237206986E-3</v>
      </c>
    </row>
    <row r="75" spans="1:11" ht="27" customHeight="1" thickBot="1" x14ac:dyDescent="0.45">
      <c r="A75" s="204"/>
      <c r="B75" s="204"/>
      <c r="C75" s="204"/>
      <c r="D75" s="206"/>
      <c r="E75" s="206"/>
      <c r="F75" s="204"/>
      <c r="G75" s="223" t="s">
        <v>20</v>
      </c>
      <c r="H75" s="263">
        <f>COUNT(H61:H72)</f>
        <v>8</v>
      </c>
    </row>
    <row r="76" spans="1:11" ht="18.75" x14ac:dyDescent="0.3">
      <c r="A76" s="204"/>
      <c r="B76" s="204"/>
      <c r="C76" s="204"/>
      <c r="D76" s="206"/>
      <c r="E76" s="206"/>
      <c r="F76" s="206"/>
      <c r="G76" s="206"/>
      <c r="H76" s="204"/>
      <c r="I76" s="168"/>
      <c r="J76" s="149"/>
      <c r="K76" s="156"/>
    </row>
    <row r="77" spans="1:11" ht="26.25" customHeight="1" x14ac:dyDescent="0.4">
      <c r="A77" s="148" t="s">
        <v>122</v>
      </c>
      <c r="B77" s="149" t="s">
        <v>123</v>
      </c>
      <c r="C77" s="264" t="str">
        <f>B20</f>
        <v xml:space="preserve"> Sulphamethoxazole Bp</v>
      </c>
      <c r="D77" s="264"/>
      <c r="E77" s="168" t="s">
        <v>124</v>
      </c>
      <c r="F77" s="168"/>
      <c r="G77" s="265">
        <f>H73</f>
        <v>0.94228097188837712</v>
      </c>
      <c r="H77" s="204"/>
      <c r="I77" s="168"/>
      <c r="J77" s="149"/>
      <c r="K77" s="156"/>
    </row>
    <row r="78" spans="1:11" ht="19.5" customHeight="1" thickBot="1" x14ac:dyDescent="0.35">
      <c r="A78" s="266"/>
      <c r="B78" s="267"/>
      <c r="C78" s="268"/>
      <c r="D78" s="268"/>
      <c r="E78" s="267"/>
      <c r="F78" s="267"/>
      <c r="G78" s="267"/>
      <c r="H78" s="267"/>
    </row>
    <row r="79" spans="1:11" ht="18.75" x14ac:dyDescent="0.3">
      <c r="B79" s="204" t="s">
        <v>26</v>
      </c>
      <c r="E79" s="204" t="s">
        <v>27</v>
      </c>
      <c r="F79" s="204"/>
      <c r="G79" s="204" t="s">
        <v>28</v>
      </c>
    </row>
    <row r="80" spans="1:11" ht="83.1" customHeight="1" x14ac:dyDescent="0.3">
      <c r="A80" s="149" t="s">
        <v>29</v>
      </c>
      <c r="B80" s="269"/>
      <c r="C80" s="269"/>
      <c r="D80" s="204"/>
      <c r="E80" s="270"/>
      <c r="F80" s="168"/>
      <c r="G80" s="270"/>
      <c r="H80" s="270"/>
      <c r="I80" s="168"/>
    </row>
    <row r="81" spans="1:9" ht="83.1" customHeight="1" x14ac:dyDescent="0.3">
      <c r="A81" s="149" t="s">
        <v>30</v>
      </c>
      <c r="B81" s="271"/>
      <c r="C81" s="271"/>
      <c r="D81" s="156"/>
      <c r="E81" s="272"/>
      <c r="F81" s="168"/>
      <c r="G81" s="272"/>
      <c r="H81" s="272"/>
      <c r="I81" s="168"/>
    </row>
    <row r="82" spans="1:9" ht="18.75" x14ac:dyDescent="0.3">
      <c r="A82" s="204"/>
      <c r="B82" s="204"/>
      <c r="C82" s="206"/>
      <c r="D82" s="206"/>
      <c r="E82" s="206"/>
      <c r="F82" s="206"/>
      <c r="G82" s="204"/>
      <c r="H82" s="204"/>
      <c r="I82" s="168"/>
    </row>
    <row r="83" spans="1:9" ht="18.75" x14ac:dyDescent="0.3">
      <c r="A83" s="204"/>
      <c r="B83" s="204"/>
      <c r="C83" s="204"/>
      <c r="D83" s="206"/>
      <c r="E83" s="206"/>
      <c r="F83" s="206"/>
      <c r="G83" s="206"/>
      <c r="H83" s="204"/>
      <c r="I83" s="168"/>
    </row>
    <row r="84" spans="1:9" ht="18.75" x14ac:dyDescent="0.3">
      <c r="A84" s="204"/>
      <c r="B84" s="204"/>
      <c r="C84" s="204"/>
      <c r="D84" s="206"/>
      <c r="E84" s="206"/>
      <c r="F84" s="206"/>
      <c r="G84" s="206"/>
      <c r="H84" s="204"/>
      <c r="I84" s="168"/>
    </row>
    <row r="85" spans="1:9" ht="18.75" x14ac:dyDescent="0.3">
      <c r="A85" s="204"/>
      <c r="B85" s="204"/>
      <c r="C85" s="204"/>
      <c r="D85" s="206"/>
      <c r="E85" s="206"/>
      <c r="F85" s="206"/>
      <c r="G85" s="206"/>
      <c r="H85" s="204"/>
      <c r="I85" s="168"/>
    </row>
    <row r="86" spans="1:9" ht="18.75" x14ac:dyDescent="0.3">
      <c r="A86" s="204"/>
      <c r="B86" s="204"/>
      <c r="C86" s="204"/>
      <c r="D86" s="206"/>
      <c r="E86" s="206"/>
      <c r="F86" s="206"/>
      <c r="G86" s="206"/>
      <c r="H86" s="204"/>
      <c r="I86" s="168"/>
    </row>
    <row r="87" spans="1:9" ht="18.75" x14ac:dyDescent="0.3">
      <c r="A87" s="204"/>
      <c r="B87" s="204"/>
      <c r="C87" s="204"/>
      <c r="D87" s="206"/>
      <c r="E87" s="206"/>
      <c r="F87" s="206"/>
      <c r="G87" s="206"/>
      <c r="H87" s="204"/>
      <c r="I87" s="168"/>
    </row>
    <row r="88" spans="1:9" ht="18.75" x14ac:dyDescent="0.3">
      <c r="A88" s="204"/>
      <c r="B88" s="204"/>
      <c r="C88" s="204"/>
      <c r="D88" s="206"/>
      <c r="E88" s="206"/>
      <c r="F88" s="206"/>
      <c r="G88" s="206"/>
      <c r="H88" s="204"/>
      <c r="I88" s="168"/>
    </row>
    <row r="89" spans="1:9" ht="18.75" x14ac:dyDescent="0.3">
      <c r="A89" s="204"/>
      <c r="B89" s="204"/>
      <c r="C89" s="204"/>
      <c r="D89" s="206"/>
      <c r="E89" s="206"/>
      <c r="F89" s="206"/>
      <c r="G89" s="206"/>
      <c r="H89" s="204"/>
      <c r="I89" s="168"/>
    </row>
    <row r="90" spans="1:9" ht="18.75" x14ac:dyDescent="0.3">
      <c r="A90" s="204"/>
      <c r="B90" s="204"/>
      <c r="C90" s="204"/>
      <c r="D90" s="206"/>
      <c r="E90" s="206"/>
      <c r="F90" s="206"/>
      <c r="G90" s="206"/>
      <c r="H90" s="204"/>
      <c r="I90" s="168"/>
    </row>
    <row r="250" spans="1:1" x14ac:dyDescent="0.25">
      <c r="A250" s="66">
        <v>0</v>
      </c>
    </row>
  </sheetData>
  <sheetProtection password="F258" sheet="1" objects="1" scenarios="1" formatCells="0" formatColumns="0"/>
  <mergeCells count="21"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  <mergeCell ref="B26:C26"/>
    <mergeCell ref="B27:C27"/>
    <mergeCell ref="C29:H29"/>
    <mergeCell ref="C31:H31"/>
    <mergeCell ref="C32:H32"/>
    <mergeCell ref="D36:E36"/>
    <mergeCell ref="A1:H7"/>
    <mergeCell ref="A8:H14"/>
    <mergeCell ref="A16:H16"/>
    <mergeCell ref="A17:H17"/>
    <mergeCell ref="B18:C18"/>
    <mergeCell ref="B21:I21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abSelected="1" view="pageBreakPreview" zoomScale="60" workbookViewId="0">
      <selection activeCell="D28" sqref="D28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64" t="s">
        <v>31</v>
      </c>
      <c r="B1" s="64"/>
      <c r="C1" s="64"/>
      <c r="D1" s="64"/>
      <c r="E1" s="64"/>
      <c r="F1" s="64"/>
      <c r="G1" s="55"/>
    </row>
    <row r="2" spans="1:7" ht="12.75" customHeight="1" x14ac:dyDescent="0.3">
      <c r="A2" s="64"/>
      <c r="B2" s="64"/>
      <c r="C2" s="64"/>
      <c r="D2" s="64"/>
      <c r="E2" s="64"/>
      <c r="F2" s="64"/>
      <c r="G2" s="55"/>
    </row>
    <row r="3" spans="1:7" ht="12.75" customHeight="1" x14ac:dyDescent="0.3">
      <c r="A3" s="64"/>
      <c r="B3" s="64"/>
      <c r="C3" s="64"/>
      <c r="D3" s="64"/>
      <c r="E3" s="64"/>
      <c r="F3" s="64"/>
      <c r="G3" s="55"/>
    </row>
    <row r="4" spans="1:7" ht="12.75" customHeight="1" x14ac:dyDescent="0.3">
      <c r="A4" s="64"/>
      <c r="B4" s="64"/>
      <c r="C4" s="64"/>
      <c r="D4" s="64"/>
      <c r="E4" s="64"/>
      <c r="F4" s="64"/>
      <c r="G4" s="55"/>
    </row>
    <row r="5" spans="1:7" ht="12.75" customHeight="1" x14ac:dyDescent="0.3">
      <c r="A5" s="64"/>
      <c r="B5" s="64"/>
      <c r="C5" s="64"/>
      <c r="D5" s="64"/>
      <c r="E5" s="64"/>
      <c r="F5" s="64"/>
      <c r="G5" s="55"/>
    </row>
    <row r="6" spans="1:7" ht="12.75" customHeight="1" x14ac:dyDescent="0.3">
      <c r="A6" s="64"/>
      <c r="B6" s="64"/>
      <c r="C6" s="64"/>
      <c r="D6" s="64"/>
      <c r="E6" s="64"/>
      <c r="F6" s="64"/>
      <c r="G6" s="55"/>
    </row>
    <row r="7" spans="1:7" ht="12.75" customHeight="1" x14ac:dyDescent="0.3">
      <c r="A7" s="64"/>
      <c r="B7" s="64"/>
      <c r="C7" s="64"/>
      <c r="D7" s="64"/>
      <c r="E7" s="64"/>
      <c r="F7" s="64"/>
      <c r="G7" s="55"/>
    </row>
    <row r="8" spans="1:7" ht="15" customHeight="1" x14ac:dyDescent="0.3">
      <c r="A8" s="63" t="s">
        <v>32</v>
      </c>
      <c r="B8" s="63"/>
      <c r="C8" s="63"/>
      <c r="D8" s="63"/>
      <c r="E8" s="63"/>
      <c r="F8" s="63"/>
      <c r="G8" s="56"/>
    </row>
    <row r="9" spans="1:7" ht="12.75" customHeight="1" x14ac:dyDescent="0.3">
      <c r="A9" s="63"/>
      <c r="B9" s="63"/>
      <c r="C9" s="63"/>
      <c r="D9" s="63"/>
      <c r="E9" s="63"/>
      <c r="F9" s="63"/>
      <c r="G9" s="56"/>
    </row>
    <row r="10" spans="1:7" ht="12.75" customHeight="1" x14ac:dyDescent="0.3">
      <c r="A10" s="63"/>
      <c r="B10" s="63"/>
      <c r="C10" s="63"/>
      <c r="D10" s="63"/>
      <c r="E10" s="63"/>
      <c r="F10" s="63"/>
      <c r="G10" s="56"/>
    </row>
    <row r="11" spans="1:7" ht="12.75" customHeight="1" x14ac:dyDescent="0.3">
      <c r="A11" s="63"/>
      <c r="B11" s="63"/>
      <c r="C11" s="63"/>
      <c r="D11" s="63"/>
      <c r="E11" s="63"/>
      <c r="F11" s="63"/>
      <c r="G11" s="56"/>
    </row>
    <row r="12" spans="1:7" ht="12.75" customHeight="1" x14ac:dyDescent="0.3">
      <c r="A12" s="63"/>
      <c r="B12" s="63"/>
      <c r="C12" s="63"/>
      <c r="D12" s="63"/>
      <c r="E12" s="63"/>
      <c r="F12" s="63"/>
      <c r="G12" s="56"/>
    </row>
    <row r="13" spans="1:7" ht="12.75" customHeight="1" x14ac:dyDescent="0.3">
      <c r="A13" s="63"/>
      <c r="B13" s="63"/>
      <c r="C13" s="63"/>
      <c r="D13" s="63"/>
      <c r="E13" s="63"/>
      <c r="F13" s="63"/>
      <c r="G13" s="56"/>
    </row>
    <row r="14" spans="1:7" ht="12.75" customHeight="1" x14ac:dyDescent="0.3">
      <c r="A14" s="63"/>
      <c r="B14" s="63"/>
      <c r="C14" s="63"/>
      <c r="D14" s="63"/>
      <c r="E14" s="63"/>
      <c r="F14" s="63"/>
      <c r="G14" s="56"/>
    </row>
    <row r="15" spans="1:7" ht="13.5" customHeight="1" x14ac:dyDescent="0.3"/>
    <row r="16" spans="1:7" ht="19.5" customHeight="1" x14ac:dyDescent="0.3">
      <c r="A16" s="59" t="s">
        <v>33</v>
      </c>
      <c r="B16" s="60"/>
      <c r="C16" s="60"/>
      <c r="D16" s="60"/>
      <c r="E16" s="60"/>
      <c r="F16" s="61"/>
    </row>
    <row r="17" spans="1:13" ht="18.75" customHeight="1" x14ac:dyDescent="0.3">
      <c r="A17" s="62" t="s">
        <v>34</v>
      </c>
      <c r="B17" s="62"/>
      <c r="C17" s="62"/>
      <c r="D17" s="62"/>
      <c r="E17" s="62"/>
      <c r="F17" s="62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2" t="s">
        <v>35</v>
      </c>
      <c r="B20" s="57" t="s">
        <v>9</v>
      </c>
    </row>
    <row r="21" spans="1:13" ht="16.5" customHeight="1" x14ac:dyDescent="0.3">
      <c r="A21" s="2" t="s">
        <v>36</v>
      </c>
      <c r="B21" s="57" t="s">
        <v>11</v>
      </c>
    </row>
    <row r="22" spans="1:13" ht="16.5" customHeight="1" x14ac:dyDescent="0.3">
      <c r="A22" s="2" t="s">
        <v>37</v>
      </c>
      <c r="B22" s="57" t="s">
        <v>12</v>
      </c>
    </row>
    <row r="23" spans="1:13" ht="16.5" customHeight="1" x14ac:dyDescent="0.3">
      <c r="A23" s="2" t="s">
        <v>38</v>
      </c>
      <c r="B23" s="57">
        <v>0</v>
      </c>
    </row>
    <row r="24" spans="1:13" ht="16.5" customHeight="1" x14ac:dyDescent="0.3">
      <c r="A24" s="2" t="s">
        <v>39</v>
      </c>
      <c r="B24" s="58">
        <v>0</v>
      </c>
    </row>
    <row r="25" spans="1:13" ht="16.5" customHeight="1" x14ac:dyDescent="0.3">
      <c r="A25" s="2" t="s">
        <v>40</v>
      </c>
      <c r="B25" s="58">
        <v>0</v>
      </c>
    </row>
    <row r="27" spans="1:13" ht="13.5" customHeight="1" x14ac:dyDescent="0.3"/>
    <row r="28" spans="1:13" ht="17.25" customHeight="1" x14ac:dyDescent="0.3">
      <c r="B28" s="4"/>
      <c r="C28" s="5" t="s">
        <v>41</v>
      </c>
      <c r="D28" s="5" t="s">
        <v>42</v>
      </c>
      <c r="E28" s="6"/>
      <c r="F28" s="6"/>
      <c r="G28" s="6"/>
      <c r="H28" s="7"/>
      <c r="I28" s="6"/>
      <c r="J28" s="6"/>
      <c r="K28" s="6"/>
      <c r="L28" s="8"/>
      <c r="M28" s="8"/>
    </row>
    <row r="29" spans="1:13" ht="16.5" customHeight="1" x14ac:dyDescent="0.3">
      <c r="B29" s="9">
        <v>9.9426299999999994</v>
      </c>
      <c r="C29" s="10">
        <v>16.198139999999999</v>
      </c>
      <c r="D29" s="10">
        <v>17.250499999999999</v>
      </c>
      <c r="E29" s="11"/>
      <c r="F29" s="11"/>
      <c r="G29" s="11"/>
      <c r="H29" s="7"/>
      <c r="I29" s="11"/>
      <c r="J29" s="11"/>
      <c r="K29" s="11"/>
      <c r="L29" s="8"/>
      <c r="M29" s="8"/>
    </row>
    <row r="30" spans="1:13" ht="15.75" customHeight="1" x14ac:dyDescent="0.3">
      <c r="B30" s="12"/>
      <c r="C30" s="10">
        <v>16.19811</v>
      </c>
      <c r="D30" s="10">
        <v>17.250530000000001</v>
      </c>
      <c r="E30" s="11"/>
      <c r="F30" s="11"/>
      <c r="G30" s="11"/>
      <c r="H30" s="7"/>
      <c r="I30" s="11"/>
      <c r="J30" s="11"/>
      <c r="K30" s="11"/>
      <c r="L30" s="8"/>
      <c r="M30" s="8"/>
    </row>
    <row r="31" spans="1:13" ht="16.5" customHeight="1" x14ac:dyDescent="0.3">
      <c r="B31" s="12"/>
      <c r="C31" s="13">
        <v>16.19801</v>
      </c>
      <c r="D31" s="13">
        <v>17.250530000000001</v>
      </c>
      <c r="E31" s="11"/>
      <c r="F31" s="11"/>
      <c r="G31" s="11"/>
      <c r="H31" s="7"/>
      <c r="I31" s="11"/>
      <c r="J31" s="11"/>
      <c r="K31" s="11"/>
      <c r="L31" s="8"/>
      <c r="M31" s="8"/>
    </row>
    <row r="32" spans="1:13" ht="16.5" customHeight="1" x14ac:dyDescent="0.3">
      <c r="B32" s="12"/>
      <c r="C32" s="14"/>
      <c r="D32" s="15"/>
      <c r="E32" s="11"/>
      <c r="F32" s="11"/>
      <c r="G32" s="11"/>
      <c r="H32" s="7"/>
      <c r="I32" s="11"/>
      <c r="J32" s="11"/>
      <c r="K32" s="11"/>
      <c r="L32" s="8"/>
      <c r="M32" s="8"/>
    </row>
    <row r="33" spans="1:13" ht="17.25" customHeight="1" x14ac:dyDescent="0.3">
      <c r="B33" s="16">
        <f>AVERAGE(B29:B32)</f>
        <v>9.9426299999999994</v>
      </c>
      <c r="C33" s="16">
        <f>AVERAGE(C29:C32)</f>
        <v>16.198086666666665</v>
      </c>
      <c r="D33" s="16">
        <f>AVERAGE(D29:D32)</f>
        <v>17.250519999999998</v>
      </c>
      <c r="E33" s="17"/>
      <c r="F33" s="17"/>
      <c r="G33" s="17"/>
      <c r="H33" s="7"/>
      <c r="I33" s="17"/>
      <c r="J33" s="17"/>
      <c r="K33" s="17"/>
      <c r="L33" s="8"/>
      <c r="M33" s="8"/>
    </row>
    <row r="34" spans="1:13" ht="16.5" customHeight="1" x14ac:dyDescent="0.3">
      <c r="B34" s="18"/>
      <c r="C34" s="18"/>
      <c r="D34" s="18"/>
      <c r="E34" s="7"/>
      <c r="F34" s="7"/>
      <c r="G34" s="7"/>
      <c r="H34" s="7"/>
      <c r="I34" s="7"/>
      <c r="J34" s="7"/>
      <c r="K34" s="7"/>
      <c r="L34" s="8"/>
      <c r="M34" s="8"/>
    </row>
    <row r="35" spans="1:13" ht="16.5" customHeight="1" x14ac:dyDescent="0.3">
      <c r="B35" s="19" t="s">
        <v>43</v>
      </c>
      <c r="C35" s="20">
        <f>C33-B33</f>
        <v>6.2554566666666656</v>
      </c>
      <c r="D35" s="18"/>
      <c r="E35" s="7"/>
      <c r="F35" s="21"/>
      <c r="G35" s="7"/>
      <c r="H35" s="7"/>
      <c r="I35" s="7"/>
      <c r="J35" s="21"/>
      <c r="K35" s="7"/>
      <c r="L35" s="8"/>
      <c r="M35" s="8"/>
    </row>
    <row r="36" spans="1:13" ht="16.5" customHeight="1" x14ac:dyDescent="0.3">
      <c r="B36" s="18"/>
      <c r="C36" s="22"/>
      <c r="D36" s="18"/>
      <c r="E36" s="7"/>
      <c r="F36" s="21"/>
      <c r="G36" s="7"/>
      <c r="H36" s="7"/>
      <c r="I36" s="7"/>
      <c r="J36" s="21"/>
      <c r="K36" s="7"/>
      <c r="L36" s="8"/>
      <c r="M36" s="8"/>
    </row>
    <row r="37" spans="1:13" ht="16.5" customHeight="1" x14ac:dyDescent="0.3">
      <c r="B37" s="19" t="s">
        <v>44</v>
      </c>
      <c r="C37" s="20">
        <f>D33-B33</f>
        <v>7.3078899999999987</v>
      </c>
      <c r="D37" s="18"/>
      <c r="E37" s="7"/>
      <c r="F37" s="21"/>
      <c r="G37" s="7"/>
      <c r="H37" s="7"/>
      <c r="I37" s="7"/>
      <c r="J37" s="21"/>
      <c r="K37" s="7"/>
      <c r="L37" s="8"/>
      <c r="M37" s="8"/>
    </row>
    <row r="38" spans="1:13" ht="16.5" customHeight="1" x14ac:dyDescent="0.3">
      <c r="B38" s="18"/>
      <c r="C38" s="22"/>
      <c r="D38" s="18"/>
      <c r="E38" s="7"/>
      <c r="F38" s="23"/>
      <c r="G38" s="24"/>
      <c r="H38" s="24"/>
      <c r="I38" s="24"/>
      <c r="J38" s="23"/>
      <c r="K38" s="7"/>
      <c r="L38" s="8"/>
      <c r="M38" s="8"/>
    </row>
    <row r="39" spans="1:13" ht="32.25" customHeight="1" x14ac:dyDescent="0.3">
      <c r="B39" s="25" t="s">
        <v>45</v>
      </c>
      <c r="C39" s="26">
        <f>C37/C35</f>
        <v>1.1682424464614094</v>
      </c>
      <c r="D39" s="18"/>
      <c r="E39" s="27"/>
      <c r="F39" s="28"/>
      <c r="G39" s="24"/>
      <c r="H39" s="24"/>
      <c r="I39" s="29"/>
      <c r="J39" s="28"/>
      <c r="K39" s="7"/>
      <c r="L39" s="8"/>
      <c r="M39" s="8"/>
    </row>
    <row r="40" spans="1:13" ht="14.25" customHeight="1" x14ac:dyDescent="0.3">
      <c r="A40" s="30"/>
      <c r="B40" s="31"/>
      <c r="C40" s="32"/>
      <c r="D40" s="33"/>
      <c r="E40" s="32"/>
      <c r="G40" s="34"/>
      <c r="H40" s="34"/>
      <c r="I40" s="35"/>
      <c r="J40" s="36"/>
    </row>
    <row r="41" spans="1:13" ht="16.5" customHeight="1" x14ac:dyDescent="0.3">
      <c r="A41" s="3"/>
      <c r="B41" s="37" t="s">
        <v>26</v>
      </c>
      <c r="C41" s="37"/>
      <c r="D41" s="38" t="s">
        <v>27</v>
      </c>
      <c r="E41" s="39"/>
      <c r="F41" s="38" t="s">
        <v>28</v>
      </c>
      <c r="G41" s="34"/>
      <c r="H41" s="34"/>
      <c r="I41" s="35"/>
      <c r="J41" s="36"/>
    </row>
    <row r="42" spans="1:13" ht="59.25" customHeight="1" x14ac:dyDescent="0.3">
      <c r="A42" s="40" t="s">
        <v>29</v>
      </c>
      <c r="B42" s="41"/>
      <c r="C42" s="42"/>
      <c r="D42" s="41"/>
      <c r="E42" s="43"/>
      <c r="F42" s="44"/>
      <c r="G42" s="34"/>
      <c r="H42" s="34"/>
      <c r="I42" s="35"/>
      <c r="J42" s="36"/>
    </row>
    <row r="43" spans="1:13" ht="59.25" customHeight="1" x14ac:dyDescent="0.3">
      <c r="A43" s="40" t="s">
        <v>30</v>
      </c>
      <c r="B43" s="45"/>
      <c r="C43" s="46"/>
      <c r="D43" s="45"/>
      <c r="E43" s="43"/>
      <c r="F43" s="47"/>
      <c r="G43" s="48"/>
      <c r="H43" s="48"/>
      <c r="I43" s="49"/>
    </row>
    <row r="44" spans="1:13" ht="13.5" customHeight="1" x14ac:dyDescent="0.3">
      <c r="A44" s="48"/>
      <c r="B44" s="48"/>
      <c r="C44" s="48"/>
      <c r="D44" s="49"/>
      <c r="F44" s="48"/>
      <c r="G44" s="48"/>
      <c r="H44" s="48"/>
      <c r="I44" s="49"/>
    </row>
    <row r="45" spans="1:13" ht="13.5" customHeight="1" x14ac:dyDescent="0.3">
      <c r="A45" s="48"/>
      <c r="B45" s="48"/>
      <c r="C45" s="48"/>
      <c r="D45" s="49"/>
      <c r="F45" s="48"/>
      <c r="G45" s="48"/>
      <c r="H45" s="48"/>
      <c r="I45" s="49"/>
    </row>
    <row r="47" spans="1:13" ht="13.5" customHeight="1" x14ac:dyDescent="0.3">
      <c r="A47" s="50"/>
      <c r="B47" s="50"/>
      <c r="C47" s="50"/>
      <c r="F47" s="50"/>
      <c r="G47" s="50"/>
      <c r="H47" s="50"/>
    </row>
    <row r="48" spans="1:13" ht="13.5" customHeight="1" x14ac:dyDescent="0.3">
      <c r="A48" s="51"/>
      <c r="B48" s="51"/>
      <c r="C48" s="51"/>
      <c r="F48" s="51"/>
      <c r="G48" s="51"/>
      <c r="H48" s="51"/>
    </row>
    <row r="49" spans="1:8" x14ac:dyDescent="0.3">
      <c r="B49" s="52"/>
      <c r="C49" s="52"/>
      <c r="G49" s="52"/>
      <c r="H49" s="52"/>
    </row>
    <row r="50" spans="1:8" x14ac:dyDescent="0.3">
      <c r="A50" s="53"/>
      <c r="F50" s="53"/>
    </row>
    <row r="51" spans="1:8" x14ac:dyDescent="0.3">
      <c r="C51" s="54"/>
    </row>
    <row r="52" spans="1:8" x14ac:dyDescent="0.3">
      <c r="C52" s="54"/>
    </row>
    <row r="57" spans="1:8" ht="13.5" customHeight="1" x14ac:dyDescent="0.3">
      <c r="C57" s="4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TRIMETHOPRIM</vt:lpstr>
      <vt:lpstr>SST SULFAMETHOXAZOLE</vt:lpstr>
      <vt:lpstr>Trimethoprim 1</vt:lpstr>
      <vt:lpstr>Sulfamethoxazole (2)</vt:lpstr>
      <vt:lpstr>Trimethoprim</vt:lpstr>
      <vt:lpstr>'SST SULFAMETHOXAZOLE'!Print_Area</vt:lpstr>
      <vt:lpstr>'SST TRIMETHOPRIM'!Print_Area</vt:lpstr>
      <vt:lpstr>'Sulfamethoxazole (2)'!Print_Area</vt:lpstr>
      <vt:lpstr>'Trimethoprim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2018-08-17T09:26:38Z</cp:lastPrinted>
  <dcterms:created xsi:type="dcterms:W3CDTF">2005-07-05T10:19:27Z</dcterms:created>
  <dcterms:modified xsi:type="dcterms:W3CDTF">2018-08-17T09:28:02Z</dcterms:modified>
</cp:coreProperties>
</file>