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10" windowWidth="20535" windowHeight="9120"/>
  </bookViews>
  <sheets>
    <sheet name="SST" sheetId="1" r:id="rId1"/>
    <sheet name="Uniformity" sheetId="14" r:id="rId2"/>
    <sheet name="Phenylephrine" sheetId="3" r:id="rId3"/>
  </sheets>
  <definedNames>
    <definedName name="_xlnm.Print_Area" localSheetId="2">Phenylephrine!$A$1:$H$126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3" l="1"/>
  <c r="B69" i="3"/>
  <c r="D50" i="14"/>
  <c r="D49" i="14"/>
  <c r="C49" i="14"/>
  <c r="B49" i="14"/>
  <c r="C50" i="14"/>
  <c r="C45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C19" i="14"/>
  <c r="C120" i="3"/>
  <c r="B116" i="3"/>
  <c r="F113" i="3"/>
  <c r="E113" i="3"/>
  <c r="F112" i="3"/>
  <c r="E112" i="3"/>
  <c r="F111" i="3"/>
  <c r="E111" i="3"/>
  <c r="F110" i="3"/>
  <c r="E110" i="3"/>
  <c r="F109" i="3"/>
  <c r="F117" i="3" s="1"/>
  <c r="E109" i="3"/>
  <c r="F108" i="3"/>
  <c r="E108" i="3"/>
  <c r="D100" i="3"/>
  <c r="D101" i="3" s="1"/>
  <c r="D102" i="3" s="1"/>
  <c r="B98" i="3"/>
  <c r="F97" i="3"/>
  <c r="D97" i="3"/>
  <c r="F95" i="3"/>
  <c r="D95" i="3"/>
  <c r="G94" i="3"/>
  <c r="E94" i="3"/>
  <c r="G93" i="3"/>
  <c r="E93" i="3"/>
  <c r="I92" i="3"/>
  <c r="G92" i="3"/>
  <c r="E92" i="3"/>
  <c r="G91" i="3"/>
  <c r="E91" i="3"/>
  <c r="B87" i="3"/>
  <c r="B83" i="3"/>
  <c r="D98" i="3" s="1"/>
  <c r="D99" i="3" s="1"/>
  <c r="B81" i="3"/>
  <c r="B80" i="3"/>
  <c r="B79" i="3"/>
  <c r="C76" i="3"/>
  <c r="H71" i="3"/>
  <c r="G71" i="3"/>
  <c r="G70" i="3"/>
  <c r="H70" i="3" s="1"/>
  <c r="G69" i="3"/>
  <c r="H69" i="3" s="1"/>
  <c r="G68" i="3"/>
  <c r="H68" i="3" s="1"/>
  <c r="B68" i="3"/>
  <c r="H67" i="3"/>
  <c r="G67" i="3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B45" i="3"/>
  <c r="D48" i="3" s="1"/>
  <c r="D49" i="3" s="1"/>
  <c r="F42" i="3"/>
  <c r="D42" i="3"/>
  <c r="I39" i="3" s="1"/>
  <c r="G41" i="3"/>
  <c r="E41" i="3"/>
  <c r="G40" i="3"/>
  <c r="E40" i="3"/>
  <c r="G39" i="3"/>
  <c r="E39" i="3"/>
  <c r="G38" i="3"/>
  <c r="E38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F115" i="3" l="1"/>
  <c r="G120" i="3" s="1"/>
  <c r="H74" i="3"/>
  <c r="G42" i="3"/>
  <c r="F45" i="3"/>
  <c r="F46" i="3" s="1"/>
  <c r="G95" i="3"/>
  <c r="E95" i="3"/>
  <c r="F98" i="3"/>
  <c r="F99" i="3" s="1"/>
  <c r="D50" i="3"/>
  <c r="D51" i="3" s="1"/>
  <c r="E42" i="3"/>
  <c r="D44" i="3"/>
  <c r="D45" i="3" s="1"/>
  <c r="D46" i="3" s="1"/>
  <c r="D52" i="3"/>
  <c r="H72" i="3"/>
  <c r="D105" i="3"/>
  <c r="D103" i="3"/>
  <c r="D104" i="3" s="1"/>
  <c r="F116" i="3" l="1"/>
  <c r="H73" i="3"/>
  <c r="G76" i="3"/>
</calcChain>
</file>

<file path=xl/sharedStrings.xml><?xml version="1.0" encoding="utf-8"?>
<sst xmlns="http://schemas.openxmlformats.org/spreadsheetml/2006/main" count="232" uniqueCount="124">
  <si>
    <t>HPLC System Suitability Report</t>
  </si>
  <si>
    <t>Analysis Data</t>
  </si>
  <si>
    <t>Assay</t>
  </si>
  <si>
    <t>Sample(s)</t>
  </si>
  <si>
    <t>Reference Substance:</t>
  </si>
  <si>
    <t>Doctor Cold Tablets</t>
  </si>
  <si>
    <t>% age Purity:</t>
  </si>
  <si>
    <t>NDQD201402202</t>
  </si>
  <si>
    <t>Weight (mg):</t>
  </si>
  <si>
    <t>PARACETAMOL BP, PHENYLEPHRINE HCl BP, CHLORPHENIRAMINE MALEATE BP</t>
  </si>
  <si>
    <t>Standard Conc (mg/mL):</t>
  </si>
  <si>
    <t>Each tablet contains PARACETAMOL BP 500mg, PHENYLEPHRINE HCl BP 5mg, CHLORPHENIRAMINE MALEATE BP 2mg and CAFFEINE 15mg</t>
  </si>
  <si>
    <t>2014-02-24 14:13:13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</si>
  <si>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</si>
  <si>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</si>
  <si>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</si>
  <si>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</si>
  <si>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</si>
  <si>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</si>
  <si>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</si>
  <si>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</si>
  <si>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</si>
  <si>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</si>
  <si>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</si>
  <si>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</si>
  <si>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</si>
  <si>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</si>
  <si>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</si>
  <si>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</si>
  <si>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</si>
  <si>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</si>
  <si>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</si>
  <si>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</si>
  <si>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</si>
  <si>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</si>
  <si>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</si>
  <si>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</si>
  <si>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</si>
  <si>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</si>
  <si>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</si>
  <si>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</si>
  <si>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</si>
  <si>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</si>
  <si>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</si>
  <si>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</si>
  <si>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</si>
  <si>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</si>
  <si>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</si>
  <si>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</si>
  <si>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</si>
  <si>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</si>
  <si>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</si>
  <si>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</si>
  <si>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</si>
  <si>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</si>
  <si>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</si>
  <si>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</si>
  <si>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</si>
  <si>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</si>
  <si>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</si>
  <si>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</si>
  <si>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</si>
  <si>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</si>
  <si>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</si>
  <si>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</si>
  <si>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</si>
  <si>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</si>
  <si>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</si>
  <si>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</si>
  <si>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</si>
  <si>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</si>
  <si>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</si>
  <si>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</si>
  <si>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</si>
  <si>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</si>
  <si>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</si>
  <si>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</si>
  <si>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</si>
  <si>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</si>
  <si>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</si>
  <si>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</si>
  <si>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</si>
  <si>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</si>
  <si>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</si>
  <si>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</si>
  <si>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</si>
  <si>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</si>
  <si>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</si>
  <si>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</si>
  <si>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</si>
  <si>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</si>
  <si>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</si>
  <si>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</si>
  <si>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</si>
  <si>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</si>
  <si>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</si>
  <si>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</si>
  <si>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</si>
  <si>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</si>
  <si>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</si>
  <si>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</si>
  <si>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</si>
  <si>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</si>
  <si>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</si>
  <si>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</si>
  <si>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</si>
  <si>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</si>
  <si>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</si>
  <si>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</si>
  <si>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</si>
  <si>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</si>
  <si>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</si>
  <si>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</si>
  <si>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</si>
  <si>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</si>
  <si>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</si>
  <si>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</si>
  <si>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</si>
  <si>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</si>
  <si>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</si>
  <si>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</si>
  <si>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</si>
  <si>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</si>
  <si>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P24-1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</si>
</sst>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000"/>
    <numFmt numFmtId="170" formatCode="0.0\ &quot;mg&quot;"/>
    <numFmt numFmtId="171" formatCode="[$-409]d/mmm/yy;@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9" fontId="8" fillId="6" borderId="36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9" fontId="10" fillId="3" borderId="36" xfId="0" applyNumberFormat="1" applyFont="1" applyFill="1" applyBorder="1" applyAlignment="1" applyProtection="1">
      <alignment horizontal="center"/>
      <protection locked="0"/>
    </xf>
    <xf numFmtId="169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8" fontId="9" fillId="7" borderId="2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23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40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5" fontId="10" fillId="6" borderId="4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7" xfId="0" applyNumberFormat="1" applyFont="1" applyFill="1" applyBorder="1" applyAlignment="1">
      <alignment horizontal="center"/>
    </xf>
    <xf numFmtId="1" fontId="9" fillId="6" borderId="48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0" fillId="3" borderId="5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69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69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1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19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71" fontId="5" fillId="2" borderId="0" xfId="0" applyNumberFormat="1" applyFont="1" applyFill="1"/>
    <xf numFmtId="169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169" fontId="5" fillId="2" borderId="19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164" fontId="4" fillId="2" borderId="19" xfId="0" applyNumberFormat="1" applyFont="1" applyFill="1" applyBorder="1" applyAlignment="1">
      <alignment horizontal="center" wrapText="1"/>
    </xf>
    <xf numFmtId="10" fontId="5" fillId="2" borderId="23" xfId="0" applyNumberFormat="1" applyFont="1" applyFill="1" applyBorder="1" applyAlignment="1">
      <alignment horizontal="center"/>
    </xf>
    <xf numFmtId="10" fontId="5" fillId="2" borderId="40" xfId="0" applyNumberFormat="1" applyFont="1" applyFill="1" applyBorder="1" applyAlignment="1">
      <alignment horizontal="center"/>
    </xf>
    <xf numFmtId="10" fontId="5" fillId="2" borderId="30" xfId="0" applyNumberFormat="1" applyFont="1" applyFill="1" applyBorder="1" applyAlignment="1">
      <alignment horizontal="center"/>
    </xf>
    <xf numFmtId="0" fontId="3" fillId="2" borderId="0" xfId="0" applyFont="1" applyFill="1"/>
    <xf numFmtId="0" fontId="20" fillId="2" borderId="0" xfId="0" applyFont="1" applyFill="1" applyAlignment="1">
      <alignment wrapText="1"/>
    </xf>
    <xf numFmtId="0" fontId="4" fillId="2" borderId="19" xfId="0" applyFont="1" applyFill="1" applyBorder="1" applyAlignment="1">
      <alignment horizontal="center" vertical="center"/>
    </xf>
    <xf numFmtId="165" fontId="4" fillId="2" borderId="35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Protection="1">
      <protection locked="0"/>
    </xf>
    <xf numFmtId="2" fontId="5" fillId="3" borderId="30" xfId="0" applyNumberFormat="1" applyFont="1" applyFill="1" applyBorder="1" applyProtection="1">
      <protection locked="0"/>
    </xf>
    <xf numFmtId="171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 vertical="center"/>
    </xf>
    <xf numFmtId="169" fontId="4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0" fillId="2" borderId="56" xfId="0" applyFont="1" applyFill="1" applyBorder="1" applyAlignment="1">
      <alignment horizontal="center" wrapText="1"/>
    </xf>
    <xf numFmtId="0" fontId="20" fillId="2" borderId="57" xfId="0" applyFont="1" applyFill="1" applyBorder="1" applyAlignment="1">
      <alignment horizontal="center" wrapText="1"/>
    </xf>
    <xf numFmtId="0" fontId="20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15871210</v>
      </c>
      <c r="C24" s="18">
        <v>4019.4</v>
      </c>
      <c r="D24" s="19">
        <v>1.79</v>
      </c>
      <c r="E24" s="20">
        <v>4.63</v>
      </c>
    </row>
    <row r="25" spans="1:6" ht="16.5" customHeight="1" x14ac:dyDescent="0.3">
      <c r="A25" s="17">
        <v>2</v>
      </c>
      <c r="B25" s="18">
        <v>15820251</v>
      </c>
      <c r="C25" s="18">
        <v>4044.3</v>
      </c>
      <c r="D25" s="19">
        <v>1.8</v>
      </c>
      <c r="E25" s="19">
        <v>4.62</v>
      </c>
    </row>
    <row r="26" spans="1:6" ht="16.5" customHeight="1" x14ac:dyDescent="0.3">
      <c r="A26" s="17">
        <v>3</v>
      </c>
      <c r="B26" s="18">
        <v>16145734</v>
      </c>
      <c r="C26" s="18">
        <v>3990.3</v>
      </c>
      <c r="D26" s="19">
        <v>1.82</v>
      </c>
      <c r="E26" s="19">
        <v>4.63</v>
      </c>
    </row>
    <row r="27" spans="1:6" ht="16.5" customHeight="1" x14ac:dyDescent="0.3">
      <c r="A27" s="17">
        <v>4</v>
      </c>
      <c r="B27" s="18">
        <v>16046543</v>
      </c>
      <c r="C27" s="18">
        <v>4020.8</v>
      </c>
      <c r="D27" s="19">
        <v>1.82</v>
      </c>
      <c r="E27" s="19">
        <v>4.63</v>
      </c>
    </row>
    <row r="28" spans="1:6" ht="16.5" customHeight="1" x14ac:dyDescent="0.3">
      <c r="A28" s="17">
        <v>5</v>
      </c>
      <c r="B28" s="18">
        <v>15996468</v>
      </c>
      <c r="C28" s="18">
        <v>4021.4</v>
      </c>
      <c r="D28" s="19">
        <v>1.76</v>
      </c>
      <c r="E28" s="19">
        <v>4.63</v>
      </c>
    </row>
    <row r="29" spans="1:6" ht="16.5" customHeight="1" x14ac:dyDescent="0.3">
      <c r="A29" s="17">
        <v>6</v>
      </c>
      <c r="B29" s="21">
        <v>16196379</v>
      </c>
      <c r="C29" s="21">
        <v>4012.2</v>
      </c>
      <c r="D29" s="22">
        <v>1.77</v>
      </c>
      <c r="E29" s="22">
        <v>4.63</v>
      </c>
    </row>
    <row r="30" spans="1:6" ht="16.5" customHeight="1" x14ac:dyDescent="0.3">
      <c r="A30" s="23" t="s">
        <v>18</v>
      </c>
      <c r="B30" s="24">
        <f>AVERAGE(B24:B29)</f>
        <v>16012764.166666666</v>
      </c>
      <c r="C30" s="25">
        <f>AVERAGE(C24:C29)</f>
        <v>4018.0666666666671</v>
      </c>
      <c r="D30" s="26">
        <f>AVERAGE(D24:D29)</f>
        <v>1.7933333333333332</v>
      </c>
      <c r="E30" s="26">
        <f>AVERAGE(E24:E29)</f>
        <v>4.628333333333333</v>
      </c>
    </row>
    <row r="31" spans="1:6" ht="16.5" customHeight="1" x14ac:dyDescent="0.3">
      <c r="A31" s="27" t="s">
        <v>19</v>
      </c>
      <c r="B31" s="28">
        <f>(STDEV(B24:B29)/B30)</f>
        <v>9.2586834310813201E-3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F38" sqref="F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274"/>
    </row>
    <row r="12" spans="1:7" ht="16.5" customHeight="1" x14ac:dyDescent="0.3">
      <c r="A12" s="285" t="s">
        <v>116</v>
      </c>
      <c r="B12" s="285"/>
      <c r="C12" s="285"/>
      <c r="D12" s="285"/>
      <c r="E12" s="285"/>
      <c r="F12" s="285"/>
      <c r="G12" s="273"/>
    </row>
    <row r="14" spans="1:7" ht="16.5" customHeight="1" x14ac:dyDescent="0.3">
      <c r="A14" s="290" t="s">
        <v>33</v>
      </c>
      <c r="B14" s="290"/>
      <c r="C14" s="243" t="s">
        <v>5</v>
      </c>
    </row>
    <row r="15" spans="1:7" ht="16.5" customHeight="1" x14ac:dyDescent="0.3">
      <c r="A15" s="290" t="s">
        <v>34</v>
      </c>
      <c r="B15" s="290"/>
      <c r="C15" s="243" t="s">
        <v>7</v>
      </c>
    </row>
    <row r="16" spans="1:7" ht="16.5" customHeight="1" x14ac:dyDescent="0.3">
      <c r="A16" s="290" t="s">
        <v>35</v>
      </c>
      <c r="B16" s="290"/>
      <c r="C16" s="243" t="s">
        <v>9</v>
      </c>
    </row>
    <row r="17" spans="1:5" ht="16.5" customHeight="1" x14ac:dyDescent="0.3">
      <c r="A17" s="290" t="s">
        <v>36</v>
      </c>
      <c r="B17" s="290"/>
      <c r="C17" s="243" t="s">
        <v>11</v>
      </c>
    </row>
    <row r="18" spans="1:5" ht="16.5" customHeight="1" x14ac:dyDescent="0.3">
      <c r="A18" s="290" t="s">
        <v>37</v>
      </c>
      <c r="B18" s="290"/>
      <c r="C18" s="280" t="s">
        <v>12</v>
      </c>
    </row>
    <row r="19" spans="1:5" ht="16.5" customHeight="1" x14ac:dyDescent="0.3">
      <c r="A19" s="290" t="s">
        <v>38</v>
      </c>
      <c r="B19" s="290"/>
      <c r="C19" s="280" t="e">
        <f>#REF!</f>
        <v>#REF!</v>
      </c>
    </row>
    <row r="20" spans="1:5" ht="16.5" customHeight="1" x14ac:dyDescent="0.3">
      <c r="A20" s="245"/>
      <c r="B20" s="245"/>
      <c r="C20" s="260"/>
    </row>
    <row r="21" spans="1:5" ht="16.5" customHeight="1" x14ac:dyDescent="0.3">
      <c r="A21" s="285" t="s">
        <v>1</v>
      </c>
      <c r="B21" s="285"/>
      <c r="C21" s="242" t="s">
        <v>117</v>
      </c>
      <c r="D21" s="249"/>
    </row>
    <row r="22" spans="1:5" ht="15.75" customHeight="1" x14ac:dyDescent="0.3">
      <c r="A22" s="289"/>
      <c r="B22" s="289"/>
      <c r="C22" s="240"/>
      <c r="D22" s="289"/>
      <c r="E22" s="289"/>
    </row>
    <row r="23" spans="1:5" ht="33.75" customHeight="1" x14ac:dyDescent="0.3">
      <c r="C23" s="269" t="s">
        <v>118</v>
      </c>
      <c r="D23" s="268" t="s">
        <v>119</v>
      </c>
      <c r="E23" s="235"/>
    </row>
    <row r="24" spans="1:5" ht="15.75" customHeight="1" x14ac:dyDescent="0.3">
      <c r="C24" s="278"/>
      <c r="D24" s="270">
        <f t="shared" ref="D24:D43" si="0">(C24-$C$46)/$C$46</f>
        <v>-1</v>
      </c>
      <c r="E24" s="236"/>
    </row>
    <row r="25" spans="1:5" ht="15.75" customHeight="1" x14ac:dyDescent="0.3">
      <c r="C25" s="278"/>
      <c r="D25" s="271">
        <f t="shared" si="0"/>
        <v>-1</v>
      </c>
      <c r="E25" s="236"/>
    </row>
    <row r="26" spans="1:5" ht="15.75" customHeight="1" x14ac:dyDescent="0.3">
      <c r="C26" s="278"/>
      <c r="D26" s="271">
        <f t="shared" si="0"/>
        <v>-1</v>
      </c>
      <c r="E26" s="236"/>
    </row>
    <row r="27" spans="1:5" ht="15.75" customHeight="1" x14ac:dyDescent="0.3">
      <c r="C27" s="278"/>
      <c r="D27" s="271">
        <f t="shared" si="0"/>
        <v>-1</v>
      </c>
      <c r="E27" s="236"/>
    </row>
    <row r="28" spans="1:5" ht="15.75" customHeight="1" x14ac:dyDescent="0.3">
      <c r="C28" s="278"/>
      <c r="D28" s="271">
        <f t="shared" si="0"/>
        <v>-1</v>
      </c>
      <c r="E28" s="236"/>
    </row>
    <row r="29" spans="1:5" ht="15.75" customHeight="1" x14ac:dyDescent="0.3">
      <c r="C29" s="278"/>
      <c r="D29" s="271">
        <f t="shared" si="0"/>
        <v>-1</v>
      </c>
      <c r="E29" s="236"/>
    </row>
    <row r="30" spans="1:5" ht="15.75" customHeight="1" x14ac:dyDescent="0.3">
      <c r="C30" s="278"/>
      <c r="D30" s="271">
        <f t="shared" si="0"/>
        <v>-1</v>
      </c>
      <c r="E30" s="236"/>
    </row>
    <row r="31" spans="1:5" ht="15.75" customHeight="1" x14ac:dyDescent="0.3">
      <c r="C31" s="278"/>
      <c r="D31" s="271">
        <f t="shared" si="0"/>
        <v>-1</v>
      </c>
      <c r="E31" s="236"/>
    </row>
    <row r="32" spans="1:5" ht="15.75" customHeight="1" x14ac:dyDescent="0.3">
      <c r="C32" s="278"/>
      <c r="D32" s="271">
        <f t="shared" si="0"/>
        <v>-1</v>
      </c>
      <c r="E32" s="236"/>
    </row>
    <row r="33" spans="1:7" ht="15.75" customHeight="1" x14ac:dyDescent="0.3">
      <c r="C33" s="278"/>
      <c r="D33" s="271">
        <f t="shared" si="0"/>
        <v>-1</v>
      </c>
      <c r="E33" s="236"/>
    </row>
    <row r="34" spans="1:7" ht="15.75" customHeight="1" x14ac:dyDescent="0.3">
      <c r="C34" s="278"/>
      <c r="D34" s="271">
        <f t="shared" si="0"/>
        <v>-1</v>
      </c>
      <c r="E34" s="236"/>
    </row>
    <row r="35" spans="1:7" ht="15.75" customHeight="1" x14ac:dyDescent="0.3">
      <c r="C35" s="278"/>
      <c r="D35" s="271">
        <f t="shared" si="0"/>
        <v>-1</v>
      </c>
      <c r="E35" s="236"/>
    </row>
    <row r="36" spans="1:7" ht="15.75" customHeight="1" x14ac:dyDescent="0.3">
      <c r="C36" s="278"/>
      <c r="D36" s="271">
        <f t="shared" si="0"/>
        <v>-1</v>
      </c>
      <c r="E36" s="236"/>
    </row>
    <row r="37" spans="1:7" ht="15.75" customHeight="1" x14ac:dyDescent="0.3">
      <c r="C37" s="278"/>
      <c r="D37" s="271">
        <f t="shared" si="0"/>
        <v>-1</v>
      </c>
      <c r="E37" s="236"/>
    </row>
    <row r="38" spans="1:7" ht="15.75" customHeight="1" x14ac:dyDescent="0.3">
      <c r="C38" s="278"/>
      <c r="D38" s="271">
        <f t="shared" si="0"/>
        <v>-1</v>
      </c>
      <c r="E38" s="236"/>
    </row>
    <row r="39" spans="1:7" ht="15.75" customHeight="1" x14ac:dyDescent="0.3">
      <c r="C39" s="278"/>
      <c r="D39" s="271">
        <f t="shared" si="0"/>
        <v>-1</v>
      </c>
      <c r="E39" s="236"/>
    </row>
    <row r="40" spans="1:7" ht="15.75" customHeight="1" x14ac:dyDescent="0.3">
      <c r="C40" s="278"/>
      <c r="D40" s="271">
        <f t="shared" si="0"/>
        <v>-1</v>
      </c>
      <c r="E40" s="236"/>
    </row>
    <row r="41" spans="1:7" ht="15.75" customHeight="1" x14ac:dyDescent="0.3">
      <c r="C41" s="278"/>
      <c r="D41" s="271">
        <f t="shared" si="0"/>
        <v>-1</v>
      </c>
      <c r="E41" s="236"/>
    </row>
    <row r="42" spans="1:7" ht="15.75" customHeight="1" x14ac:dyDescent="0.3">
      <c r="C42" s="278"/>
      <c r="D42" s="271">
        <f t="shared" si="0"/>
        <v>-1</v>
      </c>
      <c r="E42" s="236"/>
    </row>
    <row r="43" spans="1:7" ht="16.5" customHeight="1" x14ac:dyDescent="0.3">
      <c r="C43" s="279"/>
      <c r="D43" s="272">
        <f t="shared" si="0"/>
        <v>-1</v>
      </c>
      <c r="E43" s="236"/>
    </row>
    <row r="44" spans="1:7" ht="16.5" customHeight="1" x14ac:dyDescent="0.3">
      <c r="C44" s="237"/>
      <c r="D44" s="236"/>
      <c r="E44" s="238"/>
    </row>
    <row r="45" spans="1:7" ht="16.5" customHeight="1" x14ac:dyDescent="0.3">
      <c r="B45" s="265" t="s">
        <v>120</v>
      </c>
      <c r="C45" s="266">
        <f>SUM(C24:C44)</f>
        <v>0</v>
      </c>
      <c r="D45" s="261"/>
      <c r="E45" s="237"/>
    </row>
    <row r="46" spans="1:7" ht="17.25" customHeight="1" x14ac:dyDescent="0.3">
      <c r="B46" s="265" t="s">
        <v>121</v>
      </c>
      <c r="C46" s="267">
        <v>690.99</v>
      </c>
      <c r="E46" s="239"/>
    </row>
    <row r="47" spans="1:7" ht="17.25" customHeight="1" x14ac:dyDescent="0.3">
      <c r="A47" s="243"/>
      <c r="B47" s="262"/>
      <c r="D47" s="241"/>
      <c r="E47" s="239"/>
    </row>
    <row r="48" spans="1:7" ht="33.75" customHeight="1" x14ac:dyDescent="0.3">
      <c r="B48" s="275" t="s">
        <v>121</v>
      </c>
      <c r="C48" s="268" t="s">
        <v>122</v>
      </c>
      <c r="D48" s="263"/>
      <c r="G48" s="241"/>
    </row>
    <row r="49" spans="1:6" ht="17.25" customHeight="1" x14ac:dyDescent="0.3">
      <c r="B49" s="283">
        <f>C46</f>
        <v>690.99</v>
      </c>
      <c r="C49" s="276">
        <f>-IF(C46&lt;=80,10%,IF(C46&lt;250,7.5%,5%))</f>
        <v>-0.05</v>
      </c>
      <c r="D49" s="264">
        <f>IF(C46&lt;=80,C46*0.9,IF(C46&lt;250,C46*0.925,C46*0.95))</f>
        <v>656.44049999999993</v>
      </c>
    </row>
    <row r="50" spans="1:6" ht="17.25" customHeight="1" x14ac:dyDescent="0.3">
      <c r="B50" s="284"/>
      <c r="C50" s="277">
        <f>IF(C46&lt;=80, 10%, IF(C46&lt;250, 7.5%, 5%))</f>
        <v>0.05</v>
      </c>
      <c r="D50" s="264">
        <f>IF(C46&lt;=80, C46*1.1, IF(C46&lt;250, C46*1.075, C46*1.05))</f>
        <v>725.53950000000009</v>
      </c>
    </row>
    <row r="51" spans="1:6" ht="16.5" customHeight="1" x14ac:dyDescent="0.3">
      <c r="A51" s="246"/>
      <c r="B51" s="247"/>
      <c r="C51" s="243"/>
      <c r="D51" s="248"/>
      <c r="E51" s="243"/>
      <c r="F51" s="249"/>
    </row>
    <row r="52" spans="1:6" ht="16.5" customHeight="1" x14ac:dyDescent="0.3">
      <c r="A52" s="243"/>
      <c r="B52" s="250" t="s">
        <v>26</v>
      </c>
      <c r="C52" s="250"/>
      <c r="D52" s="251" t="s">
        <v>27</v>
      </c>
      <c r="E52" s="252"/>
      <c r="F52" s="251" t="s">
        <v>28</v>
      </c>
    </row>
    <row r="53" spans="1:6" ht="34.5" customHeight="1" x14ac:dyDescent="0.3">
      <c r="A53" s="253" t="s">
        <v>29</v>
      </c>
      <c r="B53" s="254"/>
      <c r="C53" s="255"/>
      <c r="D53" s="254"/>
      <c r="E53" s="244"/>
      <c r="F53" s="256"/>
    </row>
    <row r="54" spans="1:6" ht="34.5" customHeight="1" x14ac:dyDescent="0.3">
      <c r="A54" s="253" t="s">
        <v>30</v>
      </c>
      <c r="B54" s="257"/>
      <c r="C54" s="258"/>
      <c r="D54" s="257"/>
      <c r="E54" s="244"/>
      <c r="F54" s="25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B1" zoomScale="60" zoomScaleNormal="60" workbookViewId="0">
      <selection activeCell="H251" sqref="H2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52"/>
    </row>
    <row r="16" spans="1:8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32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54" t="s">
        <v>33</v>
      </c>
      <c r="B18" s="291" t="s">
        <v>5</v>
      </c>
      <c r="C18" s="291"/>
      <c r="D18" s="234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56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296" t="s">
        <v>9</v>
      </c>
      <c r="C20" s="296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91"/>
      <c r="C26" s="291"/>
    </row>
    <row r="27" spans="1:14" ht="26.25" customHeight="1" x14ac:dyDescent="0.4">
      <c r="A27" s="63" t="s">
        <v>39</v>
      </c>
      <c r="B27" s="297" t="s">
        <v>123</v>
      </c>
      <c r="C27" s="297"/>
    </row>
    <row r="28" spans="1:14" ht="27" customHeight="1" x14ac:dyDescent="0.4">
      <c r="A28" s="63" t="s">
        <v>6</v>
      </c>
      <c r="B28" s="64">
        <v>99.09</v>
      </c>
    </row>
    <row r="29" spans="1:14" s="15" customFormat="1" ht="27" customHeight="1" x14ac:dyDescent="0.4">
      <c r="A29" s="63" t="s">
        <v>40</v>
      </c>
      <c r="B29" s="65">
        <v>0</v>
      </c>
      <c r="C29" s="298" t="s">
        <v>41</v>
      </c>
      <c r="D29" s="299"/>
      <c r="E29" s="299"/>
      <c r="F29" s="299"/>
      <c r="G29" s="300"/>
      <c r="I29" s="66"/>
      <c r="J29" s="66"/>
      <c r="K29" s="66"/>
      <c r="L29" s="66"/>
    </row>
    <row r="30" spans="1:14" s="15" customFormat="1" ht="19.5" customHeight="1" x14ac:dyDescent="0.3">
      <c r="A30" s="63" t="s">
        <v>42</v>
      </c>
      <c r="B30" s="67">
        <f>B28-B29</f>
        <v>99.09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5" customFormat="1" ht="27" customHeight="1" x14ac:dyDescent="0.4">
      <c r="A31" s="63" t="s">
        <v>43</v>
      </c>
      <c r="B31" s="70">
        <v>1</v>
      </c>
      <c r="C31" s="301" t="s">
        <v>44</v>
      </c>
      <c r="D31" s="302"/>
      <c r="E31" s="302"/>
      <c r="F31" s="302"/>
      <c r="G31" s="302"/>
      <c r="H31" s="303"/>
      <c r="I31" s="66"/>
      <c r="J31" s="66"/>
      <c r="K31" s="66"/>
      <c r="L31" s="66"/>
    </row>
    <row r="32" spans="1:14" s="15" customFormat="1" ht="27" customHeight="1" x14ac:dyDescent="0.4">
      <c r="A32" s="63" t="s">
        <v>45</v>
      </c>
      <c r="B32" s="70">
        <v>1</v>
      </c>
      <c r="C32" s="301" t="s">
        <v>46</v>
      </c>
      <c r="D32" s="302"/>
      <c r="E32" s="302"/>
      <c r="F32" s="302"/>
      <c r="G32" s="302"/>
      <c r="H32" s="303"/>
      <c r="I32" s="66"/>
      <c r="J32" s="66"/>
      <c r="K32" s="66"/>
      <c r="L32" s="71"/>
      <c r="M32" s="71"/>
      <c r="N32" s="72"/>
    </row>
    <row r="33" spans="1:14" s="15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5" customFormat="1" ht="18.75" x14ac:dyDescent="0.3">
      <c r="A34" s="63" t="s">
        <v>47</v>
      </c>
      <c r="B34" s="75">
        <f>B31/B32</f>
        <v>1</v>
      </c>
      <c r="C34" s="53" t="s">
        <v>48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5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5" customFormat="1" ht="27" customHeight="1" x14ac:dyDescent="0.4">
      <c r="A36" s="76" t="s">
        <v>49</v>
      </c>
      <c r="B36" s="77">
        <v>50</v>
      </c>
      <c r="C36" s="53"/>
      <c r="D36" s="304" t="s">
        <v>50</v>
      </c>
      <c r="E36" s="305"/>
      <c r="F36" s="304" t="s">
        <v>51</v>
      </c>
      <c r="G36" s="306"/>
      <c r="J36" s="66"/>
      <c r="K36" s="66"/>
      <c r="L36" s="71"/>
      <c r="M36" s="71"/>
      <c r="N36" s="72"/>
    </row>
    <row r="37" spans="1:14" s="15" customFormat="1" ht="27" customHeight="1" x14ac:dyDescent="0.4">
      <c r="A37" s="78" t="s">
        <v>52</v>
      </c>
      <c r="B37" s="79">
        <v>1</v>
      </c>
      <c r="C37" s="80" t="s">
        <v>53</v>
      </c>
      <c r="D37" s="81" t="s">
        <v>54</v>
      </c>
      <c r="E37" s="82" t="s">
        <v>55</v>
      </c>
      <c r="F37" s="81" t="s">
        <v>54</v>
      </c>
      <c r="G37" s="83" t="s">
        <v>55</v>
      </c>
      <c r="I37" s="84" t="s">
        <v>56</v>
      </c>
      <c r="J37" s="66"/>
      <c r="K37" s="66"/>
      <c r="L37" s="71"/>
      <c r="M37" s="71"/>
      <c r="N37" s="72"/>
    </row>
    <row r="38" spans="1:14" s="15" customFormat="1" ht="26.25" customHeight="1" x14ac:dyDescent="0.4">
      <c r="A38" s="78" t="s">
        <v>57</v>
      </c>
      <c r="B38" s="79">
        <v>1</v>
      </c>
      <c r="C38" s="85">
        <v>1</v>
      </c>
      <c r="D38" s="86">
        <v>15825065</v>
      </c>
      <c r="E38" s="87">
        <f>IF(ISBLANK(D38),"-",$D$48/$D$45*D38)</f>
        <v>14953553.932546474</v>
      </c>
      <c r="F38" s="86">
        <v>14730468</v>
      </c>
      <c r="G38" s="88">
        <f>IF(ISBLANK(F38),"-",$D$48/$F$45*F38)</f>
        <v>15286114.43830373</v>
      </c>
      <c r="I38" s="89"/>
      <c r="J38" s="66"/>
      <c r="K38" s="66"/>
      <c r="L38" s="71"/>
      <c r="M38" s="71"/>
      <c r="N38" s="72"/>
    </row>
    <row r="39" spans="1:14" s="15" customFormat="1" ht="26.25" customHeight="1" x14ac:dyDescent="0.4">
      <c r="A39" s="78" t="s">
        <v>58</v>
      </c>
      <c r="B39" s="79">
        <v>1</v>
      </c>
      <c r="C39" s="90">
        <v>2</v>
      </c>
      <c r="D39" s="91">
        <v>16128093</v>
      </c>
      <c r="E39" s="92">
        <f>IF(ISBLANK(D39),"-",$D$48/$D$45*D39)</f>
        <v>15239893.706890004</v>
      </c>
      <c r="F39" s="91">
        <v>14702525</v>
      </c>
      <c r="G39" s="93">
        <f>IF(ISBLANK(F39),"-",$D$48/$F$45*F39)</f>
        <v>15257117.403331757</v>
      </c>
      <c r="I39" s="307">
        <f>ABS((F43/D43*D42)-F42)/D42</f>
        <v>3.3730877517727416E-3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59</v>
      </c>
      <c r="B40" s="79">
        <v>1</v>
      </c>
      <c r="C40" s="90">
        <v>3</v>
      </c>
      <c r="D40" s="91">
        <v>16165852</v>
      </c>
      <c r="E40" s="92">
        <f>IF(ISBLANK(D40),"-",$D$48/$D$45*D40)</f>
        <v>15275573.259734748</v>
      </c>
      <c r="F40" s="91">
        <v>14545550</v>
      </c>
      <c r="G40" s="93">
        <f>IF(ISBLANK(F40),"-",$D$48/$F$45*F40)</f>
        <v>15094221.165822349</v>
      </c>
      <c r="I40" s="307"/>
      <c r="L40" s="71"/>
      <c r="M40" s="71"/>
      <c r="N40" s="94"/>
    </row>
    <row r="41" spans="1:14" ht="27" customHeight="1" x14ac:dyDescent="0.4">
      <c r="A41" s="78" t="s">
        <v>60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61</v>
      </c>
      <c r="B42" s="79">
        <v>1</v>
      </c>
      <c r="C42" s="100" t="s">
        <v>62</v>
      </c>
      <c r="D42" s="101">
        <f>AVERAGE(D38:D41)</f>
        <v>16039670</v>
      </c>
      <c r="E42" s="102">
        <f>AVERAGE(E38:E41)</f>
        <v>15156340.299723743</v>
      </c>
      <c r="F42" s="101">
        <f>AVERAGE(F38:F41)</f>
        <v>14659514.333333334</v>
      </c>
      <c r="G42" s="103">
        <f>AVERAGE(G38:G41)</f>
        <v>15212484.33581928</v>
      </c>
      <c r="H42" s="104"/>
    </row>
    <row r="43" spans="1:14" ht="26.25" customHeight="1" x14ac:dyDescent="0.4">
      <c r="A43" s="78" t="s">
        <v>63</v>
      </c>
      <c r="B43" s="79">
        <v>1</v>
      </c>
      <c r="C43" s="105" t="s">
        <v>64</v>
      </c>
      <c r="D43" s="106">
        <v>21.36</v>
      </c>
      <c r="E43" s="94"/>
      <c r="F43" s="106">
        <v>19.45</v>
      </c>
      <c r="H43" s="104"/>
    </row>
    <row r="44" spans="1:14" ht="26.25" customHeight="1" x14ac:dyDescent="0.4">
      <c r="A44" s="78" t="s">
        <v>65</v>
      </c>
      <c r="B44" s="79">
        <v>1</v>
      </c>
      <c r="C44" s="107" t="s">
        <v>66</v>
      </c>
      <c r="D44" s="108">
        <f>D43*$B$34</f>
        <v>21.36</v>
      </c>
      <c r="E44" s="109"/>
      <c r="F44" s="108">
        <f>F43*$B$34</f>
        <v>19.45</v>
      </c>
      <c r="H44" s="104"/>
    </row>
    <row r="45" spans="1:14" ht="19.5" customHeight="1" x14ac:dyDescent="0.3">
      <c r="A45" s="78" t="s">
        <v>67</v>
      </c>
      <c r="B45" s="110">
        <f>(B44/B43)*(B42/B41)*(B40/B39)*(B38/B37)*B36</f>
        <v>50</v>
      </c>
      <c r="C45" s="107" t="s">
        <v>68</v>
      </c>
      <c r="D45" s="111">
        <f>D44*$B$30/100</f>
        <v>21.165623999999998</v>
      </c>
      <c r="E45" s="112"/>
      <c r="F45" s="111">
        <f>F44*$B$30/100</f>
        <v>19.273005000000001</v>
      </c>
      <c r="H45" s="104"/>
    </row>
    <row r="46" spans="1:14" ht="19.5" customHeight="1" x14ac:dyDescent="0.3">
      <c r="A46" s="308" t="s">
        <v>69</v>
      </c>
      <c r="B46" s="309"/>
      <c r="C46" s="107" t="s">
        <v>70</v>
      </c>
      <c r="D46" s="113">
        <f>D45/$B$45</f>
        <v>0.42331247999999994</v>
      </c>
      <c r="E46" s="114"/>
      <c r="F46" s="115">
        <f>F45/$B$45</f>
        <v>0.38546010000000003</v>
      </c>
      <c r="H46" s="104"/>
    </row>
    <row r="47" spans="1:14" ht="27" customHeight="1" x14ac:dyDescent="0.4">
      <c r="A47" s="310"/>
      <c r="B47" s="311"/>
      <c r="C47" s="116" t="s">
        <v>71</v>
      </c>
      <c r="D47" s="117">
        <v>0.4</v>
      </c>
      <c r="E47" s="118"/>
      <c r="F47" s="114"/>
      <c r="H47" s="104"/>
    </row>
    <row r="48" spans="1:14" ht="18.75" x14ac:dyDescent="0.3">
      <c r="C48" s="119" t="s">
        <v>72</v>
      </c>
      <c r="D48" s="111">
        <f>D47*$B$45</f>
        <v>20</v>
      </c>
      <c r="F48" s="120"/>
      <c r="H48" s="104"/>
    </row>
    <row r="49" spans="1:12" ht="19.5" customHeight="1" x14ac:dyDescent="0.3">
      <c r="C49" s="121" t="s">
        <v>73</v>
      </c>
      <c r="D49" s="122">
        <f>D48/B34</f>
        <v>20</v>
      </c>
      <c r="F49" s="120"/>
      <c r="H49" s="104"/>
    </row>
    <row r="50" spans="1:12" ht="18.75" x14ac:dyDescent="0.3">
      <c r="C50" s="76" t="s">
        <v>74</v>
      </c>
      <c r="D50" s="123">
        <f>AVERAGE(E38:E41,G38:G41)</f>
        <v>15184412.317771509</v>
      </c>
      <c r="F50" s="124"/>
      <c r="H50" s="104"/>
    </row>
    <row r="51" spans="1:12" ht="18.75" x14ac:dyDescent="0.3">
      <c r="C51" s="78" t="s">
        <v>75</v>
      </c>
      <c r="D51" s="125">
        <f>STDEV(E38:E41,G38:G41)/D50</f>
        <v>8.759125514386245E-3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76</v>
      </c>
    </row>
    <row r="55" spans="1:12" ht="18.75" x14ac:dyDescent="0.3">
      <c r="A55" s="53" t="s">
        <v>77</v>
      </c>
      <c r="B55" s="130" t="str">
        <f>B21</f>
        <v>Each tablet contains PARACETAMOL BP 500mg, PHENYLEPHRINE HCl BP 5mg, CHLORPHENIRAMINE MALEATE BP 2mg and CAFFEINE 15mg</v>
      </c>
    </row>
    <row r="56" spans="1:12" ht="26.25" customHeight="1" x14ac:dyDescent="0.4">
      <c r="A56" s="131" t="s">
        <v>78</v>
      </c>
      <c r="B56" s="132">
        <v>5</v>
      </c>
      <c r="C56" s="53" t="str">
        <f>B20</f>
        <v>PARACETAMOL BP, PHENYLEPHRINE HCl BP, CHLORPHENIRAMINE MALEATE BP</v>
      </c>
      <c r="H56" s="133"/>
    </row>
    <row r="57" spans="1:12" ht="18.75" x14ac:dyDescent="0.3">
      <c r="A57" s="130" t="s">
        <v>79</v>
      </c>
      <c r="B57" s="134">
        <f>Uniformity!C46</f>
        <v>690.99</v>
      </c>
      <c r="H57" s="133"/>
    </row>
    <row r="58" spans="1:12" ht="19.5" customHeight="1" x14ac:dyDescent="0.3">
      <c r="H58" s="133"/>
    </row>
    <row r="59" spans="1:12" s="15" customFormat="1" ht="27" customHeight="1" x14ac:dyDescent="0.4">
      <c r="A59" s="76" t="s">
        <v>80</v>
      </c>
      <c r="B59" s="77">
        <v>20</v>
      </c>
      <c r="C59" s="53"/>
      <c r="D59" s="135" t="s">
        <v>81</v>
      </c>
      <c r="E59" s="136" t="s">
        <v>53</v>
      </c>
      <c r="F59" s="136" t="s">
        <v>54</v>
      </c>
      <c r="G59" s="136" t="s">
        <v>82</v>
      </c>
      <c r="H59" s="80" t="s">
        <v>83</v>
      </c>
      <c r="L59" s="66"/>
    </row>
    <row r="60" spans="1:12" s="15" customFormat="1" ht="26.25" customHeight="1" x14ac:dyDescent="0.4">
      <c r="A60" s="78" t="s">
        <v>84</v>
      </c>
      <c r="B60" s="79">
        <v>1</v>
      </c>
      <c r="C60" s="312" t="s">
        <v>85</v>
      </c>
      <c r="D60" s="315">
        <v>1100.93</v>
      </c>
      <c r="E60" s="137">
        <v>1</v>
      </c>
      <c r="F60" s="138">
        <v>11355333</v>
      </c>
      <c r="G60" s="139">
        <f>IF(ISBLANK(F60),"-",(F60/$D$50*$D$47*$B$68)*($B$57/$D$60))</f>
        <v>3.7549480212976345</v>
      </c>
      <c r="H60" s="140">
        <f t="shared" ref="H60:H71" si="0">IF(ISBLANK(F60),"-",G60/$B$56)</f>
        <v>0.75098960425952688</v>
      </c>
      <c r="L60" s="66"/>
    </row>
    <row r="61" spans="1:12" s="15" customFormat="1" ht="26.25" customHeight="1" x14ac:dyDescent="0.4">
      <c r="A61" s="78" t="s">
        <v>86</v>
      </c>
      <c r="B61" s="79">
        <v>1</v>
      </c>
      <c r="C61" s="313"/>
      <c r="D61" s="316"/>
      <c r="E61" s="141">
        <v>2</v>
      </c>
      <c r="F61" s="91">
        <v>11570795</v>
      </c>
      <c r="G61" s="142">
        <f>IF(ISBLANK(F61),"-",(F61/$D$50*$D$47*$B$68)*($B$57/$D$60))</f>
        <v>3.8261963599033653</v>
      </c>
      <c r="H61" s="143">
        <f t="shared" si="0"/>
        <v>0.7652392719806731</v>
      </c>
      <c r="L61" s="66"/>
    </row>
    <row r="62" spans="1:12" s="15" customFormat="1" ht="26.25" customHeight="1" x14ac:dyDescent="0.4">
      <c r="A62" s="78" t="s">
        <v>87</v>
      </c>
      <c r="B62" s="79">
        <v>1</v>
      </c>
      <c r="C62" s="313"/>
      <c r="D62" s="316"/>
      <c r="E62" s="141">
        <v>3</v>
      </c>
      <c r="F62" s="144">
        <v>11569710</v>
      </c>
      <c r="G62" s="142">
        <f>IF(ISBLANK(F62),"-",(F62/$D$50*$D$47*$B$68)*($B$57/$D$60))</f>
        <v>3.825837575303821</v>
      </c>
      <c r="H62" s="143">
        <f t="shared" si="0"/>
        <v>0.76516751506076419</v>
      </c>
      <c r="L62" s="66"/>
    </row>
    <row r="63" spans="1:12" ht="27" customHeight="1" x14ac:dyDescent="0.4">
      <c r="A63" s="78" t="s">
        <v>88</v>
      </c>
      <c r="B63" s="79">
        <v>1</v>
      </c>
      <c r="C63" s="314"/>
      <c r="D63" s="317"/>
      <c r="E63" s="145">
        <v>4</v>
      </c>
      <c r="F63" s="146"/>
      <c r="G63" s="142" t="str">
        <f>IF(ISBLANK(F63),"-",(F63/$D$50*$D$47*$B$68)*($B$57/$D$60))</f>
        <v>-</v>
      </c>
      <c r="H63" s="143" t="str">
        <f t="shared" si="0"/>
        <v>-</v>
      </c>
    </row>
    <row r="64" spans="1:12" ht="26.25" customHeight="1" x14ac:dyDescent="0.4">
      <c r="A64" s="78" t="s">
        <v>89</v>
      </c>
      <c r="B64" s="79">
        <v>1</v>
      </c>
      <c r="C64" s="312" t="s">
        <v>90</v>
      </c>
      <c r="D64" s="315">
        <v>1105.3800000000001</v>
      </c>
      <c r="E64" s="137">
        <v>1</v>
      </c>
      <c r="F64" s="138">
        <v>11029107</v>
      </c>
      <c r="G64" s="147">
        <f>IF(ISBLANK(F64),"-",(F64/$D$50*$D$47*$B$68)*($B$57/$D$64))</f>
        <v>3.6323903131729556</v>
      </c>
      <c r="H64" s="148">
        <f t="shared" si="0"/>
        <v>0.72647806263459114</v>
      </c>
    </row>
    <row r="65" spans="1:8" ht="26.25" customHeight="1" x14ac:dyDescent="0.4">
      <c r="A65" s="78" t="s">
        <v>91</v>
      </c>
      <c r="B65" s="79">
        <v>1</v>
      </c>
      <c r="C65" s="313"/>
      <c r="D65" s="316"/>
      <c r="E65" s="141">
        <v>2</v>
      </c>
      <c r="F65" s="91">
        <v>11229795</v>
      </c>
      <c r="G65" s="149">
        <f>IF(ISBLANK(F65),"-",(F65/$D$50*$D$47*$B$68)*($B$57/$D$64))</f>
        <v>3.6984860675409257</v>
      </c>
      <c r="H65" s="150">
        <f t="shared" si="0"/>
        <v>0.73969721350818518</v>
      </c>
    </row>
    <row r="66" spans="1:8" ht="26.25" customHeight="1" x14ac:dyDescent="0.4">
      <c r="A66" s="78" t="s">
        <v>92</v>
      </c>
      <c r="B66" s="79">
        <v>1</v>
      </c>
      <c r="C66" s="313"/>
      <c r="D66" s="316"/>
      <c r="E66" s="141">
        <v>3</v>
      </c>
      <c r="F66" s="91">
        <v>10994214</v>
      </c>
      <c r="G66" s="149">
        <f>IF(ISBLANK(F66),"-",(F66/$D$50*$D$47*$B$68)*($B$57/$D$64))</f>
        <v>3.6208984493985317</v>
      </c>
      <c r="H66" s="150">
        <f t="shared" si="0"/>
        <v>0.72417968987970638</v>
      </c>
    </row>
    <row r="67" spans="1:8" ht="27" customHeight="1" x14ac:dyDescent="0.4">
      <c r="A67" s="78" t="s">
        <v>93</v>
      </c>
      <c r="B67" s="79">
        <v>1</v>
      </c>
      <c r="C67" s="314"/>
      <c r="D67" s="317"/>
      <c r="E67" s="145">
        <v>4</v>
      </c>
      <c r="F67" s="146"/>
      <c r="G67" s="151" t="str">
        <f>IF(ISBLANK(F67),"-",(F67/$D$50*$D$47*$B$68)*($B$57/$D$64))</f>
        <v>-</v>
      </c>
      <c r="H67" s="152" t="str">
        <f t="shared" si="0"/>
        <v>-</v>
      </c>
    </row>
    <row r="68" spans="1:8" ht="26.25" customHeight="1" x14ac:dyDescent="0.4">
      <c r="A68" s="78" t="s">
        <v>94</v>
      </c>
      <c r="B68" s="153">
        <f>(B67/B66)*(B65/B64)*(B63/B62)*(B61/B60)*B59</f>
        <v>20</v>
      </c>
      <c r="C68" s="312" t="s">
        <v>95</v>
      </c>
      <c r="D68" s="315">
        <v>1109.76</v>
      </c>
      <c r="E68" s="137">
        <v>1</v>
      </c>
      <c r="F68" s="138">
        <v>11471878</v>
      </c>
      <c r="G68" s="147">
        <f>IF(ISBLANK(F68),"-",(F68/$D$50*$D$47*$B$68)*($B$57/$D$68))</f>
        <v>3.7633032355080487</v>
      </c>
      <c r="H68" s="143">
        <f t="shared" si="0"/>
        <v>0.75266064710160974</v>
      </c>
    </row>
    <row r="69" spans="1:8" ht="27" customHeight="1" x14ac:dyDescent="0.4">
      <c r="A69" s="126" t="s">
        <v>96</v>
      </c>
      <c r="B69" s="154">
        <f>(D47*B68)/B56*B57</f>
        <v>1105.5840000000001</v>
      </c>
      <c r="C69" s="313"/>
      <c r="D69" s="316"/>
      <c r="E69" s="141">
        <v>2</v>
      </c>
      <c r="F69" s="91">
        <v>11484071</v>
      </c>
      <c r="G69" s="149">
        <f>IF(ISBLANK(F69),"-",(F69/$D$50*$D$47*$B$68)*($B$57/$D$68))</f>
        <v>3.7673030999025752</v>
      </c>
      <c r="H69" s="143">
        <f t="shared" si="0"/>
        <v>0.75346061998051506</v>
      </c>
    </row>
    <row r="70" spans="1:8" ht="26.25" customHeight="1" x14ac:dyDescent="0.4">
      <c r="A70" s="321" t="s">
        <v>69</v>
      </c>
      <c r="B70" s="322"/>
      <c r="C70" s="313"/>
      <c r="D70" s="316"/>
      <c r="E70" s="141">
        <v>3</v>
      </c>
      <c r="F70" s="91">
        <v>11472557</v>
      </c>
      <c r="G70" s="149">
        <f>IF(ISBLANK(F70),"-",(F70/$D$50*$D$47*$B$68)*($B$57/$D$68))</f>
        <v>3.7635259787151245</v>
      </c>
      <c r="H70" s="143">
        <f t="shared" si="0"/>
        <v>0.75270519574302486</v>
      </c>
    </row>
    <row r="71" spans="1:8" ht="27" customHeight="1" x14ac:dyDescent="0.4">
      <c r="A71" s="323"/>
      <c r="B71" s="324"/>
      <c r="C71" s="320"/>
      <c r="D71" s="317"/>
      <c r="E71" s="145">
        <v>4</v>
      </c>
      <c r="F71" s="146"/>
      <c r="G71" s="151" t="str">
        <f>IF(ISBLANK(F71),"-",(F71/$D$50*$D$47*$B$68)*($B$57/$D$68))</f>
        <v>-</v>
      </c>
      <c r="H71" s="155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7"/>
      <c r="G72" s="158" t="s">
        <v>62</v>
      </c>
      <c r="H72" s="159">
        <f>AVERAGE(H60:H71)</f>
        <v>0.74784198001651081</v>
      </c>
    </row>
    <row r="73" spans="1:8" ht="26.25" customHeight="1" x14ac:dyDescent="0.4">
      <c r="C73" s="156"/>
      <c r="D73" s="156"/>
      <c r="E73" s="156"/>
      <c r="F73" s="157"/>
      <c r="G73" s="160" t="s">
        <v>75</v>
      </c>
      <c r="H73" s="161">
        <f>STDEV(H60:H71)/H72</f>
        <v>1.9911456094590562E-2</v>
      </c>
    </row>
    <row r="74" spans="1:8" ht="27" customHeight="1" x14ac:dyDescent="0.4">
      <c r="A74" s="156"/>
      <c r="B74" s="156"/>
      <c r="C74" s="157"/>
      <c r="D74" s="157"/>
      <c r="E74" s="162"/>
      <c r="F74" s="157"/>
      <c r="G74" s="163" t="s">
        <v>20</v>
      </c>
      <c r="H74" s="164">
        <f>COUNT(H60:H71)</f>
        <v>9</v>
      </c>
    </row>
    <row r="76" spans="1:8" ht="26.25" customHeight="1" x14ac:dyDescent="0.4">
      <c r="A76" s="62" t="s">
        <v>97</v>
      </c>
      <c r="B76" s="165" t="s">
        <v>98</v>
      </c>
      <c r="C76" s="325" t="str">
        <f>B20</f>
        <v>PARACETAMOL BP, PHENYLEPHRINE HCl BP, CHLORPHENIRAMINE MALEATE BP</v>
      </c>
      <c r="D76" s="325"/>
      <c r="E76" s="166" t="s">
        <v>99</v>
      </c>
      <c r="F76" s="166"/>
      <c r="G76" s="167">
        <f>H72</f>
        <v>0.74784198001651081</v>
      </c>
      <c r="H76" s="168"/>
    </row>
    <row r="77" spans="1:8" ht="18.75" x14ac:dyDescent="0.3">
      <c r="A77" s="61" t="s">
        <v>100</v>
      </c>
      <c r="B77" s="61" t="s">
        <v>101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26">
        <f>B26</f>
        <v>0</v>
      </c>
      <c r="C79" s="326"/>
    </row>
    <row r="80" spans="1:8" ht="26.25" customHeight="1" x14ac:dyDescent="0.4">
      <c r="A80" s="63" t="s">
        <v>39</v>
      </c>
      <c r="B80" s="326" t="str">
        <f>B27</f>
        <v>P24-1</v>
      </c>
      <c r="C80" s="326"/>
    </row>
    <row r="81" spans="1:12" ht="27" customHeight="1" x14ac:dyDescent="0.4">
      <c r="A81" s="63" t="s">
        <v>6</v>
      </c>
      <c r="B81" s="169">
        <f>B28</f>
        <v>99.09</v>
      </c>
    </row>
    <row r="82" spans="1:12" s="15" customFormat="1" ht="27" customHeight="1" x14ac:dyDescent="0.4">
      <c r="A82" s="63" t="s">
        <v>40</v>
      </c>
      <c r="B82" s="65">
        <v>0</v>
      </c>
      <c r="C82" s="298" t="s">
        <v>41</v>
      </c>
      <c r="D82" s="299"/>
      <c r="E82" s="299"/>
      <c r="F82" s="299"/>
      <c r="G82" s="300"/>
      <c r="I82" s="66"/>
      <c r="J82" s="66"/>
      <c r="K82" s="66"/>
      <c r="L82" s="66"/>
    </row>
    <row r="83" spans="1:12" s="15" customFormat="1" ht="19.5" customHeight="1" x14ac:dyDescent="0.3">
      <c r="A83" s="63" t="s">
        <v>42</v>
      </c>
      <c r="B83" s="67">
        <f>B81-B82</f>
        <v>99.09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5" customFormat="1" ht="27" customHeight="1" x14ac:dyDescent="0.4">
      <c r="A84" s="63" t="s">
        <v>43</v>
      </c>
      <c r="B84" s="70">
        <v>1</v>
      </c>
      <c r="C84" s="301" t="s">
        <v>102</v>
      </c>
      <c r="D84" s="302"/>
      <c r="E84" s="302"/>
      <c r="F84" s="302"/>
      <c r="G84" s="302"/>
      <c r="H84" s="303"/>
      <c r="I84" s="66"/>
      <c r="J84" s="66"/>
      <c r="K84" s="66"/>
      <c r="L84" s="66"/>
    </row>
    <row r="85" spans="1:12" s="15" customFormat="1" ht="27" customHeight="1" x14ac:dyDescent="0.4">
      <c r="A85" s="63" t="s">
        <v>45</v>
      </c>
      <c r="B85" s="70">
        <v>1</v>
      </c>
      <c r="C85" s="301" t="s">
        <v>103</v>
      </c>
      <c r="D85" s="302"/>
      <c r="E85" s="302"/>
      <c r="F85" s="302"/>
      <c r="G85" s="302"/>
      <c r="H85" s="303"/>
      <c r="I85" s="66"/>
      <c r="J85" s="66"/>
      <c r="K85" s="66"/>
      <c r="L85" s="66"/>
    </row>
    <row r="86" spans="1:12" s="15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5" customFormat="1" ht="18.75" x14ac:dyDescent="0.3">
      <c r="A87" s="63" t="s">
        <v>47</v>
      </c>
      <c r="B87" s="75">
        <f>B84/B85</f>
        <v>1</v>
      </c>
      <c r="C87" s="53" t="s">
        <v>48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49</v>
      </c>
      <c r="B89" s="77">
        <v>1</v>
      </c>
      <c r="D89" s="170" t="s">
        <v>50</v>
      </c>
      <c r="E89" s="171"/>
      <c r="F89" s="304" t="s">
        <v>51</v>
      </c>
      <c r="G89" s="306"/>
    </row>
    <row r="90" spans="1:12" ht="27" customHeight="1" x14ac:dyDescent="0.4">
      <c r="A90" s="78" t="s">
        <v>52</v>
      </c>
      <c r="B90" s="79">
        <v>1</v>
      </c>
      <c r="C90" s="172" t="s">
        <v>53</v>
      </c>
      <c r="D90" s="81" t="s">
        <v>54</v>
      </c>
      <c r="E90" s="82" t="s">
        <v>55</v>
      </c>
      <c r="F90" s="81" t="s">
        <v>54</v>
      </c>
      <c r="G90" s="173" t="s">
        <v>55</v>
      </c>
      <c r="I90" s="84" t="s">
        <v>56</v>
      </c>
    </row>
    <row r="91" spans="1:12" ht="26.25" customHeight="1" x14ac:dyDescent="0.4">
      <c r="A91" s="78" t="s">
        <v>57</v>
      </c>
      <c r="B91" s="79">
        <v>1</v>
      </c>
      <c r="C91" s="174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58</v>
      </c>
      <c r="B92" s="79">
        <v>1</v>
      </c>
      <c r="C92" s="157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307" t="e">
        <f>ABS((F96/D96*D95)-F95)/D95</f>
        <v>#DIV/0!</v>
      </c>
    </row>
    <row r="93" spans="1:12" ht="26.25" customHeight="1" x14ac:dyDescent="0.4">
      <c r="A93" s="78" t="s">
        <v>59</v>
      </c>
      <c r="B93" s="79">
        <v>1</v>
      </c>
      <c r="C93" s="157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307"/>
    </row>
    <row r="94" spans="1:12" ht="27" customHeight="1" x14ac:dyDescent="0.4">
      <c r="A94" s="78" t="s">
        <v>60</v>
      </c>
      <c r="B94" s="79">
        <v>1</v>
      </c>
      <c r="C94" s="175">
        <v>4</v>
      </c>
      <c r="D94" s="96"/>
      <c r="E94" s="97" t="str">
        <f>IF(ISBLANK(D94),"-",$D$101/$D$98*D94)</f>
        <v>-</v>
      </c>
      <c r="F94" s="176"/>
      <c r="G94" s="98" t="str">
        <f>IF(ISBLANK(F94),"-",$D$101/$F$98*F94)</f>
        <v>-</v>
      </c>
      <c r="I94" s="99"/>
    </row>
    <row r="95" spans="1:12" ht="27" customHeight="1" x14ac:dyDescent="0.4">
      <c r="A95" s="78" t="s">
        <v>61</v>
      </c>
      <c r="B95" s="79">
        <v>1</v>
      </c>
      <c r="C95" s="177" t="s">
        <v>62</v>
      </c>
      <c r="D95" s="178" t="e">
        <f>AVERAGE(D91:D94)</f>
        <v>#DIV/0!</v>
      </c>
      <c r="E95" s="102" t="e">
        <f>AVERAGE(E91:E94)</f>
        <v>#DIV/0!</v>
      </c>
      <c r="F95" s="179" t="e">
        <f>AVERAGE(F91:F94)</f>
        <v>#DIV/0!</v>
      </c>
      <c r="G95" s="180" t="e">
        <f>AVERAGE(G91:G94)</f>
        <v>#DIV/0!</v>
      </c>
    </row>
    <row r="96" spans="1:12" ht="26.25" customHeight="1" x14ac:dyDescent="0.4">
      <c r="A96" s="78" t="s">
        <v>63</v>
      </c>
      <c r="B96" s="64">
        <v>1</v>
      </c>
      <c r="C96" s="181" t="s">
        <v>104</v>
      </c>
      <c r="D96" s="182"/>
      <c r="E96" s="94"/>
      <c r="F96" s="106"/>
    </row>
    <row r="97" spans="1:10" ht="26.25" customHeight="1" x14ac:dyDescent="0.4">
      <c r="A97" s="78" t="s">
        <v>65</v>
      </c>
      <c r="B97" s="64">
        <v>1</v>
      </c>
      <c r="C97" s="183" t="s">
        <v>105</v>
      </c>
      <c r="D97" s="184">
        <f>D96*$B$87</f>
        <v>0</v>
      </c>
      <c r="E97" s="109"/>
      <c r="F97" s="108">
        <f>F96*$B$87</f>
        <v>0</v>
      </c>
    </row>
    <row r="98" spans="1:10" ht="19.5" customHeight="1" x14ac:dyDescent="0.3">
      <c r="A98" s="78" t="s">
        <v>67</v>
      </c>
      <c r="B98" s="185">
        <f>(B97/B96)*(B95/B94)*(B93/B92)*(B91/B90)*B89</f>
        <v>1</v>
      </c>
      <c r="C98" s="183" t="s">
        <v>106</v>
      </c>
      <c r="D98" s="186">
        <f>D97*$B$83/100</f>
        <v>0</v>
      </c>
      <c r="E98" s="112"/>
      <c r="F98" s="111">
        <f>F97*$B$83/100</f>
        <v>0</v>
      </c>
    </row>
    <row r="99" spans="1:10" ht="19.5" customHeight="1" x14ac:dyDescent="0.3">
      <c r="A99" s="308" t="s">
        <v>69</v>
      </c>
      <c r="B99" s="318"/>
      <c r="C99" s="183" t="s">
        <v>107</v>
      </c>
      <c r="D99" s="187">
        <f>D98/$B$98</f>
        <v>0</v>
      </c>
      <c r="E99" s="112"/>
      <c r="F99" s="115">
        <f>F98/$B$98</f>
        <v>0</v>
      </c>
      <c r="G99" s="188"/>
      <c r="H99" s="104"/>
    </row>
    <row r="100" spans="1:10" ht="19.5" customHeight="1" x14ac:dyDescent="0.3">
      <c r="A100" s="310"/>
      <c r="B100" s="319"/>
      <c r="C100" s="183" t="s">
        <v>71</v>
      </c>
      <c r="D100" s="189">
        <f>$B$56/$B$116</f>
        <v>5</v>
      </c>
      <c r="F100" s="120"/>
      <c r="G100" s="190"/>
      <c r="H100" s="104"/>
    </row>
    <row r="101" spans="1:10" ht="18.75" x14ac:dyDescent="0.3">
      <c r="C101" s="183" t="s">
        <v>72</v>
      </c>
      <c r="D101" s="184">
        <f>D100*$B$98</f>
        <v>5</v>
      </c>
      <c r="F101" s="120"/>
      <c r="G101" s="188"/>
      <c r="H101" s="104"/>
    </row>
    <row r="102" spans="1:10" ht="19.5" customHeight="1" x14ac:dyDescent="0.3">
      <c r="C102" s="191" t="s">
        <v>73</v>
      </c>
      <c r="D102" s="192">
        <f>D101/B34</f>
        <v>5</v>
      </c>
      <c r="F102" s="124"/>
      <c r="G102" s="188"/>
      <c r="H102" s="104"/>
      <c r="J102" s="193"/>
    </row>
    <row r="103" spans="1:10" ht="18.75" x14ac:dyDescent="0.3">
      <c r="C103" s="194" t="s">
        <v>108</v>
      </c>
      <c r="D103" s="195" t="e">
        <f>AVERAGE(E91:E94,G91:G94)</f>
        <v>#DIV/0!</v>
      </c>
      <c r="F103" s="124"/>
      <c r="G103" s="196"/>
      <c r="H103" s="104"/>
      <c r="J103" s="197"/>
    </row>
    <row r="104" spans="1:10" ht="18.75" x14ac:dyDescent="0.3">
      <c r="C104" s="160" t="s">
        <v>75</v>
      </c>
      <c r="D104" s="198" t="e">
        <f>STDEV(E91:E94,G91:G94)/D103</f>
        <v>#DIV/0!</v>
      </c>
      <c r="F104" s="124"/>
      <c r="G104" s="188"/>
      <c r="H104" s="104"/>
      <c r="J104" s="197"/>
    </row>
    <row r="105" spans="1:10" ht="19.5" customHeight="1" x14ac:dyDescent="0.3">
      <c r="C105" s="163" t="s">
        <v>20</v>
      </c>
      <c r="D105" s="199">
        <f>COUNT(E91:E94,G91:G94)</f>
        <v>0</v>
      </c>
      <c r="F105" s="124"/>
      <c r="G105" s="188"/>
      <c r="H105" s="104"/>
      <c r="J105" s="197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109</v>
      </c>
      <c r="B107" s="77">
        <v>1</v>
      </c>
      <c r="C107" s="200" t="s">
        <v>110</v>
      </c>
      <c r="D107" s="201" t="s">
        <v>54</v>
      </c>
      <c r="E107" s="202" t="s">
        <v>111</v>
      </c>
      <c r="F107" s="203" t="s">
        <v>112</v>
      </c>
    </row>
    <row r="108" spans="1:10" ht="26.25" customHeight="1" x14ac:dyDescent="0.4">
      <c r="A108" s="78" t="s">
        <v>113</v>
      </c>
      <c r="B108" s="79">
        <v>1</v>
      </c>
      <c r="C108" s="204">
        <v>1</v>
      </c>
      <c r="D108" s="205"/>
      <c r="E108" s="206" t="str">
        <f t="shared" ref="E108:E113" si="1">IF(ISBLANK(D108),"-",D108/$D$103*$D$100*$B$116)</f>
        <v>-</v>
      </c>
      <c r="F108" s="207" t="str">
        <f t="shared" ref="F108:F113" si="2">IF(ISBLANK(D108), "-", E108/$B$56)</f>
        <v>-</v>
      </c>
    </row>
    <row r="109" spans="1:10" ht="26.25" customHeight="1" x14ac:dyDescent="0.4">
      <c r="A109" s="78" t="s">
        <v>86</v>
      </c>
      <c r="B109" s="79">
        <v>1</v>
      </c>
      <c r="C109" s="204">
        <v>2</v>
      </c>
      <c r="D109" s="205"/>
      <c r="E109" s="208" t="str">
        <f t="shared" si="1"/>
        <v>-</v>
      </c>
      <c r="F109" s="209" t="str">
        <f t="shared" si="2"/>
        <v>-</v>
      </c>
    </row>
    <row r="110" spans="1:10" ht="26.25" customHeight="1" x14ac:dyDescent="0.4">
      <c r="A110" s="78" t="s">
        <v>87</v>
      </c>
      <c r="B110" s="79">
        <v>1</v>
      </c>
      <c r="C110" s="204">
        <v>3</v>
      </c>
      <c r="D110" s="205"/>
      <c r="E110" s="208" t="str">
        <f t="shared" si="1"/>
        <v>-</v>
      </c>
      <c r="F110" s="209" t="str">
        <f t="shared" si="2"/>
        <v>-</v>
      </c>
    </row>
    <row r="111" spans="1:10" ht="26.25" customHeight="1" x14ac:dyDescent="0.4">
      <c r="A111" s="78" t="s">
        <v>88</v>
      </c>
      <c r="B111" s="79">
        <v>1</v>
      </c>
      <c r="C111" s="204">
        <v>4</v>
      </c>
      <c r="D111" s="205"/>
      <c r="E111" s="208" t="str">
        <f t="shared" si="1"/>
        <v>-</v>
      </c>
      <c r="F111" s="209" t="str">
        <f t="shared" si="2"/>
        <v>-</v>
      </c>
    </row>
    <row r="112" spans="1:10" ht="26.25" customHeight="1" x14ac:dyDescent="0.4">
      <c r="A112" s="78" t="s">
        <v>89</v>
      </c>
      <c r="B112" s="79">
        <v>1</v>
      </c>
      <c r="C112" s="204">
        <v>5</v>
      </c>
      <c r="D112" s="205"/>
      <c r="E112" s="208" t="str">
        <f t="shared" si="1"/>
        <v>-</v>
      </c>
      <c r="F112" s="209" t="str">
        <f t="shared" si="2"/>
        <v>-</v>
      </c>
    </row>
    <row r="113" spans="1:10" ht="26.25" customHeight="1" x14ac:dyDescent="0.4">
      <c r="A113" s="78" t="s">
        <v>91</v>
      </c>
      <c r="B113" s="79">
        <v>1</v>
      </c>
      <c r="C113" s="210">
        <v>6</v>
      </c>
      <c r="D113" s="211"/>
      <c r="E113" s="212" t="str">
        <f t="shared" si="1"/>
        <v>-</v>
      </c>
      <c r="F113" s="213" t="str">
        <f t="shared" si="2"/>
        <v>-</v>
      </c>
    </row>
    <row r="114" spans="1:10" ht="26.25" customHeight="1" x14ac:dyDescent="0.4">
      <c r="A114" s="78" t="s">
        <v>92</v>
      </c>
      <c r="B114" s="79">
        <v>1</v>
      </c>
      <c r="C114" s="204"/>
      <c r="D114" s="157"/>
      <c r="E114" s="52"/>
      <c r="F114" s="214"/>
    </row>
    <row r="115" spans="1:10" ht="26.25" customHeight="1" x14ac:dyDescent="0.4">
      <c r="A115" s="78" t="s">
        <v>93</v>
      </c>
      <c r="B115" s="79">
        <v>1</v>
      </c>
      <c r="C115" s="204"/>
      <c r="D115" s="215"/>
      <c r="E115" s="216" t="s">
        <v>62</v>
      </c>
      <c r="F115" s="217" t="e">
        <f>AVERAGE(F108:F113)</f>
        <v>#DIV/0!</v>
      </c>
    </row>
    <row r="116" spans="1:10" ht="27" customHeight="1" x14ac:dyDescent="0.4">
      <c r="A116" s="78" t="s">
        <v>94</v>
      </c>
      <c r="B116" s="110">
        <f>(B115/B114)*(B113/B112)*(B111/B110)*(B109/B108)*B107</f>
        <v>1</v>
      </c>
      <c r="C116" s="218"/>
      <c r="D116" s="219"/>
      <c r="E116" s="177" t="s">
        <v>75</v>
      </c>
      <c r="F116" s="220" t="e">
        <f>STDEV(F108:F113)/F115</f>
        <v>#DIV/0!</v>
      </c>
      <c r="I116" s="52"/>
    </row>
    <row r="117" spans="1:10" ht="27" customHeight="1" x14ac:dyDescent="0.4">
      <c r="A117" s="308" t="s">
        <v>69</v>
      </c>
      <c r="B117" s="309"/>
      <c r="C117" s="221"/>
      <c r="D117" s="222"/>
      <c r="E117" s="223" t="s">
        <v>20</v>
      </c>
      <c r="F117" s="224">
        <f>COUNT(F108:F113)</f>
        <v>0</v>
      </c>
      <c r="I117" s="52"/>
      <c r="J117" s="197"/>
    </row>
    <row r="118" spans="1:10" ht="19.5" customHeight="1" x14ac:dyDescent="0.3">
      <c r="A118" s="310"/>
      <c r="B118" s="311"/>
      <c r="C118" s="52"/>
      <c r="D118" s="52"/>
      <c r="E118" s="52"/>
      <c r="F118" s="157"/>
      <c r="G118" s="52"/>
      <c r="H118" s="52"/>
      <c r="I118" s="52"/>
    </row>
    <row r="119" spans="1:10" ht="18.75" x14ac:dyDescent="0.3">
      <c r="A119" s="233"/>
      <c r="B119" s="74"/>
      <c r="C119" s="52"/>
      <c r="D119" s="52"/>
      <c r="E119" s="52"/>
      <c r="F119" s="157"/>
      <c r="G119" s="52"/>
      <c r="H119" s="52"/>
      <c r="I119" s="52"/>
    </row>
    <row r="120" spans="1:10" ht="26.25" customHeight="1" x14ac:dyDescent="0.4">
      <c r="A120" s="62" t="s">
        <v>97</v>
      </c>
      <c r="B120" s="165" t="s">
        <v>114</v>
      </c>
      <c r="C120" s="325" t="str">
        <f>B20</f>
        <v>PARACETAMOL BP, PHENYLEPHRINE HCl BP, CHLORPHENIRAMINE MALEATE BP</v>
      </c>
      <c r="D120" s="325"/>
      <c r="E120" s="166" t="s">
        <v>115</v>
      </c>
      <c r="F120" s="166"/>
      <c r="G120" s="167" t="e">
        <f>F115</f>
        <v>#DIV/0!</v>
      </c>
      <c r="H120" s="52"/>
      <c r="I120" s="52"/>
    </row>
    <row r="121" spans="1:10" ht="19.5" customHeight="1" x14ac:dyDescent="0.3">
      <c r="A121" s="225"/>
      <c r="B121" s="225"/>
      <c r="C121" s="226"/>
      <c r="D121" s="226"/>
      <c r="E121" s="226"/>
      <c r="F121" s="226"/>
      <c r="G121" s="226"/>
      <c r="H121" s="226"/>
    </row>
    <row r="122" spans="1:10" ht="18.75" x14ac:dyDescent="0.3">
      <c r="B122" s="327" t="s">
        <v>26</v>
      </c>
      <c r="C122" s="327"/>
      <c r="E122" s="172" t="s">
        <v>27</v>
      </c>
      <c r="F122" s="227"/>
      <c r="G122" s="327" t="s">
        <v>28</v>
      </c>
      <c r="H122" s="327"/>
    </row>
    <row r="123" spans="1:10" ht="18.75" x14ac:dyDescent="0.3">
      <c r="A123" s="228" t="s">
        <v>29</v>
      </c>
      <c r="B123" s="229"/>
      <c r="C123" s="229"/>
      <c r="E123" s="229"/>
      <c r="F123" s="52"/>
      <c r="G123" s="230"/>
      <c r="H123" s="230"/>
    </row>
    <row r="124" spans="1:10" ht="18.75" x14ac:dyDescent="0.3">
      <c r="A124" s="228" t="s">
        <v>30</v>
      </c>
      <c r="B124" s="231"/>
      <c r="C124" s="231"/>
      <c r="E124" s="231"/>
      <c r="F124" s="52"/>
      <c r="G124" s="232"/>
      <c r="H124" s="232"/>
    </row>
    <row r="125" spans="1:10" ht="18.75" x14ac:dyDescent="0.3">
      <c r="A125" s="156"/>
      <c r="B125" s="156"/>
      <c r="C125" s="157"/>
      <c r="D125" s="157"/>
      <c r="E125" s="157"/>
      <c r="F125" s="162"/>
      <c r="G125" s="157"/>
      <c r="H125" s="157"/>
      <c r="I125" s="52"/>
    </row>
    <row r="126" spans="1:10" ht="18.75" x14ac:dyDescent="0.3">
      <c r="A126" s="156"/>
      <c r="B126" s="156"/>
      <c r="C126" s="157"/>
      <c r="D126" s="157"/>
      <c r="E126" s="157"/>
      <c r="F126" s="162"/>
      <c r="G126" s="157"/>
      <c r="H126" s="157"/>
      <c r="I126" s="52"/>
    </row>
    <row r="127" spans="1:10" ht="18.75" x14ac:dyDescent="0.3">
      <c r="A127" s="156"/>
      <c r="B127" s="156"/>
      <c r="C127" s="157"/>
      <c r="D127" s="157"/>
      <c r="E127" s="157"/>
      <c r="F127" s="162"/>
      <c r="G127" s="157"/>
      <c r="H127" s="157"/>
      <c r="I127" s="52"/>
    </row>
    <row r="128" spans="1:10" ht="18.75" x14ac:dyDescent="0.3">
      <c r="A128" s="156"/>
      <c r="B128" s="156"/>
      <c r="C128" s="157"/>
      <c r="D128" s="157"/>
      <c r="E128" s="157"/>
      <c r="F128" s="162"/>
      <c r="G128" s="157"/>
      <c r="H128" s="157"/>
      <c r="I128" s="52"/>
    </row>
    <row r="129" spans="1:9" ht="18.75" x14ac:dyDescent="0.3">
      <c r="A129" s="156"/>
      <c r="B129" s="156"/>
      <c r="C129" s="157"/>
      <c r="D129" s="157"/>
      <c r="E129" s="157"/>
      <c r="F129" s="162"/>
      <c r="G129" s="157"/>
      <c r="H129" s="157"/>
      <c r="I129" s="52"/>
    </row>
    <row r="130" spans="1:9" ht="18.75" x14ac:dyDescent="0.3">
      <c r="A130" s="156"/>
      <c r="B130" s="156"/>
      <c r="C130" s="157"/>
      <c r="D130" s="157"/>
      <c r="E130" s="157"/>
      <c r="F130" s="162"/>
      <c r="G130" s="157"/>
      <c r="H130" s="157"/>
      <c r="I130" s="52"/>
    </row>
    <row r="131" spans="1:9" ht="18.75" x14ac:dyDescent="0.3">
      <c r="A131" s="156"/>
      <c r="B131" s="156"/>
      <c r="C131" s="157"/>
      <c r="D131" s="157"/>
      <c r="E131" s="157"/>
      <c r="F131" s="162"/>
      <c r="G131" s="157"/>
      <c r="H131" s="157"/>
      <c r="I131" s="52"/>
    </row>
    <row r="132" spans="1:9" ht="18.75" x14ac:dyDescent="0.3">
      <c r="A132" s="156"/>
      <c r="B132" s="156"/>
      <c r="C132" s="157"/>
      <c r="D132" s="157"/>
      <c r="E132" s="157"/>
      <c r="F132" s="162"/>
      <c r="G132" s="157"/>
      <c r="H132" s="157"/>
      <c r="I132" s="52"/>
    </row>
    <row r="133" spans="1:9" ht="18.75" x14ac:dyDescent="0.3">
      <c r="A133" s="156"/>
      <c r="B133" s="156"/>
      <c r="C133" s="157"/>
      <c r="D133" s="157"/>
      <c r="E133" s="157"/>
      <c r="F133" s="162"/>
      <c r="G133" s="157"/>
      <c r="H133" s="157"/>
      <c r="I133" s="52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6" orientation="portrait" r:id="rId1"/>
  <colBreaks count="1" manualBreakCount="1">
    <brk id="9" max="1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Phenylephrine</vt:lpstr>
      <vt:lpstr>Phenylephrine!Print_Area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cp:lastPrinted>2015-11-30T08:13:11Z</cp:lastPrinted>
  <dcterms:created xsi:type="dcterms:W3CDTF">2005-07-05T10:19:27Z</dcterms:created>
  <dcterms:modified xsi:type="dcterms:W3CDTF">2015-11-30T08:15:04Z</dcterms:modified>
  <cp:category/>
</cp:coreProperties>
</file>