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41\lims\htdocs\NQCL\analyst_uploads\"/>
    </mc:Choice>
  </mc:AlternateContent>
  <bookViews>
    <workbookView xWindow="0" yWindow="0" windowWidth="20490" windowHeight="7905" activeTab="3"/>
  </bookViews>
  <sheets>
    <sheet name="chlorhexedine hydrochloride" sheetId="2" r:id="rId1"/>
    <sheet name="micinazole nitrate" sheetId="3" r:id="rId2"/>
    <sheet name="sst miconazole" sheetId="4" r:id="rId3"/>
    <sheet name="sst clorhexedine" sheetId="5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B24" i="5" l="1"/>
  <c r="E22" i="5"/>
  <c r="D22" i="5"/>
  <c r="C22" i="5"/>
  <c r="B22" i="5"/>
  <c r="B23" i="5" s="1"/>
  <c r="B13" i="5"/>
  <c r="B12" i="5"/>
  <c r="B11" i="5"/>
  <c r="B10" i="5"/>
  <c r="B7" i="5"/>
  <c r="B6" i="5"/>
  <c r="B5" i="5"/>
  <c r="B4" i="5"/>
  <c r="B3" i="5"/>
  <c r="B2" i="5"/>
  <c r="B24" i="4"/>
  <c r="E22" i="4"/>
  <c r="D22" i="4"/>
  <c r="C22" i="4"/>
  <c r="B22" i="4"/>
  <c r="B23" i="4" s="1"/>
  <c r="B13" i="4"/>
  <c r="B12" i="4"/>
  <c r="B11" i="4"/>
  <c r="B10" i="4"/>
  <c r="B7" i="4"/>
  <c r="B6" i="4"/>
  <c r="B5" i="4"/>
  <c r="B4" i="4"/>
  <c r="B3" i="4"/>
  <c r="B2" i="4"/>
  <c r="C75" i="3" l="1"/>
  <c r="G70" i="3"/>
  <c r="H70" i="3" s="1"/>
  <c r="H67" i="3"/>
  <c r="G67" i="3"/>
  <c r="B67" i="3"/>
  <c r="B68" i="3" s="1"/>
  <c r="G66" i="3"/>
  <c r="H66" i="3" s="1"/>
  <c r="G62" i="3"/>
  <c r="H62" i="3" s="1"/>
  <c r="E56" i="3"/>
  <c r="B55" i="3"/>
  <c r="B45" i="3"/>
  <c r="D48" i="3" s="1"/>
  <c r="D49" i="3" s="1"/>
  <c r="F42" i="3"/>
  <c r="D42" i="3"/>
  <c r="B34" i="3"/>
  <c r="D44" i="3" s="1"/>
  <c r="B30" i="3"/>
  <c r="C75" i="2"/>
  <c r="H70" i="2"/>
  <c r="G70" i="2"/>
  <c r="B67" i="2"/>
  <c r="B68" i="2" s="1"/>
  <c r="H66" i="2"/>
  <c r="G66" i="2"/>
  <c r="H62" i="2"/>
  <c r="G62" i="2"/>
  <c r="E56" i="2"/>
  <c r="B55" i="2"/>
  <c r="B45" i="2"/>
  <c r="D48" i="2" s="1"/>
  <c r="F42" i="2"/>
  <c r="D42" i="2"/>
  <c r="B34" i="2"/>
  <c r="F44" i="2" s="1"/>
  <c r="B30" i="2"/>
  <c r="D44" i="2" l="1"/>
  <c r="D45" i="2" s="1"/>
  <c r="D49" i="2"/>
  <c r="F45" i="2"/>
  <c r="G40" i="2" s="1"/>
  <c r="D45" i="3"/>
  <c r="E38" i="3" s="1"/>
  <c r="E39" i="3"/>
  <c r="F44" i="3"/>
  <c r="F45" i="3" s="1"/>
  <c r="F46" i="3" s="1"/>
  <c r="E40" i="2" l="1"/>
  <c r="E38" i="2"/>
  <c r="E40" i="3"/>
  <c r="E42" i="3" s="1"/>
  <c r="E41" i="3"/>
  <c r="D46" i="3"/>
  <c r="F46" i="2"/>
  <c r="G41" i="2"/>
  <c r="G39" i="2"/>
  <c r="G38" i="2"/>
  <c r="D46" i="2"/>
  <c r="E39" i="2"/>
  <c r="E41" i="2"/>
  <c r="G39" i="3"/>
  <c r="G38" i="3"/>
  <c r="G41" i="3"/>
  <c r="G40" i="3"/>
  <c r="G42" i="3" l="1"/>
  <c r="D52" i="2"/>
  <c r="E42" i="2"/>
  <c r="G42" i="2"/>
  <c r="D50" i="2"/>
  <c r="D50" i="3"/>
  <c r="D52" i="3"/>
  <c r="D51" i="3" l="1"/>
  <c r="G65" i="3"/>
  <c r="H65" i="3" s="1"/>
  <c r="G61" i="3"/>
  <c r="H61" i="3" s="1"/>
  <c r="G64" i="3"/>
  <c r="H64" i="3" s="1"/>
  <c r="G60" i="3"/>
  <c r="H60" i="3" s="1"/>
  <c r="G69" i="3"/>
  <c r="H69" i="3" s="1"/>
  <c r="G63" i="3"/>
  <c r="H63" i="3" s="1"/>
  <c r="G59" i="3"/>
  <c r="H59" i="3" s="1"/>
  <c r="G68" i="3"/>
  <c r="H68" i="3" s="1"/>
  <c r="D51" i="2"/>
  <c r="G59" i="2"/>
  <c r="H59" i="2" s="1"/>
  <c r="G64" i="2"/>
  <c r="H64" i="2" s="1"/>
  <c r="G61" i="2"/>
  <c r="H61" i="2" s="1"/>
  <c r="G60" i="2"/>
  <c r="H60" i="2" s="1"/>
  <c r="G63" i="2"/>
  <c r="H63" i="2" s="1"/>
  <c r="G65" i="2"/>
  <c r="H65" i="2" s="1"/>
  <c r="G68" i="2"/>
  <c r="H68" i="2" s="1"/>
  <c r="G67" i="2"/>
  <c r="H67" i="2" s="1"/>
  <c r="G69" i="2"/>
  <c r="H69" i="2" s="1"/>
  <c r="H71" i="3" l="1"/>
  <c r="H73" i="3"/>
  <c r="H71" i="2"/>
  <c r="F75" i="2" s="1"/>
  <c r="H73" i="2"/>
  <c r="H72" i="2" l="1"/>
  <c r="F75" i="3"/>
  <c r="H72" i="3"/>
</calcChain>
</file>

<file path=xl/sharedStrings.xml><?xml version="1.0" encoding="utf-8"?>
<sst xmlns="http://schemas.openxmlformats.org/spreadsheetml/2006/main" count="243" uniqueCount="100">
  <si>
    <t>Please enter the required information in the cells highlighted in green</t>
  </si>
  <si>
    <t>Analysis Report</t>
  </si>
  <si>
    <t>Sample Name:</t>
  </si>
  <si>
    <t>MICOBACT POWDER 75GM</t>
  </si>
  <si>
    <t>Laboratory Ref No:</t>
  </si>
  <si>
    <t>NDQD201403295</t>
  </si>
  <si>
    <t>Active Ingredient:</t>
  </si>
  <si>
    <t>Contains miconazole nitrate BP 2% w/w + chlorhexidine hydrochloride BP 0.5% W/W.</t>
  </si>
  <si>
    <t>Label Claim:</t>
  </si>
  <si>
    <t>Miconazole nitrate BP 2% w/w + chlorhexidine hydrochloride PB 0.5% W/W.</t>
  </si>
  <si>
    <t>Date Analysis Started:</t>
  </si>
  <si>
    <t>2014-03-21 09:16:38</t>
  </si>
  <si>
    <t>Date Analysis Completed:</t>
  </si>
  <si>
    <t>Reference Substance:</t>
  </si>
  <si>
    <t>Code:</t>
  </si>
  <si>
    <t>% age Purity: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</si>
  <si>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</si>
  <si>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</si>
  <si>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</si>
  <si>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</si>
  <si>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</si>
  <si>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</si>
  <si>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</si>
  <si>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</si>
  <si>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</si>
  <si>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</si>
  <si>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</si>
  <si>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</si>
  <si>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</si>
  <si>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</si>
  <si>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</si>
  <si>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Desired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</si>
  <si>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</si>
  <si>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</si>
  <si>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</si>
  <si>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</si>
  <si>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</si>
  <si>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</si>
  <si>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</si>
  <si>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</si>
  <si>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</si>
  <si>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</si>
  <si>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</si>
  <si>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</si>
  <si>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</si>
  <si>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</si>
  <si>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</si>
  <si>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</si>
  <si>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</si>
  <si>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Desired Response:</t>
  </si>
  <si>
    <t>RSD:</t>
  </si>
  <si>
    <t>n:</t>
  </si>
  <si>
    <t>Analysis Data</t>
  </si>
  <si>
    <t>Determination of Content of Active Ingredient in the Sample</t>
  </si>
  <si>
    <t xml:space="preserve">Label Claim: </t>
  </si>
  <si>
    <t xml:space="preserve">Each </t>
  </si>
  <si>
    <t>contains</t>
  </si>
  <si>
    <t>Initial    Sample dilution (mL):</t>
  </si>
  <si>
    <t>Sample Weight (g)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</si>
  <si>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</si>
  <si>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</si>
  <si>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</si>
  <si>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</si>
  <si>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</si>
  <si>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</si>
  <si>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</si>
  <si>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</si>
  <si>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</si>
  <si>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</si>
  <si>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</si>
  <si>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</si>
  <si>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</si>
  <si>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</si>
  <si>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(g):</t>
  </si>
  <si>
    <t>Comment</t>
  </si>
  <si>
    <t xml:space="preserve">The content of </t>
  </si>
  <si>
    <t xml:space="preserve">in the sample is </t>
  </si>
  <si>
    <t>Name</t>
  </si>
  <si>
    <t>Date</t>
  </si>
  <si>
    <t>Signature</t>
  </si>
  <si>
    <t>Analysed by:</t>
  </si>
  <si>
    <t>Reviewed By:</t>
  </si>
  <si>
    <t>miconazole nitrate</t>
  </si>
  <si>
    <t>NQCL-WRS-M25-1</t>
  </si>
  <si>
    <t>Clorhexedine Hydrochloride</t>
  </si>
  <si>
    <t>HPLC System Suitability Report</t>
  </si>
  <si>
    <t>Assay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</si>
  <si>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</si>
  <si>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</si>
  <si>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</si>
  <si>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</si>
  <si>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</si>
  <si>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</si>
  <si>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</si>
  <si>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</si>
  <si>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</si>
  <si>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</si>
  <si>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4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</si>
  <si>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4"/>
        <rFont val="Book Antiqua"/>
        <family val="1"/>
      </rPr>
      <t>greater than 2000</t>
    </r>
  </si>
  <si>
    <r>
      <t>The Assymetry of all peaks were below</t>
    </r>
    <r>
      <rPr>
        <b/>
        <sz val="14"/>
        <rFont val="Book Antiqua"/>
        <family val="1"/>
      </rPr>
      <t xml:space="preserve"> 1.5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</si>
</sst>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dd\-mmm\-yy"/>
    <numFmt numFmtId="165" formatCode="0.0000\ &quot;mg&quot;"/>
    <numFmt numFmtId="166" formatCode="0.000"/>
    <numFmt numFmtId="167" formatCode="0.00\ &quot;g&quot;"/>
    <numFmt numFmtId="168" formatCode="0.00\ &quot;mg&quot;"/>
    <numFmt numFmtId="169" formatCode="0.00000"/>
    <numFmt numFmtId="170" formatCode="0.0%"/>
    <numFmt numFmtId="171" formatCode="[$-409]d/mmm/yy;@"/>
  </numFmts>
  <fonts count="20" x14ac:knownFonts="1">
    <font>
      <sz val="10"/>
      <color rgb="FF000000"/>
      <name val="Arial"/>
    </font>
    <font>
      <sz val="14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name val="Arial"/>
      <family val="2"/>
    </font>
    <font>
      <b/>
      <u/>
      <sz val="16"/>
      <name val="Book Antiqua"/>
      <family val="1"/>
    </font>
    <font>
      <b/>
      <sz val="14"/>
      <name val="Book Antiqua"/>
      <family val="1"/>
    </font>
    <font>
      <sz val="14"/>
      <name val="Book Antiqua"/>
      <family val="1"/>
    </font>
    <font>
      <b/>
      <i/>
      <sz val="14"/>
      <name val="Book Antiqua"/>
      <family val="1"/>
    </font>
    <font>
      <sz val="10"/>
      <name val="Book Antiqua"/>
      <family val="1"/>
    </font>
    <font>
      <b/>
      <u/>
      <sz val="14"/>
      <name val="Book Antiqua"/>
      <family val="1"/>
    </font>
    <font>
      <b/>
      <sz val="10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2" fillId="2" borderId="0"/>
    <xf numFmtId="9" fontId="12" fillId="2" borderId="0" applyFont="0" applyFill="0" applyBorder="0" applyAlignment="0" applyProtection="0"/>
  </cellStyleXfs>
  <cellXfs count="31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 applyProtection="1">
      <alignment horizontal="left"/>
      <protection locked="0"/>
    </xf>
    <xf numFmtId="164" fontId="4" fillId="3" borderId="0" xfId="0" applyNumberFormat="1" applyFont="1" applyFill="1" applyAlignment="1" applyProtection="1">
      <alignment horizontal="left"/>
      <protection locked="0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2" fontId="5" fillId="3" borderId="0" xfId="0" applyNumberFormat="1" applyFont="1" applyFill="1" applyAlignment="1" applyProtection="1">
      <alignment horizontal="center"/>
      <protection locked="0"/>
    </xf>
    <xf numFmtId="2" fontId="3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1" fillId="2" borderId="1" xfId="0" applyFont="1" applyFill="1" applyBorder="1" applyAlignment="1">
      <alignment horizontal="right"/>
    </xf>
    <xf numFmtId="0" fontId="5" fillId="3" borderId="2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5" fillId="3" borderId="6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3" borderId="11" xfId="0" applyFont="1" applyFill="1" applyBorder="1" applyAlignment="1" applyProtection="1">
      <alignment horizontal="center"/>
      <protection locked="0"/>
    </xf>
    <xf numFmtId="166" fontId="1" fillId="2" borderId="8" xfId="0" applyNumberFormat="1" applyFont="1" applyFill="1" applyBorder="1" applyAlignment="1">
      <alignment horizontal="center"/>
    </xf>
    <xf numFmtId="166" fontId="1" fillId="2" borderId="9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3" borderId="5" xfId="0" applyFont="1" applyFill="1" applyBorder="1" applyAlignment="1" applyProtection="1">
      <alignment horizontal="center"/>
      <protection locked="0"/>
    </xf>
    <xf numFmtId="166" fontId="1" fillId="2" borderId="12" xfId="0" applyNumberFormat="1" applyFont="1" applyFill="1" applyBorder="1" applyAlignment="1">
      <alignment horizontal="center"/>
    </xf>
    <xf numFmtId="166" fontId="1" fillId="2" borderId="13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3" borderId="15" xfId="0" applyFont="1" applyFill="1" applyBorder="1" applyAlignment="1" applyProtection="1">
      <alignment horizontal="center"/>
      <protection locked="0"/>
    </xf>
    <xf numFmtId="166" fontId="1" fillId="2" borderId="16" xfId="0" applyNumberFormat="1" applyFont="1" applyFill="1" applyBorder="1" applyAlignment="1">
      <alignment horizontal="center"/>
    </xf>
    <xf numFmtId="166" fontId="1" fillId="2" borderId="17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1" fontId="3" fillId="4" borderId="18" xfId="0" applyNumberFormat="1" applyFont="1" applyFill="1" applyBorder="1" applyAlignment="1">
      <alignment horizontal="center"/>
    </xf>
    <xf numFmtId="166" fontId="3" fillId="4" borderId="19" xfId="0" applyNumberFormat="1" applyFont="1" applyFill="1" applyBorder="1" applyAlignment="1">
      <alignment horizontal="center"/>
    </xf>
    <xf numFmtId="166" fontId="3" fillId="4" borderId="2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right"/>
    </xf>
    <xf numFmtId="0" fontId="5" fillId="3" borderId="21" xfId="0" applyFont="1" applyFill="1" applyBorder="1" applyAlignment="1" applyProtection="1">
      <alignment horizontal="center"/>
      <protection locked="0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2" xfId="0" applyFont="1" applyFill="1" applyBorder="1" applyAlignment="1">
      <alignment horizontal="right"/>
    </xf>
    <xf numFmtId="2" fontId="1" fillId="4" borderId="2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2" fontId="1" fillId="4" borderId="23" xfId="0" applyNumberFormat="1" applyFont="1" applyFill="1" applyBorder="1" applyAlignment="1">
      <alignment horizontal="center"/>
    </xf>
    <xf numFmtId="0" fontId="5" fillId="3" borderId="22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>
      <alignment horizontal="right"/>
    </xf>
    <xf numFmtId="2" fontId="1" fillId="5" borderId="24" xfId="0" applyNumberFormat="1" applyFont="1" applyFill="1" applyBorder="1" applyAlignment="1">
      <alignment horizontal="center"/>
    </xf>
    <xf numFmtId="2" fontId="3" fillId="4" borderId="23" xfId="0" applyNumberFormat="1" applyFont="1" applyFill="1" applyBorder="1" applyAlignment="1">
      <alignment horizontal="center"/>
    </xf>
    <xf numFmtId="0" fontId="1" fillId="2" borderId="25" xfId="0" applyFont="1" applyFill="1" applyBorder="1" applyAlignment="1">
      <alignment horizontal="right"/>
    </xf>
    <xf numFmtId="166" fontId="3" fillId="5" borderId="25" xfId="0" applyNumberFormat="1" applyFont="1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0" fontId="1" fillId="4" borderId="22" xfId="0" applyNumberFormat="1" applyFont="1" applyFill="1" applyBorder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1" fillId="2" borderId="23" xfId="0" applyFont="1" applyFill="1" applyBorder="1" applyAlignment="1">
      <alignment horizontal="right"/>
    </xf>
    <xf numFmtId="0" fontId="1" fillId="5" borderId="2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7" fontId="5" fillId="3" borderId="0" xfId="0" applyNumberFormat="1" applyFont="1" applyFill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168" fontId="5" fillId="3" borderId="0" xfId="0" applyNumberFormat="1" applyFont="1" applyFill="1" applyAlignment="1" applyProtection="1">
      <alignment horizontal="center"/>
      <protection locked="0"/>
    </xf>
    <xf numFmtId="2" fontId="3" fillId="2" borderId="26" xfId="0" applyNumberFormat="1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  <xf numFmtId="2" fontId="1" fillId="2" borderId="26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/>
    </xf>
    <xf numFmtId="0" fontId="4" fillId="3" borderId="5" xfId="0" applyFont="1" applyFill="1" applyBorder="1" applyAlignment="1" applyProtection="1">
      <alignment horizontal="center"/>
      <protection locked="0"/>
    </xf>
    <xf numFmtId="2" fontId="1" fillId="2" borderId="27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4" fillId="3" borderId="29" xfId="0" applyFont="1" applyFill="1" applyBorder="1" applyAlignment="1" applyProtection="1">
      <alignment horizontal="center"/>
      <protection locked="0"/>
    </xf>
    <xf numFmtId="2" fontId="1" fillId="2" borderId="28" xfId="0" applyNumberFormat="1" applyFont="1" applyFill="1" applyBorder="1" applyAlignment="1">
      <alignment horizontal="center"/>
    </xf>
    <xf numFmtId="10" fontId="1" fillId="2" borderId="30" xfId="0" applyNumberFormat="1" applyFont="1" applyFill="1" applyBorder="1" applyAlignment="1">
      <alignment horizontal="center" vertical="center"/>
    </xf>
    <xf numFmtId="10" fontId="1" fillId="2" borderId="26" xfId="0" applyNumberFormat="1" applyFont="1" applyFill="1" applyBorder="1" applyAlignment="1">
      <alignment horizontal="center" vertical="center"/>
    </xf>
    <xf numFmtId="10" fontId="1" fillId="2" borderId="27" xfId="0" applyNumberFormat="1" applyFont="1" applyFill="1" applyBorder="1" applyAlignment="1">
      <alignment horizontal="center" vertical="center"/>
    </xf>
    <xf numFmtId="10" fontId="1" fillId="2" borderId="28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right"/>
    </xf>
    <xf numFmtId="169" fontId="1" fillId="2" borderId="3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5" fillId="5" borderId="14" xfId="0" applyNumberFormat="1" applyFont="1" applyFill="1" applyBorder="1" applyAlignment="1">
      <alignment horizontal="center"/>
    </xf>
    <xf numFmtId="10" fontId="5" fillId="4" borderId="31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170" fontId="5" fillId="2" borderId="0" xfId="0" applyNumberFormat="1" applyFont="1" applyFill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1" fillId="2" borderId="33" xfId="0" applyFont="1" applyFill="1" applyBorder="1"/>
    <xf numFmtId="0" fontId="1" fillId="2" borderId="33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34" xfId="0" applyFont="1" applyFill="1" applyBorder="1"/>
    <xf numFmtId="0" fontId="1" fillId="2" borderId="34" xfId="0" applyFont="1" applyFill="1" applyBorder="1"/>
    <xf numFmtId="0" fontId="1" fillId="2" borderId="0" xfId="0" applyFont="1" applyFill="1"/>
    <xf numFmtId="0" fontId="1" fillId="2" borderId="34" xfId="0" applyFont="1" applyFill="1" applyBorder="1"/>
    <xf numFmtId="0" fontId="3" fillId="2" borderId="35" xfId="0" applyFont="1" applyFill="1" applyBorder="1"/>
    <xf numFmtId="0" fontId="3" fillId="2" borderId="0" xfId="0" applyFont="1" applyFill="1" applyAlignment="1">
      <alignment horizontal="center"/>
    </xf>
    <xf numFmtId="0" fontId="1" fillId="2" borderId="35" xfId="0" applyFont="1" applyFill="1" applyBorder="1"/>
    <xf numFmtId="0" fontId="1" fillId="2" borderId="35" xfId="0" applyFont="1" applyFill="1" applyBorder="1"/>
    <xf numFmtId="0" fontId="4" fillId="3" borderId="0" xfId="0" applyFont="1" applyFill="1" applyAlignment="1" applyProtection="1">
      <alignment horizontal="right"/>
      <protection locked="0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 applyProtection="1">
      <alignment horizontal="left"/>
      <protection locked="0"/>
    </xf>
    <xf numFmtId="164" fontId="4" fillId="3" borderId="0" xfId="0" applyNumberFormat="1" applyFont="1" applyFill="1" applyAlignment="1" applyProtection="1">
      <alignment horizontal="left"/>
      <protection locked="0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2" fontId="5" fillId="3" borderId="0" xfId="0" applyNumberFormat="1" applyFont="1" applyFill="1" applyAlignment="1" applyProtection="1">
      <alignment horizontal="center"/>
      <protection locked="0"/>
    </xf>
    <xf numFmtId="2" fontId="3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1" fillId="2" borderId="1" xfId="0" applyFont="1" applyFill="1" applyBorder="1" applyAlignment="1">
      <alignment horizontal="right"/>
    </xf>
    <xf numFmtId="0" fontId="5" fillId="3" borderId="2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5" fillId="3" borderId="6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3" borderId="11" xfId="0" applyFont="1" applyFill="1" applyBorder="1" applyAlignment="1" applyProtection="1">
      <alignment horizontal="center"/>
      <protection locked="0"/>
    </xf>
    <xf numFmtId="166" fontId="1" fillId="2" borderId="8" xfId="0" applyNumberFormat="1" applyFont="1" applyFill="1" applyBorder="1" applyAlignment="1">
      <alignment horizontal="center"/>
    </xf>
    <xf numFmtId="166" fontId="1" fillId="2" borderId="9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3" borderId="5" xfId="0" applyFont="1" applyFill="1" applyBorder="1" applyAlignment="1" applyProtection="1">
      <alignment horizontal="center"/>
      <protection locked="0"/>
    </xf>
    <xf numFmtId="166" fontId="1" fillId="2" borderId="12" xfId="0" applyNumberFormat="1" applyFont="1" applyFill="1" applyBorder="1" applyAlignment="1">
      <alignment horizontal="center"/>
    </xf>
    <xf numFmtId="166" fontId="1" fillId="2" borderId="13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3" borderId="15" xfId="0" applyFont="1" applyFill="1" applyBorder="1" applyAlignment="1" applyProtection="1">
      <alignment horizontal="center"/>
      <protection locked="0"/>
    </xf>
    <xf numFmtId="166" fontId="1" fillId="2" borderId="16" xfId="0" applyNumberFormat="1" applyFont="1" applyFill="1" applyBorder="1" applyAlignment="1">
      <alignment horizontal="center"/>
    </xf>
    <xf numFmtId="166" fontId="1" fillId="2" borderId="17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1" fontId="3" fillId="4" borderId="18" xfId="0" applyNumberFormat="1" applyFont="1" applyFill="1" applyBorder="1" applyAlignment="1">
      <alignment horizontal="center"/>
    </xf>
    <xf numFmtId="166" fontId="3" fillId="4" borderId="19" xfId="0" applyNumberFormat="1" applyFont="1" applyFill="1" applyBorder="1" applyAlignment="1">
      <alignment horizontal="center"/>
    </xf>
    <xf numFmtId="166" fontId="3" fillId="4" borderId="2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right"/>
    </xf>
    <xf numFmtId="0" fontId="5" fillId="3" borderId="21" xfId="0" applyFont="1" applyFill="1" applyBorder="1" applyAlignment="1" applyProtection="1">
      <alignment horizontal="center"/>
      <protection locked="0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2" xfId="0" applyFont="1" applyFill="1" applyBorder="1" applyAlignment="1">
      <alignment horizontal="right"/>
    </xf>
    <xf numFmtId="2" fontId="1" fillId="4" borderId="2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2" fontId="1" fillId="4" borderId="23" xfId="0" applyNumberFormat="1" applyFont="1" applyFill="1" applyBorder="1" applyAlignment="1">
      <alignment horizontal="center"/>
    </xf>
    <xf numFmtId="0" fontId="5" fillId="3" borderId="22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>
      <alignment horizontal="right"/>
    </xf>
    <xf numFmtId="2" fontId="1" fillId="5" borderId="24" xfId="0" applyNumberFormat="1" applyFont="1" applyFill="1" applyBorder="1" applyAlignment="1">
      <alignment horizontal="center"/>
    </xf>
    <xf numFmtId="2" fontId="3" fillId="4" borderId="23" xfId="0" applyNumberFormat="1" applyFont="1" applyFill="1" applyBorder="1" applyAlignment="1">
      <alignment horizontal="center"/>
    </xf>
    <xf numFmtId="0" fontId="1" fillId="2" borderId="25" xfId="0" applyFont="1" applyFill="1" applyBorder="1" applyAlignment="1">
      <alignment horizontal="right"/>
    </xf>
    <xf numFmtId="166" fontId="3" fillId="5" borderId="25" xfId="0" applyNumberFormat="1" applyFont="1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0" fontId="1" fillId="4" borderId="22" xfId="0" applyNumberFormat="1" applyFont="1" applyFill="1" applyBorder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1" fillId="2" borderId="23" xfId="0" applyFont="1" applyFill="1" applyBorder="1" applyAlignment="1">
      <alignment horizontal="right"/>
    </xf>
    <xf numFmtId="0" fontId="1" fillId="5" borderId="2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7" fontId="5" fillId="3" borderId="0" xfId="0" applyNumberFormat="1" applyFont="1" applyFill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168" fontId="5" fillId="3" borderId="0" xfId="0" applyNumberFormat="1" applyFont="1" applyFill="1" applyAlignment="1" applyProtection="1">
      <alignment horizontal="center"/>
      <protection locked="0"/>
    </xf>
    <xf numFmtId="2" fontId="3" fillId="2" borderId="26" xfId="0" applyNumberFormat="1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  <xf numFmtId="2" fontId="1" fillId="2" borderId="26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/>
    </xf>
    <xf numFmtId="0" fontId="4" fillId="3" borderId="5" xfId="0" applyFont="1" applyFill="1" applyBorder="1" applyAlignment="1" applyProtection="1">
      <alignment horizontal="center"/>
      <protection locked="0"/>
    </xf>
    <xf numFmtId="2" fontId="1" fillId="2" borderId="27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4" fillId="3" borderId="29" xfId="0" applyFont="1" applyFill="1" applyBorder="1" applyAlignment="1" applyProtection="1">
      <alignment horizontal="center"/>
      <protection locked="0"/>
    </xf>
    <xf numFmtId="2" fontId="1" fillId="2" borderId="28" xfId="0" applyNumberFormat="1" applyFont="1" applyFill="1" applyBorder="1" applyAlignment="1">
      <alignment horizontal="center"/>
    </xf>
    <xf numFmtId="10" fontId="1" fillId="2" borderId="30" xfId="0" applyNumberFormat="1" applyFont="1" applyFill="1" applyBorder="1" applyAlignment="1">
      <alignment horizontal="center" vertical="center"/>
    </xf>
    <xf numFmtId="10" fontId="1" fillId="2" borderId="26" xfId="0" applyNumberFormat="1" applyFont="1" applyFill="1" applyBorder="1" applyAlignment="1">
      <alignment horizontal="center" vertical="center"/>
    </xf>
    <xf numFmtId="10" fontId="1" fillId="2" borderId="27" xfId="0" applyNumberFormat="1" applyFont="1" applyFill="1" applyBorder="1" applyAlignment="1">
      <alignment horizontal="center" vertical="center"/>
    </xf>
    <xf numFmtId="10" fontId="1" fillId="2" borderId="28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right"/>
    </xf>
    <xf numFmtId="169" fontId="1" fillId="2" borderId="3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5" fillId="5" borderId="14" xfId="0" applyNumberFormat="1" applyFont="1" applyFill="1" applyBorder="1" applyAlignment="1">
      <alignment horizontal="center"/>
    </xf>
    <xf numFmtId="10" fontId="5" fillId="4" borderId="31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170" fontId="5" fillId="2" borderId="0" xfId="0" applyNumberFormat="1" applyFont="1" applyFill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1" fillId="2" borderId="33" xfId="0" applyFont="1" applyFill="1" applyBorder="1"/>
    <xf numFmtId="0" fontId="1" fillId="2" borderId="33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34" xfId="0" applyFont="1" applyFill="1" applyBorder="1"/>
    <xf numFmtId="0" fontId="1" fillId="2" borderId="34" xfId="0" applyFont="1" applyFill="1" applyBorder="1"/>
    <xf numFmtId="0" fontId="1" fillId="2" borderId="0" xfId="0" applyFont="1" applyFill="1"/>
    <xf numFmtId="0" fontId="1" fillId="2" borderId="34" xfId="0" applyFont="1" applyFill="1" applyBorder="1"/>
    <xf numFmtId="0" fontId="3" fillId="2" borderId="35" xfId="0" applyFont="1" applyFill="1" applyBorder="1"/>
    <xf numFmtId="0" fontId="3" fillId="2" borderId="0" xfId="0" applyFont="1" applyFill="1" applyAlignment="1">
      <alignment horizontal="center"/>
    </xf>
    <xf numFmtId="0" fontId="1" fillId="2" borderId="35" xfId="0" applyFont="1" applyFill="1" applyBorder="1"/>
    <xf numFmtId="0" fontId="1" fillId="2" borderId="35" xfId="0" applyFont="1" applyFill="1" applyBorder="1"/>
    <xf numFmtId="0" fontId="4" fillId="3" borderId="0" xfId="0" applyFont="1" applyFill="1" applyAlignment="1" applyProtection="1">
      <alignment horizontal="right"/>
      <protection locked="0"/>
    </xf>
    <xf numFmtId="0" fontId="14" fillId="2" borderId="0" xfId="1" applyFont="1" applyAlignment="1">
      <alignment horizontal="right"/>
    </xf>
    <xf numFmtId="0" fontId="15" fillId="2" borderId="0" xfId="1" applyFont="1" applyBorder="1" applyAlignment="1">
      <alignment horizontal="center"/>
    </xf>
    <xf numFmtId="0" fontId="16" fillId="2" borderId="0" xfId="1" applyFont="1" applyBorder="1" applyAlignment="1">
      <alignment horizontal="center"/>
    </xf>
    <xf numFmtId="171" fontId="15" fillId="2" borderId="0" xfId="1" applyNumberFormat="1" applyFont="1" applyBorder="1" applyAlignment="1">
      <alignment horizontal="center"/>
    </xf>
    <xf numFmtId="0" fontId="17" fillId="2" borderId="0" xfId="1" applyFont="1"/>
    <xf numFmtId="0" fontId="17" fillId="2" borderId="0" xfId="1" applyFont="1" applyBorder="1"/>
    <xf numFmtId="0" fontId="18" fillId="2" borderId="0" xfId="1" applyFont="1"/>
    <xf numFmtId="0" fontId="18" fillId="2" borderId="0" xfId="1" applyFont="1" applyAlignment="1">
      <alignment horizontal="left"/>
    </xf>
    <xf numFmtId="0" fontId="15" fillId="2" borderId="0" xfId="1" applyFont="1"/>
    <xf numFmtId="0" fontId="14" fillId="2" borderId="0" xfId="1" applyFont="1"/>
    <xf numFmtId="0" fontId="14" fillId="2" borderId="0" xfId="1" applyFont="1" applyAlignment="1">
      <alignment horizontal="left"/>
    </xf>
    <xf numFmtId="2" fontId="14" fillId="2" borderId="0" xfId="1" applyNumberFormat="1" applyFont="1" applyAlignment="1">
      <alignment horizontal="center"/>
    </xf>
    <xf numFmtId="0" fontId="14" fillId="2" borderId="0" xfId="1" quotePrefix="1" applyFont="1" applyAlignment="1">
      <alignment horizontal="left"/>
    </xf>
    <xf numFmtId="169" fontId="14" fillId="2" borderId="0" xfId="1" applyNumberFormat="1" applyFont="1" applyAlignment="1">
      <alignment horizontal="center"/>
    </xf>
    <xf numFmtId="0" fontId="15" fillId="2" borderId="0" xfId="1" applyFont="1" applyBorder="1"/>
    <xf numFmtId="170" fontId="14" fillId="2" borderId="0" xfId="1" applyNumberFormat="1" applyFont="1" applyFill="1" applyBorder="1" applyAlignment="1">
      <alignment horizontal="center"/>
    </xf>
    <xf numFmtId="0" fontId="15" fillId="2" borderId="0" xfId="1" quotePrefix="1" applyFont="1" applyAlignment="1" applyProtection="1">
      <alignment horizontal="left"/>
      <protection locked="0"/>
    </xf>
    <xf numFmtId="0" fontId="15" fillId="2" borderId="0" xfId="1" applyFont="1" applyProtection="1">
      <protection locked="0"/>
    </xf>
    <xf numFmtId="0" fontId="15" fillId="2" borderId="0" xfId="1" applyFont="1" applyBorder="1" applyProtection="1">
      <protection locked="0"/>
    </xf>
    <xf numFmtId="0" fontId="15" fillId="2" borderId="0" xfId="1" applyFont="1" applyAlignment="1" applyProtection="1">
      <alignment horizontal="left"/>
      <protection locked="0"/>
    </xf>
    <xf numFmtId="0" fontId="17" fillId="2" borderId="0" xfId="1" applyFont="1" applyAlignment="1">
      <alignment horizontal="center"/>
    </xf>
    <xf numFmtId="0" fontId="12" fillId="2" borderId="0" xfId="1"/>
    <xf numFmtId="0" fontId="14" fillId="2" borderId="0" xfId="1" applyFont="1" applyBorder="1" applyAlignment="1">
      <alignment horizontal="right"/>
    </xf>
    <xf numFmtId="0" fontId="17" fillId="2" borderId="0" xfId="1" quotePrefix="1" applyFont="1" applyBorder="1" applyAlignment="1"/>
    <xf numFmtId="0" fontId="19" fillId="2" borderId="0" xfId="1" applyFont="1" applyBorder="1" applyAlignment="1"/>
    <xf numFmtId="0" fontId="14" fillId="2" borderId="42" xfId="1" applyFont="1" applyBorder="1" applyAlignment="1">
      <alignment horizontal="center"/>
    </xf>
    <xf numFmtId="0" fontId="14" fillId="2" borderId="43" xfId="1" quotePrefix="1" applyFont="1" applyBorder="1" applyAlignment="1">
      <alignment horizontal="center"/>
    </xf>
    <xf numFmtId="0" fontId="14" fillId="2" borderId="42" xfId="1" quotePrefix="1" applyFont="1" applyBorder="1" applyAlignment="1">
      <alignment horizontal="center"/>
    </xf>
    <xf numFmtId="0" fontId="15" fillId="2" borderId="44" xfId="1" applyFont="1" applyBorder="1" applyAlignment="1">
      <alignment horizontal="center"/>
    </xf>
    <xf numFmtId="0" fontId="15" fillId="6" borderId="44" xfId="1" applyFont="1" applyFill="1" applyBorder="1" applyAlignment="1" applyProtection="1">
      <alignment horizontal="center"/>
      <protection locked="0"/>
    </xf>
    <xf numFmtId="2" fontId="15" fillId="6" borderId="44" xfId="1" applyNumberFormat="1" applyFont="1" applyFill="1" applyBorder="1" applyAlignment="1" applyProtection="1">
      <alignment horizontal="center"/>
      <protection locked="0"/>
    </xf>
    <xf numFmtId="2" fontId="15" fillId="6" borderId="45" xfId="1" applyNumberFormat="1" applyFont="1" applyFill="1" applyBorder="1" applyAlignment="1" applyProtection="1">
      <alignment horizontal="center"/>
      <protection locked="0"/>
    </xf>
    <xf numFmtId="0" fontId="15" fillId="6" borderId="46" xfId="1" applyFont="1" applyFill="1" applyBorder="1" applyAlignment="1" applyProtection="1">
      <alignment horizontal="center"/>
      <protection locked="0"/>
    </xf>
    <xf numFmtId="2" fontId="15" fillId="6" borderId="46" xfId="1" applyNumberFormat="1" applyFont="1" applyFill="1" applyBorder="1" applyAlignment="1" applyProtection="1">
      <alignment horizontal="center"/>
      <protection locked="0"/>
    </xf>
    <xf numFmtId="0" fontId="15" fillId="2" borderId="45" xfId="1" applyFont="1" applyBorder="1"/>
    <xf numFmtId="1" fontId="14" fillId="7" borderId="43" xfId="1" applyNumberFormat="1" applyFont="1" applyFill="1" applyBorder="1" applyAlignment="1">
      <alignment horizontal="center"/>
    </xf>
    <xf numFmtId="1" fontId="14" fillId="7" borderId="42" xfId="1" applyNumberFormat="1" applyFont="1" applyFill="1" applyBorder="1" applyAlignment="1">
      <alignment horizontal="center"/>
    </xf>
    <xf numFmtId="2" fontId="14" fillId="7" borderId="42" xfId="1" applyNumberFormat="1" applyFont="1" applyFill="1" applyBorder="1" applyAlignment="1">
      <alignment horizontal="center"/>
    </xf>
    <xf numFmtId="0" fontId="15" fillId="2" borderId="44" xfId="1" applyFont="1" applyBorder="1"/>
    <xf numFmtId="10" fontId="14" fillId="8" borderId="42" xfId="1" applyNumberFormat="1" applyFont="1" applyFill="1" applyBorder="1" applyAlignment="1">
      <alignment horizontal="center"/>
    </xf>
    <xf numFmtId="0" fontId="15" fillId="2" borderId="47" xfId="1" applyFont="1" applyBorder="1"/>
    <xf numFmtId="0" fontId="15" fillId="2" borderId="46" xfId="1" applyFont="1" applyBorder="1"/>
    <xf numFmtId="0" fontId="14" fillId="7" borderId="42" xfId="1" applyFont="1" applyFill="1" applyBorder="1" applyAlignment="1">
      <alignment horizontal="center"/>
    </xf>
    <xf numFmtId="0" fontId="14" fillId="2" borderId="48" xfId="1" applyFont="1" applyFill="1" applyBorder="1" applyAlignment="1">
      <alignment horizontal="center"/>
    </xf>
    <xf numFmtId="0" fontId="15" fillId="2" borderId="48" xfId="1" applyFont="1" applyBorder="1"/>
    <xf numFmtId="0" fontId="15" fillId="2" borderId="49" xfId="1" applyFont="1" applyBorder="1"/>
    <xf numFmtId="0" fontId="17" fillId="2" borderId="50" xfId="1" applyFont="1" applyBorder="1"/>
    <xf numFmtId="10" fontId="17" fillId="2" borderId="50" xfId="2" applyNumberFormat="1" applyFont="1" applyBorder="1"/>
    <xf numFmtId="0" fontId="14" fillId="2" borderId="41" xfId="1" applyFont="1" applyBorder="1" applyAlignment="1"/>
    <xf numFmtId="0" fontId="14" fillId="2" borderId="41" xfId="1" applyFont="1" applyBorder="1" applyAlignment="1">
      <alignment horizontal="center"/>
    </xf>
    <xf numFmtId="0" fontId="15" fillId="2" borderId="41" xfId="1" applyFont="1" applyBorder="1" applyAlignment="1">
      <alignment horizontal="center"/>
    </xf>
    <xf numFmtId="0" fontId="17" fillId="2" borderId="48" xfId="1" quotePrefix="1" applyFont="1" applyBorder="1" applyAlignment="1"/>
    <xf numFmtId="0" fontId="17" fillId="2" borderId="48" xfId="1" applyFont="1" applyBorder="1" applyAlignment="1"/>
    <xf numFmtId="0" fontId="19" fillId="2" borderId="51" xfId="1" applyFont="1" applyBorder="1" applyAlignment="1"/>
    <xf numFmtId="0" fontId="17" fillId="2" borderId="51" xfId="1" applyFont="1" applyBorder="1" applyAlignment="1"/>
    <xf numFmtId="0" fontId="3" fillId="2" borderId="3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10" fillId="2" borderId="36" xfId="0" applyFont="1" applyFill="1" applyBorder="1" applyAlignment="1">
      <alignment horizontal="center" vertical="center"/>
    </xf>
    <xf numFmtId="0" fontId="5" fillId="3" borderId="0" xfId="0" applyFont="1" applyFill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8" fillId="2" borderId="38" xfId="0" applyFont="1" applyFill="1" applyBorder="1" applyAlignment="1">
      <alignment horizontal="justify" vertical="center" wrapText="1"/>
    </xf>
    <xf numFmtId="0" fontId="8" fillId="2" borderId="39" xfId="0" applyFont="1" applyFill="1" applyBorder="1" applyAlignment="1">
      <alignment horizontal="justify" vertical="center" wrapText="1"/>
    </xf>
    <xf numFmtId="0" fontId="8" fillId="2" borderId="40" xfId="0" applyFont="1" applyFill="1" applyBorder="1" applyAlignment="1">
      <alignment horizontal="justify" vertical="center" wrapText="1"/>
    </xf>
    <xf numFmtId="0" fontId="8" fillId="2" borderId="38" xfId="0" applyFont="1" applyFill="1" applyBorder="1" applyAlignment="1">
      <alignment horizontal="left" vertical="center" wrapText="1"/>
    </xf>
    <xf numFmtId="0" fontId="8" fillId="2" borderId="39" xfId="0" applyFont="1" applyFill="1" applyBorder="1" applyAlignment="1">
      <alignment horizontal="left" vertical="center" wrapText="1"/>
    </xf>
    <xf numFmtId="0" fontId="8" fillId="2" borderId="4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36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169" fontId="4" fillId="3" borderId="26" xfId="0" applyNumberFormat="1" applyFont="1" applyFill="1" applyBorder="1" applyAlignment="1" applyProtection="1">
      <alignment horizontal="center" vertical="center"/>
      <protection locked="0"/>
    </xf>
    <xf numFmtId="169" fontId="4" fillId="3" borderId="27" xfId="0" applyNumberFormat="1" applyFont="1" applyFill="1" applyBorder="1" applyAlignment="1" applyProtection="1">
      <alignment horizontal="center" vertical="center"/>
      <protection locked="0"/>
    </xf>
    <xf numFmtId="169" fontId="4" fillId="3" borderId="28" xfId="0" applyNumberFormat="1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30" xfId="0" applyFont="1" applyFill="1" applyBorder="1" applyAlignment="1">
      <alignment horizontal="left" vertical="center" wrapText="1"/>
    </xf>
    <xf numFmtId="0" fontId="13" fillId="2" borderId="41" xfId="1" quotePrefix="1" applyFont="1" applyBorder="1" applyAlignment="1">
      <alignment horizontal="center"/>
    </xf>
    <xf numFmtId="0" fontId="15" fillId="2" borderId="0" xfId="1" applyFont="1" applyBorder="1" applyAlignment="1">
      <alignment horizontal="left"/>
    </xf>
    <xf numFmtId="171" fontId="15" fillId="2" borderId="0" xfId="1" applyNumberFormat="1" applyFont="1" applyBorder="1" applyAlignment="1">
      <alignment horizontal="left"/>
    </xf>
  </cellXfs>
  <cellStyles count="3">
    <cellStyle name="Normal" xfId="0" builtinId="0"/>
    <cellStyle name="Normal 2" xfId="1"/>
    <cellStyle name="Percent 2" xfId="2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41\Users\Eric\Desktop\MUTUA%20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CONAZOLE SST "/>
      <sheetName val="chlorhexedine hydrochloride"/>
      <sheetName val="micinazole nitrate"/>
      <sheetName val="CHLORHEXEDINE SST"/>
    </sheetNames>
    <sheetDataSet>
      <sheetData sheetId="0"/>
      <sheetData sheetId="1">
        <row r="26">
          <cell r="B26" t="str">
            <v>Clorhexedine Hydrochloride</v>
          </cell>
        </row>
        <row r="28">
          <cell r="B28">
            <v>98.7</v>
          </cell>
        </row>
        <row r="43">
          <cell r="D43">
            <v>24.91</v>
          </cell>
        </row>
        <row r="47">
          <cell r="D47">
            <v>0.05</v>
          </cell>
        </row>
      </sheetData>
      <sheetData sheetId="2">
        <row r="18">
          <cell r="B18" t="str">
            <v>MICOBACT POWDER 75GM</v>
          </cell>
        </row>
        <row r="19">
          <cell r="B19" t="str">
            <v>NDQD201403295</v>
          </cell>
        </row>
        <row r="20">
          <cell r="B20" t="str">
            <v>Contains miconazole nitrate BP 2% w/w + chlorhexidine hydrochloride BP 0.5% W/W.</v>
          </cell>
        </row>
        <row r="21">
          <cell r="B21" t="str">
            <v>Miconazole nitrate BP 2% w/w + chlorhexidine hydrochloride PB 0.5% W/W.</v>
          </cell>
        </row>
        <row r="22">
          <cell r="B22">
            <v>42072</v>
          </cell>
        </row>
        <row r="23">
          <cell r="B23">
            <v>42110</v>
          </cell>
        </row>
        <row r="26">
          <cell r="B26" t="str">
            <v>miconazole nitrate</v>
          </cell>
        </row>
        <row r="28">
          <cell r="B28">
            <v>99.78</v>
          </cell>
        </row>
        <row r="43">
          <cell r="D43">
            <v>27.43</v>
          </cell>
        </row>
        <row r="47">
          <cell r="D47">
            <v>0.2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zoomScale="73" zoomScaleNormal="73" workbookViewId="0">
      <selection activeCell="H64" sqref="H64"/>
    </sheetView>
  </sheetViews>
  <sheetFormatPr defaultRowHeight="12.75" x14ac:dyDescent="0.2"/>
  <cols>
    <col min="1" max="1" width="61.28515625" customWidth="1"/>
    <col min="2" max="2" width="30.140625" customWidth="1"/>
    <col min="3" max="3" width="50.140625" customWidth="1"/>
    <col min="4" max="4" width="22.85546875" customWidth="1"/>
    <col min="5" max="5" width="25.5703125" customWidth="1"/>
    <col min="6" max="6" width="19.28515625" customWidth="1"/>
    <col min="7" max="7" width="27" customWidth="1"/>
    <col min="8" max="8" width="16.5703125" customWidth="1"/>
  </cols>
  <sheetData>
    <row r="1" spans="1:8" ht="18.7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customHeight="1" x14ac:dyDescent="0.3">
      <c r="A2" s="1"/>
      <c r="B2" s="1"/>
      <c r="C2" s="1"/>
      <c r="D2" s="1"/>
      <c r="E2" s="1"/>
      <c r="F2" s="1"/>
      <c r="G2" s="1"/>
      <c r="H2" s="1"/>
    </row>
    <row r="3" spans="1:8" ht="18.75" customHeight="1" x14ac:dyDescent="0.3">
      <c r="A3" s="1"/>
      <c r="B3" s="1"/>
      <c r="C3" s="1"/>
      <c r="D3" s="1"/>
      <c r="E3" s="1"/>
      <c r="F3" s="1"/>
      <c r="G3" s="1"/>
      <c r="H3" s="1"/>
    </row>
    <row r="4" spans="1:8" ht="18.75" customHeight="1" x14ac:dyDescent="0.3">
      <c r="A4" s="1"/>
      <c r="B4" s="1"/>
      <c r="C4" s="1"/>
      <c r="D4" s="1"/>
      <c r="E4" s="1"/>
      <c r="F4" s="1"/>
      <c r="G4" s="1"/>
      <c r="H4" s="1"/>
    </row>
    <row r="5" spans="1:8" ht="18.75" customHeight="1" x14ac:dyDescent="0.3">
      <c r="A5" s="1"/>
      <c r="B5" s="1"/>
      <c r="C5" s="1"/>
      <c r="D5" s="1"/>
      <c r="E5" s="1"/>
      <c r="F5" s="1"/>
      <c r="G5" s="1"/>
      <c r="H5" s="1"/>
    </row>
    <row r="6" spans="1:8" ht="18.75" customHeight="1" x14ac:dyDescent="0.3">
      <c r="A6" s="1"/>
      <c r="B6" s="1"/>
      <c r="C6" s="1"/>
      <c r="D6" s="1"/>
      <c r="E6" s="1"/>
      <c r="F6" s="1"/>
      <c r="G6" s="1"/>
      <c r="H6" s="1"/>
    </row>
    <row r="7" spans="1:8" ht="18.75" customHeight="1" x14ac:dyDescent="0.3">
      <c r="A7" s="1"/>
      <c r="B7" s="1"/>
      <c r="C7" s="1"/>
      <c r="D7" s="1"/>
      <c r="E7" s="1"/>
      <c r="F7" s="1"/>
      <c r="G7" s="1"/>
      <c r="H7" s="1"/>
    </row>
    <row r="8" spans="1:8" ht="18.75" customHeight="1" x14ac:dyDescent="0.3">
      <c r="A8" s="1"/>
      <c r="B8" s="1"/>
      <c r="C8" s="1"/>
      <c r="D8" s="1"/>
      <c r="E8" s="1"/>
      <c r="F8" s="1"/>
      <c r="G8" s="1"/>
      <c r="H8" s="1"/>
    </row>
    <row r="9" spans="1:8" ht="18.75" customHeight="1" x14ac:dyDescent="0.3">
      <c r="A9" s="1"/>
      <c r="B9" s="1"/>
      <c r="C9" s="1"/>
      <c r="D9" s="1"/>
      <c r="E9" s="1"/>
      <c r="F9" s="1"/>
      <c r="G9" s="1"/>
      <c r="H9" s="1"/>
    </row>
    <row r="10" spans="1:8" ht="18.75" customHeight="1" x14ac:dyDescent="0.3">
      <c r="A10" s="1"/>
      <c r="B10" s="1"/>
      <c r="C10" s="1"/>
      <c r="D10" s="1"/>
      <c r="E10" s="1"/>
      <c r="F10" s="1"/>
      <c r="G10" s="1"/>
      <c r="H10" s="1"/>
    </row>
    <row r="11" spans="1:8" ht="18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ht="18.75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18.75" customHeight="1" x14ac:dyDescent="0.3">
      <c r="A13" s="1"/>
      <c r="B13" s="1"/>
      <c r="C13" s="1"/>
      <c r="D13" s="1"/>
      <c r="E13" s="1"/>
      <c r="F13" s="1"/>
      <c r="G13" s="1"/>
      <c r="H13" s="1"/>
    </row>
    <row r="14" spans="1:8" ht="18.75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19.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19.5" customHeight="1" x14ac:dyDescent="0.3">
      <c r="A16" s="284" t="s">
        <v>0</v>
      </c>
      <c r="B16" s="285"/>
      <c r="C16" s="285"/>
      <c r="D16" s="285"/>
      <c r="E16" s="285"/>
      <c r="F16" s="285"/>
      <c r="G16" s="285"/>
      <c r="H16" s="286"/>
    </row>
    <row r="17" spans="1:8" ht="20.25" customHeight="1" x14ac:dyDescent="0.2">
      <c r="A17" s="287" t="s">
        <v>1</v>
      </c>
      <c r="B17" s="287"/>
      <c r="C17" s="287"/>
      <c r="D17" s="287"/>
      <c r="E17" s="287"/>
      <c r="F17" s="287"/>
      <c r="G17" s="287"/>
      <c r="H17" s="287"/>
    </row>
    <row r="18" spans="1:8" ht="26.25" customHeight="1" x14ac:dyDescent="0.4">
      <c r="A18" s="3" t="s">
        <v>2</v>
      </c>
      <c r="B18" s="288" t="s">
        <v>3</v>
      </c>
      <c r="C18" s="288"/>
      <c r="D18" s="1"/>
      <c r="E18" s="1"/>
      <c r="F18" s="1"/>
      <c r="G18" s="1"/>
      <c r="H18" s="1"/>
    </row>
    <row r="19" spans="1:8" ht="26.25" customHeight="1" x14ac:dyDescent="0.4">
      <c r="A19" s="3" t="s">
        <v>4</v>
      </c>
      <c r="B19" s="4" t="s">
        <v>5</v>
      </c>
      <c r="C19" s="113">
        <v>3</v>
      </c>
      <c r="D19" s="1"/>
      <c r="E19" s="1"/>
      <c r="F19" s="1"/>
      <c r="G19" s="1"/>
      <c r="H19" s="1"/>
    </row>
    <row r="20" spans="1:8" ht="26.25" customHeight="1" x14ac:dyDescent="0.4">
      <c r="A20" s="3" t="s">
        <v>6</v>
      </c>
      <c r="B20" s="289" t="s">
        <v>7</v>
      </c>
      <c r="C20" s="289"/>
      <c r="D20" s="1"/>
      <c r="E20" s="1"/>
      <c r="F20" s="1"/>
      <c r="G20" s="1"/>
      <c r="H20" s="1"/>
    </row>
    <row r="21" spans="1:8" ht="26.25" customHeight="1" x14ac:dyDescent="0.4">
      <c r="A21" s="3" t="s">
        <v>8</v>
      </c>
      <c r="B21" s="289" t="s">
        <v>9</v>
      </c>
      <c r="C21" s="289"/>
      <c r="D21" s="289"/>
      <c r="E21" s="289"/>
      <c r="F21" s="289"/>
      <c r="G21" s="289"/>
      <c r="H21" s="289"/>
    </row>
    <row r="22" spans="1:8" ht="26.25" customHeight="1" x14ac:dyDescent="0.4">
      <c r="A22" s="3" t="s">
        <v>10</v>
      </c>
      <c r="B22" s="5" t="s">
        <v>11</v>
      </c>
      <c r="C22" s="1"/>
      <c r="D22" s="1"/>
      <c r="E22" s="1"/>
      <c r="F22" s="1"/>
      <c r="G22" s="1"/>
      <c r="H22" s="1"/>
    </row>
    <row r="23" spans="1:8" ht="26.25" customHeight="1" x14ac:dyDescent="0.4">
      <c r="A23" s="3" t="s">
        <v>12</v>
      </c>
      <c r="B23" s="5"/>
      <c r="C23" s="1"/>
      <c r="D23" s="1"/>
      <c r="E23" s="1"/>
      <c r="F23" s="1"/>
      <c r="G23" s="1"/>
      <c r="H23" s="1"/>
    </row>
    <row r="24" spans="1:8" ht="18.75" customHeight="1" x14ac:dyDescent="0.3">
      <c r="A24" s="3"/>
      <c r="B24" s="6"/>
      <c r="C24" s="1"/>
      <c r="D24" s="1"/>
      <c r="E24" s="1"/>
      <c r="F24" s="1"/>
      <c r="G24" s="1"/>
      <c r="H24" s="1"/>
    </row>
    <row r="25" spans="1:8" ht="18.75" customHeight="1" x14ac:dyDescent="0.3">
      <c r="A25" s="7"/>
      <c r="B25" s="6"/>
      <c r="C25" s="1"/>
      <c r="D25" s="1"/>
      <c r="E25" s="1"/>
      <c r="F25" s="1"/>
      <c r="G25" s="1"/>
      <c r="H25" s="1"/>
    </row>
    <row r="26" spans="1:8" ht="26.25" customHeight="1" x14ac:dyDescent="0.4">
      <c r="A26" s="8" t="s">
        <v>13</v>
      </c>
      <c r="B26" s="288" t="s">
        <v>84</v>
      </c>
      <c r="C26" s="288"/>
      <c r="D26" s="1"/>
      <c r="E26" s="1"/>
      <c r="F26" s="1"/>
      <c r="G26" s="1"/>
      <c r="H26" s="1"/>
    </row>
    <row r="27" spans="1:8" ht="26.25" customHeight="1" x14ac:dyDescent="0.4">
      <c r="A27" s="9" t="s">
        <v>14</v>
      </c>
      <c r="B27" s="289"/>
      <c r="C27" s="289"/>
      <c r="D27" s="1"/>
      <c r="E27" s="1"/>
      <c r="F27" s="1"/>
      <c r="G27" s="1"/>
      <c r="H27" s="1"/>
    </row>
    <row r="28" spans="1:8" ht="27" customHeight="1" x14ac:dyDescent="0.4">
      <c r="A28" s="9" t="s">
        <v>15</v>
      </c>
      <c r="B28" s="10">
        <v>98.7</v>
      </c>
      <c r="C28" s="1"/>
      <c r="D28" s="1"/>
      <c r="E28" s="1"/>
      <c r="F28" s="1"/>
      <c r="G28" s="1"/>
      <c r="H28" s="1"/>
    </row>
    <row r="29" spans="1:8" ht="27" customHeight="1" x14ac:dyDescent="0.4">
      <c r="A29" s="9" t="s">
        <v>16</v>
      </c>
      <c r="B29" s="11"/>
      <c r="C29" s="290" t="s">
        <v>17</v>
      </c>
      <c r="D29" s="291"/>
      <c r="E29" s="291"/>
      <c r="F29" s="291"/>
      <c r="G29" s="291"/>
      <c r="H29" s="292"/>
    </row>
    <row r="30" spans="1:8" ht="19.5" customHeight="1" x14ac:dyDescent="0.3">
      <c r="A30" s="9" t="s">
        <v>18</v>
      </c>
      <c r="B30" s="12">
        <f>B28-B29</f>
        <v>98.7</v>
      </c>
      <c r="C30" s="13"/>
      <c r="D30" s="13"/>
      <c r="E30" s="13"/>
      <c r="F30" s="13"/>
      <c r="G30" s="13"/>
      <c r="H30" s="14"/>
    </row>
    <row r="31" spans="1:8" ht="27" customHeight="1" x14ac:dyDescent="0.4">
      <c r="A31" s="9" t="s">
        <v>19</v>
      </c>
      <c r="B31" s="15">
        <v>1</v>
      </c>
      <c r="C31" s="293" t="s">
        <v>20</v>
      </c>
      <c r="D31" s="294"/>
      <c r="E31" s="294"/>
      <c r="F31" s="294"/>
      <c r="G31" s="294"/>
      <c r="H31" s="295"/>
    </row>
    <row r="32" spans="1:8" ht="27" customHeight="1" x14ac:dyDescent="0.4">
      <c r="A32" s="9" t="s">
        <v>21</v>
      </c>
      <c r="B32" s="15">
        <v>1</v>
      </c>
      <c r="C32" s="293" t="s">
        <v>22</v>
      </c>
      <c r="D32" s="294"/>
      <c r="E32" s="294"/>
      <c r="F32" s="294"/>
      <c r="G32" s="294"/>
      <c r="H32" s="295"/>
    </row>
    <row r="33" spans="1:8" ht="18.75" customHeight="1" x14ac:dyDescent="0.3">
      <c r="A33" s="9"/>
      <c r="B33" s="16"/>
      <c r="C33" s="17"/>
      <c r="D33" s="17"/>
      <c r="E33" s="17"/>
      <c r="F33" s="17"/>
      <c r="G33" s="17"/>
      <c r="H33" s="17"/>
    </row>
    <row r="34" spans="1:8" ht="18.75" customHeight="1" x14ac:dyDescent="0.3">
      <c r="A34" s="9" t="s">
        <v>23</v>
      </c>
      <c r="B34" s="18">
        <f>B31/B32</f>
        <v>1</v>
      </c>
      <c r="C34" s="1" t="s">
        <v>24</v>
      </c>
      <c r="D34" s="1"/>
      <c r="E34" s="1"/>
      <c r="F34" s="1"/>
      <c r="G34" s="1"/>
      <c r="H34" s="1"/>
    </row>
    <row r="35" spans="1:8" ht="19.5" customHeight="1" x14ac:dyDescent="0.3">
      <c r="A35" s="9"/>
      <c r="B35" s="12"/>
      <c r="C35" s="19"/>
      <c r="D35" s="19"/>
      <c r="E35" s="19"/>
      <c r="F35" s="19"/>
      <c r="G35" s="19"/>
      <c r="H35" s="1"/>
    </row>
    <row r="36" spans="1:8" ht="27" customHeight="1" x14ac:dyDescent="0.4">
      <c r="A36" s="20" t="s">
        <v>25</v>
      </c>
      <c r="B36" s="21">
        <v>25</v>
      </c>
      <c r="C36" s="1"/>
      <c r="D36" s="282" t="s">
        <v>26</v>
      </c>
      <c r="E36" s="283"/>
      <c r="F36" s="22" t="s">
        <v>27</v>
      </c>
      <c r="G36" s="23"/>
      <c r="H36" s="19"/>
    </row>
    <row r="37" spans="1:8" ht="26.25" customHeight="1" x14ac:dyDescent="0.4">
      <c r="A37" s="24" t="s">
        <v>28</v>
      </c>
      <c r="B37" s="25">
        <v>3</v>
      </c>
      <c r="C37" s="26" t="s">
        <v>29</v>
      </c>
      <c r="D37" s="27" t="s">
        <v>30</v>
      </c>
      <c r="E37" s="28" t="s">
        <v>31</v>
      </c>
      <c r="F37" s="27" t="s">
        <v>30</v>
      </c>
      <c r="G37" s="29" t="s">
        <v>31</v>
      </c>
      <c r="H37" s="19"/>
    </row>
    <row r="38" spans="1:8" ht="26.25" customHeight="1" x14ac:dyDescent="0.4">
      <c r="A38" s="24" t="s">
        <v>32</v>
      </c>
      <c r="B38" s="25">
        <v>50</v>
      </c>
      <c r="C38" s="30">
        <v>1</v>
      </c>
      <c r="D38" s="31">
        <v>37092422</v>
      </c>
      <c r="E38" s="32">
        <f>IF(ISBLANK(D38),"-",$D$48/$D$45*D38)</f>
        <v>31430629.157232162</v>
      </c>
      <c r="F38" s="31">
        <v>36920213</v>
      </c>
      <c r="G38" s="33">
        <f>IF(ISBLANK(F38),"-",$D$48/$F$45*F38)</f>
        <v>30007779.382518243</v>
      </c>
      <c r="H38" s="19"/>
    </row>
    <row r="39" spans="1:8" ht="26.25" customHeight="1" x14ac:dyDescent="0.4">
      <c r="A39" s="24" t="s">
        <v>33</v>
      </c>
      <c r="B39" s="25">
        <v>1</v>
      </c>
      <c r="C39" s="34">
        <v>2</v>
      </c>
      <c r="D39" s="35">
        <v>35980627</v>
      </c>
      <c r="E39" s="36">
        <f>IF(ISBLANK(D39),"-",$D$48/$D$45*D39)</f>
        <v>30488538.712346546</v>
      </c>
      <c r="F39" s="35">
        <v>37069130</v>
      </c>
      <c r="G39" s="37">
        <f>IF(ISBLANK(F39),"-",$D$48/$F$45*F39)</f>
        <v>30128815.208674133</v>
      </c>
      <c r="H39" s="19"/>
    </row>
    <row r="40" spans="1:8" ht="26.25" customHeight="1" x14ac:dyDescent="0.4">
      <c r="A40" s="24" t="s">
        <v>34</v>
      </c>
      <c r="B40" s="25">
        <v>1</v>
      </c>
      <c r="C40" s="34">
        <v>3</v>
      </c>
      <c r="D40" s="35">
        <v>36095760</v>
      </c>
      <c r="E40" s="36">
        <f>IF(ISBLANK(D40),"-",$D$48/$D$45*D40)</f>
        <v>30586097.794003703</v>
      </c>
      <c r="F40" s="35">
        <v>37033836</v>
      </c>
      <c r="G40" s="37">
        <f>IF(ISBLANK(F40),"-",$D$48/$F$45*F40)</f>
        <v>30100129.172504012</v>
      </c>
      <c r="H40" s="1"/>
    </row>
    <row r="41" spans="1:8" ht="26.25" customHeight="1" x14ac:dyDescent="0.4">
      <c r="A41" s="24" t="s">
        <v>35</v>
      </c>
      <c r="B41" s="25">
        <v>1</v>
      </c>
      <c r="C41" s="38">
        <v>4</v>
      </c>
      <c r="D41" s="39">
        <v>35900968</v>
      </c>
      <c r="E41" s="40">
        <f>IF(ISBLANK(D41),"-",$D$48/$D$45*D41)</f>
        <v>30421038.874022808</v>
      </c>
      <c r="F41" s="39">
        <v>37243088</v>
      </c>
      <c r="G41" s="41">
        <f>IF(ISBLANK(F41),"-",$D$48/$F$45*F41)</f>
        <v>30270203.701904766</v>
      </c>
      <c r="H41" s="1"/>
    </row>
    <row r="42" spans="1:8" ht="27" customHeight="1" x14ac:dyDescent="0.4">
      <c r="A42" s="24" t="s">
        <v>36</v>
      </c>
      <c r="B42" s="25">
        <v>1</v>
      </c>
      <c r="C42" s="42" t="s">
        <v>37</v>
      </c>
      <c r="D42" s="43">
        <f>AVERAGE(D38:D41)</f>
        <v>36267444.25</v>
      </c>
      <c r="E42" s="44">
        <f>AVERAGE(E38:E41)</f>
        <v>30731576.134401307</v>
      </c>
      <c r="F42" s="43">
        <f>AVERAGE(F38:F41)</f>
        <v>37066566.75</v>
      </c>
      <c r="G42" s="45">
        <f>AVERAGE(G38:G41)</f>
        <v>30126731.866400287</v>
      </c>
      <c r="H42" s="1"/>
    </row>
    <row r="43" spans="1:8" ht="26.25" customHeight="1" x14ac:dyDescent="0.4">
      <c r="A43" s="24" t="s">
        <v>38</v>
      </c>
      <c r="B43" s="10">
        <v>1</v>
      </c>
      <c r="C43" s="46" t="s">
        <v>39</v>
      </c>
      <c r="D43" s="47">
        <v>24.91</v>
      </c>
      <c r="E43" s="48"/>
      <c r="F43" s="47">
        <v>25.97</v>
      </c>
      <c r="G43" s="49"/>
      <c r="H43" s="1"/>
    </row>
    <row r="44" spans="1:8" ht="26.25" customHeight="1" x14ac:dyDescent="0.4">
      <c r="A44" s="24" t="s">
        <v>40</v>
      </c>
      <c r="B44" s="10">
        <v>1</v>
      </c>
      <c r="C44" s="50" t="s">
        <v>41</v>
      </c>
      <c r="D44" s="51">
        <f>D43*$B$34</f>
        <v>24.91</v>
      </c>
      <c r="E44" s="49"/>
      <c r="F44" s="51">
        <f>F43*$B$34</f>
        <v>25.97</v>
      </c>
      <c r="G44" s="52"/>
      <c r="H44" s="1"/>
    </row>
    <row r="45" spans="1:8" ht="19.5" customHeight="1" x14ac:dyDescent="0.3">
      <c r="A45" s="24" t="s">
        <v>42</v>
      </c>
      <c r="B45" s="49">
        <f>(B44/B43)*(B42/B41)*(B40/B39)*(B38/B37)*B36</f>
        <v>416.66666666666669</v>
      </c>
      <c r="C45" s="50" t="s">
        <v>43</v>
      </c>
      <c r="D45" s="53">
        <f>D44*$B$30/100</f>
        <v>24.586170000000003</v>
      </c>
      <c r="E45" s="52"/>
      <c r="F45" s="53">
        <f>F44*$B$30/100</f>
        <v>25.632390000000001</v>
      </c>
      <c r="G45" s="52"/>
      <c r="H45" s="1"/>
    </row>
    <row r="46" spans="1:8" ht="19.5" customHeight="1" x14ac:dyDescent="0.3">
      <c r="A46" s="297" t="s">
        <v>44</v>
      </c>
      <c r="B46" s="298"/>
      <c r="C46" s="50" t="s">
        <v>45</v>
      </c>
      <c r="D46" s="51">
        <f>D45/$B$45</f>
        <v>5.9006808000000001E-2</v>
      </c>
      <c r="E46" s="52"/>
      <c r="F46" s="54">
        <f>F45/$B$45</f>
        <v>6.1517735999999996E-2</v>
      </c>
      <c r="G46" s="52"/>
      <c r="H46" s="1"/>
    </row>
    <row r="47" spans="1:8" ht="27" customHeight="1" x14ac:dyDescent="0.4">
      <c r="A47" s="299"/>
      <c r="B47" s="300"/>
      <c r="C47" s="50" t="s">
        <v>46</v>
      </c>
      <c r="D47" s="55">
        <v>0.05</v>
      </c>
      <c r="E47" s="49"/>
      <c r="F47" s="49"/>
      <c r="G47" s="49"/>
      <c r="H47" s="1"/>
    </row>
    <row r="48" spans="1:8" ht="18.75" customHeight="1" x14ac:dyDescent="0.3">
      <c r="A48" s="17"/>
      <c r="B48" s="17"/>
      <c r="C48" s="56" t="s">
        <v>47</v>
      </c>
      <c r="D48" s="57">
        <f>D47*$B$45</f>
        <v>20.833333333333336</v>
      </c>
      <c r="E48" s="49"/>
      <c r="F48" s="49"/>
      <c r="G48" s="49"/>
      <c r="H48" s="1"/>
    </row>
    <row r="49" spans="1:8" ht="19.5" customHeight="1" x14ac:dyDescent="0.3">
      <c r="A49" s="1"/>
      <c r="B49" s="1"/>
      <c r="C49" s="50" t="s">
        <v>48</v>
      </c>
      <c r="D49" s="58">
        <f>D48/B34</f>
        <v>20.833333333333336</v>
      </c>
      <c r="E49" s="52"/>
      <c r="F49" s="52"/>
      <c r="G49" s="52"/>
      <c r="H49" s="1"/>
    </row>
    <row r="50" spans="1:8" ht="18.75" customHeight="1" x14ac:dyDescent="0.3">
      <c r="A50" s="1"/>
      <c r="B50" s="1"/>
      <c r="C50" s="59" t="s">
        <v>49</v>
      </c>
      <c r="D50" s="60">
        <f>AVERAGE(E38:E41,G38:G41)</f>
        <v>30429154.000400797</v>
      </c>
      <c r="E50" s="61"/>
      <c r="F50" s="61"/>
      <c r="G50" s="61"/>
      <c r="H50" s="1"/>
    </row>
    <row r="51" spans="1:8" ht="18.75" customHeight="1" x14ac:dyDescent="0.3">
      <c r="A51" s="1"/>
      <c r="B51" s="1"/>
      <c r="C51" s="50" t="s">
        <v>50</v>
      </c>
      <c r="D51" s="62">
        <f>STDEV(E38:E41,G38:G41)/D50</f>
        <v>1.4866274995723138E-2</v>
      </c>
      <c r="E51" s="63"/>
      <c r="F51" s="63"/>
      <c r="G51" s="63"/>
      <c r="H51" s="1"/>
    </row>
    <row r="52" spans="1:8" ht="19.5" customHeight="1" x14ac:dyDescent="0.3">
      <c r="A52" s="1"/>
      <c r="B52" s="1"/>
      <c r="C52" s="64" t="s">
        <v>51</v>
      </c>
      <c r="D52" s="65">
        <f>COUNT(E38:E41,G38:G41)</f>
        <v>8</v>
      </c>
      <c r="E52" s="49"/>
      <c r="F52" s="49"/>
      <c r="G52" s="49"/>
      <c r="H52" s="1"/>
    </row>
    <row r="53" spans="1:8" ht="18.75" customHeight="1" x14ac:dyDescent="0.3">
      <c r="A53" s="1"/>
      <c r="B53" s="1"/>
      <c r="C53" s="1"/>
      <c r="D53" s="1"/>
      <c r="E53" s="1"/>
      <c r="F53" s="1"/>
      <c r="G53" s="1"/>
      <c r="H53" s="1"/>
    </row>
    <row r="54" spans="1:8" ht="18.75" customHeight="1" x14ac:dyDescent="0.3">
      <c r="A54" s="2" t="s">
        <v>52</v>
      </c>
      <c r="B54" s="66" t="s">
        <v>53</v>
      </c>
      <c r="C54" s="1"/>
      <c r="D54" s="1"/>
      <c r="E54" s="1"/>
      <c r="F54" s="1"/>
      <c r="G54" s="1"/>
      <c r="H54" s="1"/>
    </row>
    <row r="55" spans="1:8" ht="18.75" customHeight="1" x14ac:dyDescent="0.3">
      <c r="A55" s="9" t="s">
        <v>54</v>
      </c>
      <c r="B55" s="67" t="str">
        <f>B21</f>
        <v>Miconazole nitrate BP 2% w/w + chlorhexidine hydrochloride PB 0.5% W/W.</v>
      </c>
      <c r="C55" s="1"/>
      <c r="D55" s="1"/>
      <c r="E55" s="1"/>
      <c r="F55" s="1"/>
      <c r="G55" s="1"/>
      <c r="H55" s="1"/>
    </row>
    <row r="56" spans="1:8" ht="26.25" customHeight="1" x14ac:dyDescent="0.4">
      <c r="A56" s="9" t="s">
        <v>55</v>
      </c>
      <c r="B56" s="68">
        <v>100</v>
      </c>
      <c r="C56" s="69" t="s">
        <v>56</v>
      </c>
      <c r="D56" s="70">
        <v>500</v>
      </c>
      <c r="E56" s="1" t="str">
        <f>B20</f>
        <v>Contains miconazole nitrate BP 2% w/w + chlorhexidine hydrochloride BP 0.5% W/W.</v>
      </c>
      <c r="F56" s="1"/>
      <c r="G56" s="1"/>
      <c r="H56" s="1"/>
    </row>
    <row r="57" spans="1:8" ht="19.5" customHeight="1" x14ac:dyDescent="0.3">
      <c r="A57" s="1"/>
      <c r="B57" s="1"/>
      <c r="C57" s="1"/>
      <c r="D57" s="1"/>
      <c r="E57" s="1"/>
      <c r="F57" s="1"/>
      <c r="G57" s="1"/>
      <c r="H57" s="1"/>
    </row>
    <row r="58" spans="1:8" ht="27" customHeight="1" x14ac:dyDescent="0.4">
      <c r="A58" s="20" t="s">
        <v>57</v>
      </c>
      <c r="B58" s="21">
        <v>50</v>
      </c>
      <c r="C58" s="1"/>
      <c r="D58" s="71" t="s">
        <v>58</v>
      </c>
      <c r="E58" s="72" t="s">
        <v>29</v>
      </c>
      <c r="F58" s="72" t="s">
        <v>30</v>
      </c>
      <c r="G58" s="72" t="s">
        <v>59</v>
      </c>
      <c r="H58" s="26" t="s">
        <v>60</v>
      </c>
    </row>
    <row r="59" spans="1:8" ht="26.25" customHeight="1" x14ac:dyDescent="0.4">
      <c r="A59" s="24" t="s">
        <v>61</v>
      </c>
      <c r="B59" s="25">
        <v>1</v>
      </c>
      <c r="C59" s="301" t="s">
        <v>62</v>
      </c>
      <c r="D59" s="303">
        <v>0.54800000000000004</v>
      </c>
      <c r="E59" s="73">
        <v>1</v>
      </c>
      <c r="F59" s="74">
        <v>36093765</v>
      </c>
      <c r="G59" s="75">
        <f>IF(ISBLANK(F59),"-",(F59/$D$50*$D$47*$B$67)*$B$56/$D$59)</f>
        <v>541.1301828393365</v>
      </c>
      <c r="H59" s="76">
        <f>IF(ISBLANK(F59),"-",G59/$D$56)</f>
        <v>1.0822603656786729</v>
      </c>
    </row>
    <row r="60" spans="1:8" ht="26.25" customHeight="1" x14ac:dyDescent="0.4">
      <c r="A60" s="24" t="s">
        <v>63</v>
      </c>
      <c r="B60" s="25">
        <v>1</v>
      </c>
      <c r="C60" s="296"/>
      <c r="D60" s="304"/>
      <c r="E60" s="77">
        <v>2</v>
      </c>
      <c r="F60" s="78">
        <v>35233633</v>
      </c>
      <c r="G60" s="79">
        <f>IF(ISBLANK(F60),"-",(F60/$D$50*$D$47*$B$67)*$B$56/$D$59)</f>
        <v>528.2347870160977</v>
      </c>
      <c r="H60" s="80">
        <f t="shared" ref="H60:H70" si="0">IF(ISBLANK(F60),"-",G60/$D$56)</f>
        <v>1.0564695740321954</v>
      </c>
    </row>
    <row r="61" spans="1:8" ht="26.25" customHeight="1" x14ac:dyDescent="0.4">
      <c r="A61" s="24" t="s">
        <v>64</v>
      </c>
      <c r="B61" s="25">
        <v>1</v>
      </c>
      <c r="C61" s="296"/>
      <c r="D61" s="304"/>
      <c r="E61" s="77">
        <v>3</v>
      </c>
      <c r="F61" s="78">
        <v>35523659</v>
      </c>
      <c r="G61" s="79">
        <f>IF(ISBLANK(F61),"-",(F61/$D$50*$D$47*$B$67)*$B$56/$D$59)</f>
        <v>532.58295691214926</v>
      </c>
      <c r="H61" s="80">
        <f>IF(ISBLANK(F61),"-",G61/$D$56)</f>
        <v>1.0651659138242986</v>
      </c>
    </row>
    <row r="62" spans="1:8" ht="27" customHeight="1" x14ac:dyDescent="0.4">
      <c r="A62" s="24" t="s">
        <v>65</v>
      </c>
      <c r="B62" s="25">
        <v>1</v>
      </c>
      <c r="C62" s="302"/>
      <c r="D62" s="305"/>
      <c r="E62" s="81">
        <v>4</v>
      </c>
      <c r="F62" s="82"/>
      <c r="G62" s="83" t="str">
        <f>IF(ISBLANK(F62),"-",(F62/$D$50*$D$47*$B$67)*$B$56/$D$59)</f>
        <v>-</v>
      </c>
      <c r="H62" s="84" t="str">
        <f t="shared" si="0"/>
        <v>-</v>
      </c>
    </row>
    <row r="63" spans="1:8" ht="26.25" customHeight="1" x14ac:dyDescent="0.4">
      <c r="A63" s="24" t="s">
        <v>66</v>
      </c>
      <c r="B63" s="25">
        <v>1</v>
      </c>
      <c r="C63" s="301" t="s">
        <v>67</v>
      </c>
      <c r="D63" s="303">
        <v>0.54400000000000004</v>
      </c>
      <c r="E63" s="73">
        <v>1</v>
      </c>
      <c r="F63" s="74">
        <v>34910801</v>
      </c>
      <c r="G63" s="75">
        <f>IF(ISBLANK(F63),"-",(F63/$D$50*$D$47*$B$67)*$B$56/$D$63)</f>
        <v>527.24326926138303</v>
      </c>
      <c r="H63" s="85">
        <f>IF(ISBLANK(F63),"-",G63/$D$56)</f>
        <v>1.054486538522766</v>
      </c>
    </row>
    <row r="64" spans="1:8" ht="26.25" customHeight="1" x14ac:dyDescent="0.4">
      <c r="A64" s="24" t="s">
        <v>68</v>
      </c>
      <c r="B64" s="25">
        <v>1</v>
      </c>
      <c r="C64" s="296"/>
      <c r="D64" s="304"/>
      <c r="E64" s="77">
        <v>2</v>
      </c>
      <c r="F64" s="78">
        <v>34729823</v>
      </c>
      <c r="G64" s="79">
        <f>IF(ISBLANK(F64),"-",(F64/$D$50*$D$47*$B$67)*$B$56/$D$63)</f>
        <v>524.51003399747776</v>
      </c>
      <c r="H64" s="86">
        <f t="shared" si="0"/>
        <v>1.0490200679949555</v>
      </c>
    </row>
    <row r="65" spans="1:8" ht="26.25" customHeight="1" x14ac:dyDescent="0.4">
      <c r="A65" s="24" t="s">
        <v>69</v>
      </c>
      <c r="B65" s="25">
        <v>1</v>
      </c>
      <c r="C65" s="296"/>
      <c r="D65" s="304"/>
      <c r="E65" s="77">
        <v>3</v>
      </c>
      <c r="F65" s="78">
        <v>34914476</v>
      </c>
      <c r="G65" s="79">
        <f>IF(ISBLANK(F65),"-",(F65/$D$50*$D$47*$B$67)*$B$56/$D$63)</f>
        <v>527.29877125386213</v>
      </c>
      <c r="H65" s="86">
        <f t="shared" si="0"/>
        <v>1.0545975425077243</v>
      </c>
    </row>
    <row r="66" spans="1:8" ht="27" customHeight="1" x14ac:dyDescent="0.4">
      <c r="A66" s="24" t="s">
        <v>70</v>
      </c>
      <c r="B66" s="25">
        <v>1</v>
      </c>
      <c r="C66" s="302"/>
      <c r="D66" s="305"/>
      <c r="E66" s="81">
        <v>4</v>
      </c>
      <c r="F66" s="82"/>
      <c r="G66" s="79" t="str">
        <f>IF(ISBLANK(F66),"-",(F66/$D$50*$D$47*$B$67)*$B$56/$D$63)</f>
        <v>-</v>
      </c>
      <c r="H66" s="87" t="str">
        <f t="shared" si="0"/>
        <v>-</v>
      </c>
    </row>
    <row r="67" spans="1:8" ht="26.25" customHeight="1" x14ac:dyDescent="0.4">
      <c r="A67" s="24" t="s">
        <v>71</v>
      </c>
      <c r="B67" s="88">
        <f>(B66/B65)*(B64/B63)*(B62/B61)*(B60/B59)*B58</f>
        <v>50</v>
      </c>
      <c r="C67" s="301" t="s">
        <v>72</v>
      </c>
      <c r="D67" s="303">
        <v>0.54700000000000004</v>
      </c>
      <c r="E67" s="73">
        <v>1</v>
      </c>
      <c r="F67" s="74">
        <v>35521522</v>
      </c>
      <c r="G67" s="75">
        <f>IF(ISBLANK(F67),"-",(F67/$D$50*$D$47*$B$67)*$B$56/$D$67)</f>
        <v>533.52450313027873</v>
      </c>
      <c r="H67" s="76">
        <f t="shared" si="0"/>
        <v>1.0670490062605575</v>
      </c>
    </row>
    <row r="68" spans="1:8" ht="27" customHeight="1" x14ac:dyDescent="0.4">
      <c r="A68" s="89" t="s">
        <v>73</v>
      </c>
      <c r="B68" s="90">
        <f>(D47*B67)/D56*B56</f>
        <v>0.5</v>
      </c>
      <c r="C68" s="296"/>
      <c r="D68" s="304"/>
      <c r="E68" s="77">
        <v>2</v>
      </c>
      <c r="F68" s="78">
        <v>35846615</v>
      </c>
      <c r="G68" s="79">
        <f>IF(ISBLANK(F68),"-",(F68/$D$50*$D$47*$B$67)*$B$56/$D$67)</f>
        <v>538.40731984337276</v>
      </c>
      <c r="H68" s="80">
        <f t="shared" si="0"/>
        <v>1.0768146396867455</v>
      </c>
    </row>
    <row r="69" spans="1:8" ht="26.25" customHeight="1" x14ac:dyDescent="0.4">
      <c r="A69" s="297" t="s">
        <v>44</v>
      </c>
      <c r="B69" s="307"/>
      <c r="C69" s="296"/>
      <c r="D69" s="304"/>
      <c r="E69" s="77">
        <v>3</v>
      </c>
      <c r="F69" s="78">
        <v>35988359</v>
      </c>
      <c r="G69" s="79">
        <f>IF(ISBLANK(F69),"-",(F69/$D$50*$D$47*$B$67)*$B$56/$D$67)</f>
        <v>540.53627977847077</v>
      </c>
      <c r="H69" s="80">
        <f>IF(ISBLANK(F69),"-",G69/$D$56)</f>
        <v>1.0810725595569415</v>
      </c>
    </row>
    <row r="70" spans="1:8" ht="27" customHeight="1" x14ac:dyDescent="0.4">
      <c r="A70" s="299"/>
      <c r="B70" s="308"/>
      <c r="C70" s="306"/>
      <c r="D70" s="305"/>
      <c r="E70" s="81">
        <v>4</v>
      </c>
      <c r="F70" s="82"/>
      <c r="G70" s="83" t="str">
        <f>IF(ISBLANK(F70),"-",(F70/$D$50*$D$47*$B$67)*$B$56/$D$67)</f>
        <v>-</v>
      </c>
      <c r="H70" s="84" t="str">
        <f t="shared" si="0"/>
        <v>-</v>
      </c>
    </row>
    <row r="71" spans="1:8" ht="26.25" customHeight="1" x14ac:dyDescent="0.4">
      <c r="A71" s="91"/>
      <c r="B71" s="91"/>
      <c r="C71" s="91"/>
      <c r="D71" s="91"/>
      <c r="E71" s="91"/>
      <c r="F71" s="92"/>
      <c r="G71" s="59" t="s">
        <v>37</v>
      </c>
      <c r="H71" s="93">
        <f>AVERAGE(H59:H70)</f>
        <v>1.0652151342294287</v>
      </c>
    </row>
    <row r="72" spans="1:8" ht="26.25" customHeight="1" x14ac:dyDescent="0.4">
      <c r="A72" s="1"/>
      <c r="B72" s="1"/>
      <c r="C72" s="91"/>
      <c r="D72" s="91"/>
      <c r="E72" s="91"/>
      <c r="F72" s="92"/>
      <c r="G72" s="50" t="s">
        <v>50</v>
      </c>
      <c r="H72" s="94">
        <f>STDEV(H59:H70)/H71</f>
        <v>1.1718339267924193E-2</v>
      </c>
    </row>
    <row r="73" spans="1:8" ht="27" customHeight="1" x14ac:dyDescent="0.4">
      <c r="A73" s="91"/>
      <c r="B73" s="91"/>
      <c r="C73" s="92"/>
      <c r="D73" s="95"/>
      <c r="E73" s="95"/>
      <c r="F73" s="92"/>
      <c r="G73" s="64" t="s">
        <v>51</v>
      </c>
      <c r="H73" s="96">
        <f>COUNT(H59:H70)</f>
        <v>9</v>
      </c>
    </row>
    <row r="74" spans="1:8" ht="18.75" customHeight="1" x14ac:dyDescent="0.3">
      <c r="A74" s="91"/>
      <c r="B74" s="91"/>
      <c r="C74" s="92"/>
      <c r="D74" s="95"/>
      <c r="E74" s="95"/>
      <c r="F74" s="95"/>
      <c r="G74" s="95"/>
      <c r="H74" s="92"/>
    </row>
    <row r="75" spans="1:8" ht="26.25" customHeight="1" x14ac:dyDescent="0.3">
      <c r="A75" s="97" t="s">
        <v>74</v>
      </c>
      <c r="B75" s="98" t="s">
        <v>75</v>
      </c>
      <c r="C75" s="296" t="str">
        <f>B20</f>
        <v>Contains miconazole nitrate BP 2% w/w + chlorhexidine hydrochloride BP 0.5% W/W.</v>
      </c>
      <c r="D75" s="296"/>
      <c r="E75" s="99" t="s">
        <v>76</v>
      </c>
      <c r="F75" s="100">
        <f>H71</f>
        <v>1.0652151342294287</v>
      </c>
      <c r="G75" s="1"/>
      <c r="H75" s="92"/>
    </row>
    <row r="76" spans="1:8" ht="19.5" customHeight="1" x14ac:dyDescent="0.3">
      <c r="A76" s="101"/>
      <c r="B76" s="102"/>
      <c r="C76" s="103"/>
      <c r="D76" s="103"/>
      <c r="E76" s="102"/>
      <c r="F76" s="102"/>
      <c r="G76" s="102"/>
      <c r="H76" s="102"/>
    </row>
    <row r="77" spans="1:8" ht="18.75" customHeight="1" x14ac:dyDescent="0.3">
      <c r="A77" s="1"/>
      <c r="B77" s="69" t="s">
        <v>77</v>
      </c>
      <c r="C77" s="1"/>
      <c r="D77" s="1"/>
      <c r="E77" s="92" t="s">
        <v>78</v>
      </c>
      <c r="F77" s="92"/>
      <c r="G77" s="92" t="s">
        <v>79</v>
      </c>
      <c r="H77" s="1"/>
    </row>
    <row r="78" spans="1:8" ht="18.75" customHeight="1" x14ac:dyDescent="0.3">
      <c r="A78" s="104" t="s">
        <v>80</v>
      </c>
      <c r="B78" s="105"/>
      <c r="C78" s="105"/>
      <c r="D78" s="91"/>
      <c r="E78" s="106"/>
      <c r="F78" s="107"/>
      <c r="G78" s="108"/>
      <c r="H78" s="108"/>
    </row>
    <row r="79" spans="1:8" ht="18.75" customHeight="1" x14ac:dyDescent="0.3">
      <c r="A79" s="104" t="s">
        <v>81</v>
      </c>
      <c r="B79" s="109"/>
      <c r="C79" s="109"/>
      <c r="D79" s="110"/>
      <c r="E79" s="111"/>
      <c r="F79" s="107"/>
      <c r="G79" s="112"/>
      <c r="H79" s="112"/>
    </row>
    <row r="250" spans="1:1" x14ac:dyDescent="0.2">
      <c r="A250">
        <v>5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C75:D75"/>
    <mergeCell ref="A46:B47"/>
    <mergeCell ref="C59:C62"/>
    <mergeCell ref="D59:D62"/>
    <mergeCell ref="C63:C66"/>
    <mergeCell ref="D63:D66"/>
    <mergeCell ref="C67:C70"/>
    <mergeCell ref="D67:D70"/>
    <mergeCell ref="A69:B70"/>
    <mergeCell ref="D36:E36"/>
    <mergeCell ref="A16:H16"/>
    <mergeCell ref="A17:H17"/>
    <mergeCell ref="B18:C18"/>
    <mergeCell ref="B20:C20"/>
    <mergeCell ref="B21:H21"/>
    <mergeCell ref="B26:C26"/>
    <mergeCell ref="B27:C27"/>
    <mergeCell ref="C29:H29"/>
    <mergeCell ref="C31:H31"/>
    <mergeCell ref="C32:H32"/>
  </mergeCells>
  <conditionalFormatting sqref="D51">
    <cfRule type="cellIs" dxfId="3" priority="1" operator="greaterThan">
      <formula>0.02</formula>
    </cfRule>
  </conditionalFormatting>
  <conditionalFormatting sqref="H72">
    <cfRule type="cellIs" dxfId="2" priority="2" operator="greaterThan">
      <formula>0.02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zoomScale="73" zoomScaleNormal="73" workbookViewId="0">
      <selection activeCell="C19" sqref="C19"/>
    </sheetView>
  </sheetViews>
  <sheetFormatPr defaultRowHeight="12.75" x14ac:dyDescent="0.2"/>
  <cols>
    <col min="1" max="1" width="61.28515625" customWidth="1"/>
    <col min="2" max="2" width="30.140625" customWidth="1"/>
    <col min="3" max="3" width="50.140625" customWidth="1"/>
    <col min="4" max="4" width="22.85546875" customWidth="1"/>
    <col min="5" max="5" width="25.5703125" customWidth="1"/>
    <col min="6" max="6" width="19.28515625" customWidth="1"/>
    <col min="7" max="7" width="27" customWidth="1"/>
    <col min="8" max="8" width="16.5703125" customWidth="1"/>
  </cols>
  <sheetData>
    <row r="1" spans="1:8" ht="18.75" customHeight="1" x14ac:dyDescent="0.3">
      <c r="A1" s="114"/>
      <c r="B1" s="114"/>
      <c r="C1" s="114"/>
      <c r="D1" s="114"/>
      <c r="E1" s="114"/>
      <c r="F1" s="114"/>
      <c r="G1" s="114"/>
      <c r="H1" s="114"/>
    </row>
    <row r="2" spans="1:8" ht="18.75" customHeight="1" x14ac:dyDescent="0.3">
      <c r="A2" s="114"/>
      <c r="B2" s="114"/>
      <c r="C2" s="114"/>
      <c r="D2" s="114"/>
      <c r="E2" s="114"/>
      <c r="F2" s="114"/>
      <c r="G2" s="114"/>
      <c r="H2" s="114"/>
    </row>
    <row r="3" spans="1:8" ht="18.75" customHeight="1" x14ac:dyDescent="0.3">
      <c r="A3" s="114"/>
      <c r="B3" s="114"/>
      <c r="C3" s="114"/>
      <c r="D3" s="114"/>
      <c r="E3" s="114"/>
      <c r="F3" s="114"/>
      <c r="G3" s="114"/>
      <c r="H3" s="114"/>
    </row>
    <row r="4" spans="1:8" ht="18.75" customHeight="1" x14ac:dyDescent="0.3">
      <c r="A4" s="114"/>
      <c r="B4" s="114"/>
      <c r="C4" s="114"/>
      <c r="D4" s="114"/>
      <c r="E4" s="114"/>
      <c r="F4" s="114"/>
      <c r="G4" s="114"/>
      <c r="H4" s="114"/>
    </row>
    <row r="5" spans="1:8" ht="18.75" customHeight="1" x14ac:dyDescent="0.3">
      <c r="A5" s="114"/>
      <c r="B5" s="114"/>
      <c r="C5" s="114"/>
      <c r="D5" s="114"/>
      <c r="E5" s="114"/>
      <c r="F5" s="114"/>
      <c r="G5" s="114"/>
      <c r="H5" s="114"/>
    </row>
    <row r="6" spans="1:8" ht="18.75" customHeight="1" x14ac:dyDescent="0.3">
      <c r="A6" s="114"/>
      <c r="B6" s="114"/>
      <c r="C6" s="114"/>
      <c r="D6" s="114"/>
      <c r="E6" s="114"/>
      <c r="F6" s="114"/>
      <c r="G6" s="114"/>
      <c r="H6" s="114"/>
    </row>
    <row r="7" spans="1:8" ht="18.75" customHeight="1" x14ac:dyDescent="0.3">
      <c r="A7" s="114"/>
      <c r="B7" s="114"/>
      <c r="C7" s="114"/>
      <c r="D7" s="114"/>
      <c r="E7" s="114"/>
      <c r="F7" s="114"/>
      <c r="G7" s="114"/>
      <c r="H7" s="114"/>
    </row>
    <row r="8" spans="1:8" ht="18.75" customHeight="1" x14ac:dyDescent="0.3">
      <c r="A8" s="114"/>
      <c r="B8" s="114"/>
      <c r="C8" s="114"/>
      <c r="D8" s="114"/>
      <c r="E8" s="114"/>
      <c r="F8" s="114"/>
      <c r="G8" s="114"/>
      <c r="H8" s="114"/>
    </row>
    <row r="9" spans="1:8" ht="18.75" customHeight="1" x14ac:dyDescent="0.3">
      <c r="A9" s="114"/>
      <c r="B9" s="114"/>
      <c r="C9" s="114"/>
      <c r="D9" s="114"/>
      <c r="E9" s="114"/>
      <c r="F9" s="114"/>
      <c r="G9" s="114"/>
      <c r="H9" s="114"/>
    </row>
    <row r="10" spans="1:8" ht="18.75" customHeight="1" x14ac:dyDescent="0.3">
      <c r="A10" s="114"/>
      <c r="B10" s="114"/>
      <c r="C10" s="114"/>
      <c r="D10" s="114"/>
      <c r="E10" s="114"/>
      <c r="F10" s="114"/>
      <c r="G10" s="114"/>
      <c r="H10" s="114"/>
    </row>
    <row r="11" spans="1:8" ht="18.75" customHeight="1" x14ac:dyDescent="0.3">
      <c r="A11" s="114"/>
      <c r="B11" s="114"/>
      <c r="C11" s="114"/>
      <c r="D11" s="114"/>
      <c r="E11" s="114"/>
      <c r="F11" s="114"/>
      <c r="G11" s="114"/>
      <c r="H11" s="114"/>
    </row>
    <row r="12" spans="1:8" ht="18.75" customHeight="1" x14ac:dyDescent="0.3">
      <c r="A12" s="114"/>
      <c r="B12" s="114"/>
      <c r="C12" s="114"/>
      <c r="D12" s="114"/>
      <c r="E12" s="114"/>
      <c r="F12" s="114"/>
      <c r="G12" s="114"/>
      <c r="H12" s="114"/>
    </row>
    <row r="13" spans="1:8" ht="18.75" customHeight="1" x14ac:dyDescent="0.3">
      <c r="A13" s="114"/>
      <c r="B13" s="114"/>
      <c r="C13" s="114"/>
      <c r="D13" s="114"/>
      <c r="E13" s="114"/>
      <c r="F13" s="114"/>
      <c r="G13" s="114"/>
      <c r="H13" s="114"/>
    </row>
    <row r="14" spans="1:8" ht="18.75" customHeight="1" x14ac:dyDescent="0.3">
      <c r="A14" s="114"/>
      <c r="B14" s="114"/>
      <c r="C14" s="114"/>
      <c r="D14" s="114"/>
      <c r="E14" s="114"/>
      <c r="F14" s="114"/>
      <c r="G14" s="114"/>
      <c r="H14" s="114"/>
    </row>
    <row r="15" spans="1:8" ht="19.5" customHeight="1" x14ac:dyDescent="0.3">
      <c r="A15" s="114"/>
      <c r="B15" s="114"/>
      <c r="C15" s="114"/>
      <c r="D15" s="114"/>
      <c r="E15" s="114"/>
      <c r="F15" s="114"/>
      <c r="G15" s="114"/>
      <c r="H15" s="114"/>
    </row>
    <row r="16" spans="1:8" ht="19.5" customHeight="1" x14ac:dyDescent="0.3">
      <c r="A16" s="284" t="s">
        <v>0</v>
      </c>
      <c r="B16" s="285"/>
      <c r="C16" s="285"/>
      <c r="D16" s="285"/>
      <c r="E16" s="285"/>
      <c r="F16" s="285"/>
      <c r="G16" s="285"/>
      <c r="H16" s="286"/>
    </row>
    <row r="17" spans="1:8" ht="20.25" customHeight="1" x14ac:dyDescent="0.2">
      <c r="A17" s="287" t="s">
        <v>1</v>
      </c>
      <c r="B17" s="287"/>
      <c r="C17" s="287"/>
      <c r="D17" s="287"/>
      <c r="E17" s="287"/>
      <c r="F17" s="287"/>
      <c r="G17" s="287"/>
      <c r="H17" s="287"/>
    </row>
    <row r="18" spans="1:8" ht="26.25" customHeight="1" x14ac:dyDescent="0.4">
      <c r="A18" s="116" t="s">
        <v>2</v>
      </c>
      <c r="B18" s="288" t="s">
        <v>3</v>
      </c>
      <c r="C18" s="288"/>
      <c r="D18" s="114"/>
      <c r="E18" s="114"/>
      <c r="F18" s="114"/>
      <c r="G18" s="114"/>
      <c r="H18" s="114"/>
    </row>
    <row r="19" spans="1:8" ht="26.25" customHeight="1" x14ac:dyDescent="0.4">
      <c r="A19" s="116" t="s">
        <v>4</v>
      </c>
      <c r="B19" s="117" t="s">
        <v>5</v>
      </c>
      <c r="C19" s="226">
        <v>3</v>
      </c>
      <c r="D19" s="114"/>
      <c r="E19" s="114"/>
      <c r="F19" s="114"/>
      <c r="G19" s="114"/>
      <c r="H19" s="114"/>
    </row>
    <row r="20" spans="1:8" ht="26.25" customHeight="1" x14ac:dyDescent="0.4">
      <c r="A20" s="116" t="s">
        <v>6</v>
      </c>
      <c r="B20" s="289" t="s">
        <v>7</v>
      </c>
      <c r="C20" s="289"/>
      <c r="D20" s="114"/>
      <c r="E20" s="114"/>
      <c r="F20" s="114"/>
      <c r="G20" s="114"/>
      <c r="H20" s="114"/>
    </row>
    <row r="21" spans="1:8" ht="26.25" customHeight="1" x14ac:dyDescent="0.4">
      <c r="A21" s="116" t="s">
        <v>8</v>
      </c>
      <c r="B21" s="289" t="s">
        <v>9</v>
      </c>
      <c r="C21" s="289"/>
      <c r="D21" s="289"/>
      <c r="E21" s="289"/>
      <c r="F21" s="289"/>
      <c r="G21" s="289"/>
      <c r="H21" s="289"/>
    </row>
    <row r="22" spans="1:8" ht="26.25" customHeight="1" x14ac:dyDescent="0.4">
      <c r="A22" s="116" t="s">
        <v>10</v>
      </c>
      <c r="B22" s="118" t="s">
        <v>11</v>
      </c>
      <c r="C22" s="114"/>
      <c r="D22" s="114"/>
      <c r="E22" s="114"/>
      <c r="F22" s="114"/>
      <c r="G22" s="114"/>
      <c r="H22" s="114"/>
    </row>
    <row r="23" spans="1:8" ht="26.25" customHeight="1" x14ac:dyDescent="0.4">
      <c r="A23" s="116" t="s">
        <v>12</v>
      </c>
      <c r="B23" s="118"/>
      <c r="C23" s="114"/>
      <c r="D23" s="114"/>
      <c r="E23" s="114"/>
      <c r="F23" s="114"/>
      <c r="G23" s="114"/>
      <c r="H23" s="114"/>
    </row>
    <row r="24" spans="1:8" ht="18.75" customHeight="1" x14ac:dyDescent="0.3">
      <c r="A24" s="116"/>
      <c r="B24" s="119"/>
      <c r="C24" s="114"/>
      <c r="D24" s="114"/>
      <c r="E24" s="114"/>
      <c r="F24" s="114"/>
      <c r="G24" s="114"/>
      <c r="H24" s="114"/>
    </row>
    <row r="25" spans="1:8" ht="18.75" customHeight="1" x14ac:dyDescent="0.3">
      <c r="A25" s="120"/>
      <c r="B25" s="119"/>
      <c r="C25" s="114"/>
      <c r="D25" s="114"/>
      <c r="E25" s="114"/>
      <c r="F25" s="114"/>
      <c r="G25" s="114"/>
      <c r="H25" s="114"/>
    </row>
    <row r="26" spans="1:8" ht="26.25" customHeight="1" x14ac:dyDescent="0.4">
      <c r="A26" s="121" t="s">
        <v>13</v>
      </c>
      <c r="B26" s="288" t="s">
        <v>82</v>
      </c>
      <c r="C26" s="288"/>
      <c r="D26" s="114"/>
      <c r="E26" s="114"/>
      <c r="F26" s="114"/>
      <c r="G26" s="114"/>
      <c r="H26" s="114"/>
    </row>
    <row r="27" spans="1:8" ht="26.25" customHeight="1" x14ac:dyDescent="0.4">
      <c r="A27" s="122" t="s">
        <v>14</v>
      </c>
      <c r="B27" s="289" t="s">
        <v>83</v>
      </c>
      <c r="C27" s="289"/>
      <c r="D27" s="114"/>
      <c r="E27" s="114"/>
      <c r="F27" s="114"/>
      <c r="G27" s="114"/>
      <c r="H27" s="114"/>
    </row>
    <row r="28" spans="1:8" ht="27" customHeight="1" x14ac:dyDescent="0.4">
      <c r="A28" s="122" t="s">
        <v>15</v>
      </c>
      <c r="B28" s="123">
        <v>99.78</v>
      </c>
      <c r="C28" s="114"/>
      <c r="D28" s="114"/>
      <c r="E28" s="114"/>
      <c r="F28" s="114"/>
      <c r="G28" s="114"/>
      <c r="H28" s="114"/>
    </row>
    <row r="29" spans="1:8" ht="27" customHeight="1" x14ac:dyDescent="0.4">
      <c r="A29" s="122" t="s">
        <v>16</v>
      </c>
      <c r="B29" s="124"/>
      <c r="C29" s="290" t="s">
        <v>17</v>
      </c>
      <c r="D29" s="291"/>
      <c r="E29" s="291"/>
      <c r="F29" s="291"/>
      <c r="G29" s="291"/>
      <c r="H29" s="292"/>
    </row>
    <row r="30" spans="1:8" ht="19.5" customHeight="1" x14ac:dyDescent="0.3">
      <c r="A30" s="122" t="s">
        <v>18</v>
      </c>
      <c r="B30" s="125">
        <f>B28-B29</f>
        <v>99.78</v>
      </c>
      <c r="C30" s="126"/>
      <c r="D30" s="126"/>
      <c r="E30" s="126"/>
      <c r="F30" s="126"/>
      <c r="G30" s="126"/>
      <c r="H30" s="127"/>
    </row>
    <row r="31" spans="1:8" ht="27" customHeight="1" x14ac:dyDescent="0.4">
      <c r="A31" s="122" t="s">
        <v>19</v>
      </c>
      <c r="B31" s="128">
        <v>1</v>
      </c>
      <c r="C31" s="293" t="s">
        <v>20</v>
      </c>
      <c r="D31" s="294"/>
      <c r="E31" s="294"/>
      <c r="F31" s="294"/>
      <c r="G31" s="294"/>
      <c r="H31" s="295"/>
    </row>
    <row r="32" spans="1:8" ht="27" customHeight="1" x14ac:dyDescent="0.4">
      <c r="A32" s="122" t="s">
        <v>21</v>
      </c>
      <c r="B32" s="128">
        <v>1</v>
      </c>
      <c r="C32" s="293" t="s">
        <v>22</v>
      </c>
      <c r="D32" s="294"/>
      <c r="E32" s="294"/>
      <c r="F32" s="294"/>
      <c r="G32" s="294"/>
      <c r="H32" s="295"/>
    </row>
    <row r="33" spans="1:8" ht="18.75" customHeight="1" x14ac:dyDescent="0.3">
      <c r="A33" s="122"/>
      <c r="B33" s="129"/>
      <c r="C33" s="130"/>
      <c r="D33" s="130"/>
      <c r="E33" s="130"/>
      <c r="F33" s="130"/>
      <c r="G33" s="130"/>
      <c r="H33" s="130"/>
    </row>
    <row r="34" spans="1:8" ht="18.75" customHeight="1" x14ac:dyDescent="0.3">
      <c r="A34" s="122" t="s">
        <v>23</v>
      </c>
      <c r="B34" s="131">
        <f>B31/B32</f>
        <v>1</v>
      </c>
      <c r="C34" s="114" t="s">
        <v>24</v>
      </c>
      <c r="D34" s="114"/>
      <c r="E34" s="114"/>
      <c r="F34" s="114"/>
      <c r="G34" s="114"/>
      <c r="H34" s="114"/>
    </row>
    <row r="35" spans="1:8" ht="19.5" customHeight="1" x14ac:dyDescent="0.3">
      <c r="A35" s="122"/>
      <c r="B35" s="125"/>
      <c r="C35" s="132"/>
      <c r="D35" s="132"/>
      <c r="E35" s="132"/>
      <c r="F35" s="132"/>
      <c r="G35" s="132"/>
      <c r="H35" s="114"/>
    </row>
    <row r="36" spans="1:8" ht="27" customHeight="1" x14ac:dyDescent="0.4">
      <c r="A36" s="133" t="s">
        <v>25</v>
      </c>
      <c r="B36" s="134">
        <v>25</v>
      </c>
      <c r="C36" s="114"/>
      <c r="D36" s="282" t="s">
        <v>26</v>
      </c>
      <c r="E36" s="283"/>
      <c r="F36" s="135" t="s">
        <v>27</v>
      </c>
      <c r="G36" s="136"/>
      <c r="H36" s="132"/>
    </row>
    <row r="37" spans="1:8" ht="26.25" customHeight="1" x14ac:dyDescent="0.4">
      <c r="A37" s="137" t="s">
        <v>28</v>
      </c>
      <c r="B37" s="138">
        <v>5</v>
      </c>
      <c r="C37" s="139" t="s">
        <v>29</v>
      </c>
      <c r="D37" s="140" t="s">
        <v>30</v>
      </c>
      <c r="E37" s="141" t="s">
        <v>31</v>
      </c>
      <c r="F37" s="140" t="s">
        <v>30</v>
      </c>
      <c r="G37" s="142" t="s">
        <v>31</v>
      </c>
      <c r="H37" s="132"/>
    </row>
    <row r="38" spans="1:8" ht="26.25" customHeight="1" x14ac:dyDescent="0.4">
      <c r="A38" s="137" t="s">
        <v>32</v>
      </c>
      <c r="B38" s="138">
        <v>25</v>
      </c>
      <c r="C38" s="143">
        <v>1</v>
      </c>
      <c r="D38" s="144">
        <v>27429282</v>
      </c>
      <c r="E38" s="145">
        <f>IF(ISBLANK(D38),"-",$D$48/$D$45*D38)</f>
        <v>25054465.430947717</v>
      </c>
      <c r="F38" s="144">
        <v>26396161</v>
      </c>
      <c r="G38" s="146">
        <f>IF(ISBLANK(F38),"-",$D$48/$F$45*F38)</f>
        <v>24119584.786018662</v>
      </c>
      <c r="H38" s="132"/>
    </row>
    <row r="39" spans="1:8" ht="26.25" customHeight="1" x14ac:dyDescent="0.4">
      <c r="A39" s="137" t="s">
        <v>33</v>
      </c>
      <c r="B39" s="138">
        <v>1</v>
      </c>
      <c r="C39" s="147">
        <v>2</v>
      </c>
      <c r="D39" s="148">
        <v>26525345</v>
      </c>
      <c r="E39" s="149">
        <f>IF(ISBLANK(D39),"-",$D$48/$D$45*D39)</f>
        <v>24228790.944891009</v>
      </c>
      <c r="F39" s="148">
        <v>26894741</v>
      </c>
      <c r="G39" s="150">
        <f>IF(ISBLANK(F39),"-",$D$48/$F$45*F39)</f>
        <v>24575164.011445161</v>
      </c>
      <c r="H39" s="132"/>
    </row>
    <row r="40" spans="1:8" ht="26.25" customHeight="1" x14ac:dyDescent="0.4">
      <c r="A40" s="137" t="s">
        <v>34</v>
      </c>
      <c r="B40" s="138">
        <v>1</v>
      </c>
      <c r="C40" s="147">
        <v>3</v>
      </c>
      <c r="D40" s="148">
        <v>27335843</v>
      </c>
      <c r="E40" s="149">
        <f>IF(ISBLANK(D40),"-",$D$48/$D$45*D40)</f>
        <v>24969116.343231812</v>
      </c>
      <c r="F40" s="148">
        <v>26946988</v>
      </c>
      <c r="G40" s="150">
        <f>IF(ISBLANK(F40),"-",$D$48/$F$45*F40)</f>
        <v>24622904.891125169</v>
      </c>
      <c r="H40" s="114"/>
    </row>
    <row r="41" spans="1:8" ht="26.25" customHeight="1" x14ac:dyDescent="0.4">
      <c r="A41" s="137" t="s">
        <v>35</v>
      </c>
      <c r="B41" s="138">
        <v>1</v>
      </c>
      <c r="C41" s="151">
        <v>4</v>
      </c>
      <c r="D41" s="152">
        <v>26443689</v>
      </c>
      <c r="E41" s="153">
        <f>IF(ISBLANK(D41),"-",$D$48/$D$45*D41)</f>
        <v>24154204.689617194</v>
      </c>
      <c r="F41" s="152">
        <v>26719170</v>
      </c>
      <c r="G41" s="154">
        <f>IF(ISBLANK(F41),"-",$D$48/$F$45*F41)</f>
        <v>24414735.393796325</v>
      </c>
      <c r="H41" s="114"/>
    </row>
    <row r="42" spans="1:8" ht="27" customHeight="1" x14ac:dyDescent="0.4">
      <c r="A42" s="137" t="s">
        <v>36</v>
      </c>
      <c r="B42" s="138">
        <v>1</v>
      </c>
      <c r="C42" s="155" t="s">
        <v>37</v>
      </c>
      <c r="D42" s="156">
        <f>AVERAGE(D38:D41)</f>
        <v>26933539.75</v>
      </c>
      <c r="E42" s="157">
        <f>AVERAGE(E38:E41)</f>
        <v>24601644.352171935</v>
      </c>
      <c r="F42" s="156">
        <f>AVERAGE(F38:F41)</f>
        <v>26739265</v>
      </c>
      <c r="G42" s="158">
        <f>AVERAGE(G38:G41)</f>
        <v>24433097.270596329</v>
      </c>
      <c r="H42" s="114"/>
    </row>
    <row r="43" spans="1:8" ht="26.25" customHeight="1" x14ac:dyDescent="0.4">
      <c r="A43" s="137" t="s">
        <v>38</v>
      </c>
      <c r="B43" s="123">
        <v>1</v>
      </c>
      <c r="C43" s="159" t="s">
        <v>39</v>
      </c>
      <c r="D43" s="160">
        <v>27.43</v>
      </c>
      <c r="E43" s="161"/>
      <c r="F43" s="160">
        <v>27.42</v>
      </c>
      <c r="G43" s="162"/>
      <c r="H43" s="114"/>
    </row>
    <row r="44" spans="1:8" ht="26.25" customHeight="1" x14ac:dyDescent="0.4">
      <c r="A44" s="137" t="s">
        <v>40</v>
      </c>
      <c r="B44" s="123">
        <v>1</v>
      </c>
      <c r="C44" s="163" t="s">
        <v>41</v>
      </c>
      <c r="D44" s="164">
        <f>D43*$B$34</f>
        <v>27.43</v>
      </c>
      <c r="E44" s="162"/>
      <c r="F44" s="164">
        <f>F43*$B$34</f>
        <v>27.42</v>
      </c>
      <c r="G44" s="165"/>
      <c r="H44" s="114"/>
    </row>
    <row r="45" spans="1:8" ht="19.5" customHeight="1" x14ac:dyDescent="0.3">
      <c r="A45" s="137" t="s">
        <v>42</v>
      </c>
      <c r="B45" s="162">
        <f>(B44/B43)*(B42/B41)*(B40/B39)*(B38/B37)*B36</f>
        <v>125</v>
      </c>
      <c r="C45" s="163" t="s">
        <v>43</v>
      </c>
      <c r="D45" s="166">
        <f>D44*$B$30/100</f>
        <v>27.369654000000001</v>
      </c>
      <c r="E45" s="165"/>
      <c r="F45" s="166">
        <f>F44*$B$30/100</f>
        <v>27.359676000000004</v>
      </c>
      <c r="G45" s="165"/>
      <c r="H45" s="114"/>
    </row>
    <row r="46" spans="1:8" ht="19.5" customHeight="1" x14ac:dyDescent="0.3">
      <c r="A46" s="297" t="s">
        <v>44</v>
      </c>
      <c r="B46" s="298"/>
      <c r="C46" s="163" t="s">
        <v>45</v>
      </c>
      <c r="D46" s="164">
        <f>D45/$B$45</f>
        <v>0.218957232</v>
      </c>
      <c r="E46" s="165"/>
      <c r="F46" s="167">
        <f>F45/$B$45</f>
        <v>0.21887740800000002</v>
      </c>
      <c r="G46" s="165"/>
      <c r="H46" s="114"/>
    </row>
    <row r="47" spans="1:8" ht="27" customHeight="1" x14ac:dyDescent="0.4">
      <c r="A47" s="299"/>
      <c r="B47" s="300"/>
      <c r="C47" s="163" t="s">
        <v>46</v>
      </c>
      <c r="D47" s="168">
        <v>0.2</v>
      </c>
      <c r="E47" s="162"/>
      <c r="F47" s="162"/>
      <c r="G47" s="162"/>
      <c r="H47" s="114"/>
    </row>
    <row r="48" spans="1:8" ht="18.75" customHeight="1" x14ac:dyDescent="0.3">
      <c r="A48" s="130"/>
      <c r="B48" s="130"/>
      <c r="C48" s="169" t="s">
        <v>47</v>
      </c>
      <c r="D48" s="170">
        <f>D47*$B$45</f>
        <v>25</v>
      </c>
      <c r="E48" s="162"/>
      <c r="F48" s="162"/>
      <c r="G48" s="162"/>
      <c r="H48" s="114"/>
    </row>
    <row r="49" spans="1:8" ht="19.5" customHeight="1" x14ac:dyDescent="0.3">
      <c r="A49" s="114"/>
      <c r="B49" s="114"/>
      <c r="C49" s="163" t="s">
        <v>48</v>
      </c>
      <c r="D49" s="171">
        <f>D48/B34</f>
        <v>25</v>
      </c>
      <c r="E49" s="165"/>
      <c r="F49" s="165"/>
      <c r="G49" s="165"/>
      <c r="H49" s="114"/>
    </row>
    <row r="50" spans="1:8" ht="18.75" customHeight="1" x14ac:dyDescent="0.3">
      <c r="A50" s="114"/>
      <c r="B50" s="114"/>
      <c r="C50" s="172" t="s">
        <v>49</v>
      </c>
      <c r="D50" s="173">
        <f>AVERAGE(E38:E41,G38:G41)</f>
        <v>24517370.811384134</v>
      </c>
      <c r="E50" s="174"/>
      <c r="F50" s="174"/>
      <c r="G50" s="174"/>
      <c r="H50" s="114"/>
    </row>
    <row r="51" spans="1:8" ht="18.75" customHeight="1" x14ac:dyDescent="0.3">
      <c r="A51" s="114"/>
      <c r="B51" s="114"/>
      <c r="C51" s="163" t="s">
        <v>50</v>
      </c>
      <c r="D51" s="175">
        <f>STDEV(E38:E41,G38:G41)/D50</f>
        <v>1.4551429838174972E-2</v>
      </c>
      <c r="E51" s="176"/>
      <c r="F51" s="176"/>
      <c r="G51" s="176"/>
      <c r="H51" s="114"/>
    </row>
    <row r="52" spans="1:8" ht="19.5" customHeight="1" x14ac:dyDescent="0.3">
      <c r="A52" s="114"/>
      <c r="B52" s="114"/>
      <c r="C52" s="177" t="s">
        <v>51</v>
      </c>
      <c r="D52" s="178">
        <f>COUNT(E38:E41,G38:G41)</f>
        <v>8</v>
      </c>
      <c r="E52" s="162"/>
      <c r="F52" s="162"/>
      <c r="G52" s="162"/>
      <c r="H52" s="114"/>
    </row>
    <row r="53" spans="1:8" ht="18.75" customHeight="1" x14ac:dyDescent="0.3">
      <c r="A53" s="114"/>
      <c r="B53" s="114"/>
      <c r="C53" s="114"/>
      <c r="D53" s="114"/>
      <c r="E53" s="114"/>
      <c r="F53" s="114"/>
      <c r="G53" s="114"/>
      <c r="H53" s="114"/>
    </row>
    <row r="54" spans="1:8" ht="18.75" customHeight="1" x14ac:dyDescent="0.3">
      <c r="A54" s="115" t="s">
        <v>52</v>
      </c>
      <c r="B54" s="179" t="s">
        <v>53</v>
      </c>
      <c r="C54" s="114"/>
      <c r="D54" s="114"/>
      <c r="E54" s="114"/>
      <c r="F54" s="114"/>
      <c r="G54" s="114"/>
      <c r="H54" s="114"/>
    </row>
    <row r="55" spans="1:8" ht="18.75" customHeight="1" x14ac:dyDescent="0.3">
      <c r="A55" s="122" t="s">
        <v>54</v>
      </c>
      <c r="B55" s="180" t="str">
        <f>B21</f>
        <v>Miconazole nitrate BP 2% w/w + chlorhexidine hydrochloride PB 0.5% W/W.</v>
      </c>
      <c r="C55" s="114"/>
      <c r="D55" s="114"/>
      <c r="E55" s="114"/>
      <c r="F55" s="114"/>
      <c r="G55" s="114"/>
      <c r="H55" s="114"/>
    </row>
    <row r="56" spans="1:8" ht="26.25" customHeight="1" x14ac:dyDescent="0.4">
      <c r="A56" s="122" t="s">
        <v>55</v>
      </c>
      <c r="B56" s="181">
        <v>100</v>
      </c>
      <c r="C56" s="182" t="s">
        <v>56</v>
      </c>
      <c r="D56" s="183">
        <v>2000</v>
      </c>
      <c r="E56" s="114" t="str">
        <f>B20</f>
        <v>Contains miconazole nitrate BP 2% w/w + chlorhexidine hydrochloride BP 0.5% W/W.</v>
      </c>
      <c r="F56" s="114"/>
      <c r="G56" s="114"/>
      <c r="H56" s="114"/>
    </row>
    <row r="57" spans="1:8" ht="19.5" customHeight="1" x14ac:dyDescent="0.3">
      <c r="A57" s="114"/>
      <c r="B57" s="114"/>
      <c r="C57" s="114"/>
      <c r="D57" s="114"/>
      <c r="E57" s="114"/>
      <c r="F57" s="114"/>
      <c r="G57" s="114"/>
      <c r="H57" s="114"/>
    </row>
    <row r="58" spans="1:8" ht="27" customHeight="1" x14ac:dyDescent="0.4">
      <c r="A58" s="133" t="s">
        <v>57</v>
      </c>
      <c r="B58" s="134">
        <v>50</v>
      </c>
      <c r="C58" s="114"/>
      <c r="D58" s="184" t="s">
        <v>58</v>
      </c>
      <c r="E58" s="185" t="s">
        <v>29</v>
      </c>
      <c r="F58" s="185" t="s">
        <v>30</v>
      </c>
      <c r="G58" s="185" t="s">
        <v>59</v>
      </c>
      <c r="H58" s="139" t="s">
        <v>60</v>
      </c>
    </row>
    <row r="59" spans="1:8" ht="26.25" customHeight="1" x14ac:dyDescent="0.4">
      <c r="A59" s="137" t="s">
        <v>61</v>
      </c>
      <c r="B59" s="138">
        <v>1</v>
      </c>
      <c r="C59" s="301" t="s">
        <v>62</v>
      </c>
      <c r="D59" s="303">
        <v>0.53200000000000003</v>
      </c>
      <c r="E59" s="186">
        <v>1</v>
      </c>
      <c r="F59" s="187">
        <v>25357147</v>
      </c>
      <c r="G59" s="188">
        <f>IF(ISBLANK(F59),"-",(F59/$D$50*$D$47*$B$67)*$B$56/$D$59)</f>
        <v>1944.0832590517516</v>
      </c>
      <c r="H59" s="189">
        <f>IF(ISBLANK(F59),"-",G59/$D$56)</f>
        <v>0.97204162952587581</v>
      </c>
    </row>
    <row r="60" spans="1:8" ht="26.25" customHeight="1" x14ac:dyDescent="0.4">
      <c r="A60" s="137" t="s">
        <v>63</v>
      </c>
      <c r="B60" s="138">
        <v>1</v>
      </c>
      <c r="C60" s="296"/>
      <c r="D60" s="304"/>
      <c r="E60" s="190">
        <v>2</v>
      </c>
      <c r="F60" s="191">
        <v>25767014</v>
      </c>
      <c r="G60" s="192">
        <f>IF(ISBLANK(F60),"-",(F60/$D$50*$D$47*$B$67)*$B$56/$D$59)</f>
        <v>1975.506966661198</v>
      </c>
      <c r="H60" s="193">
        <f t="shared" ref="H60:H70" si="0">IF(ISBLANK(F60),"-",G60/$D$56)</f>
        <v>0.98775348333059898</v>
      </c>
    </row>
    <row r="61" spans="1:8" ht="26.25" customHeight="1" x14ac:dyDescent="0.4">
      <c r="A61" s="137" t="s">
        <v>64</v>
      </c>
      <c r="B61" s="138">
        <v>1</v>
      </c>
      <c r="C61" s="296"/>
      <c r="D61" s="304"/>
      <c r="E61" s="190">
        <v>3</v>
      </c>
      <c r="F61" s="191">
        <v>25174360</v>
      </c>
      <c r="G61" s="192">
        <f>IF(ISBLANK(F61),"-",(F61/$D$50*$D$47*$B$67)*$B$56/$D$59)</f>
        <v>1930.0693344303302</v>
      </c>
      <c r="H61" s="193">
        <f t="shared" si="0"/>
        <v>0.96503466721516507</v>
      </c>
    </row>
    <row r="62" spans="1:8" ht="27" customHeight="1" x14ac:dyDescent="0.4">
      <c r="A62" s="137" t="s">
        <v>65</v>
      </c>
      <c r="B62" s="138">
        <v>1</v>
      </c>
      <c r="C62" s="302"/>
      <c r="D62" s="305"/>
      <c r="E62" s="194">
        <v>4</v>
      </c>
      <c r="F62" s="195"/>
      <c r="G62" s="196" t="str">
        <f>IF(ISBLANK(F62),"-",(F62/$D$50*$D$47*$B$67)*$B$56/$D$59)</f>
        <v>-</v>
      </c>
      <c r="H62" s="197" t="str">
        <f t="shared" si="0"/>
        <v>-</v>
      </c>
    </row>
    <row r="63" spans="1:8" ht="26.25" customHeight="1" x14ac:dyDescent="0.4">
      <c r="A63" s="137" t="s">
        <v>66</v>
      </c>
      <c r="B63" s="138">
        <v>1</v>
      </c>
      <c r="C63" s="301" t="s">
        <v>67</v>
      </c>
      <c r="D63" s="303">
        <v>0.51800000000000002</v>
      </c>
      <c r="E63" s="186">
        <v>1</v>
      </c>
      <c r="F63" s="187">
        <v>24514967</v>
      </c>
      <c r="G63" s="188">
        <f>IF(ISBLANK(F63),"-",(F63/$D$50*$D$47*$B$67)*$B$56/$D$63)</f>
        <v>1930.3126539863802</v>
      </c>
      <c r="H63" s="198">
        <f t="shared" si="0"/>
        <v>0.96515632699319009</v>
      </c>
    </row>
    <row r="64" spans="1:8" ht="26.25" customHeight="1" x14ac:dyDescent="0.4">
      <c r="A64" s="137" t="s">
        <v>68</v>
      </c>
      <c r="B64" s="138">
        <v>1</v>
      </c>
      <c r="C64" s="296"/>
      <c r="D64" s="304"/>
      <c r="E64" s="190">
        <v>2</v>
      </c>
      <c r="F64" s="191">
        <v>24245952</v>
      </c>
      <c r="G64" s="192">
        <f>IF(ISBLANK(F64),"-",(F64/$D$50*$D$47*$B$67)*$B$56/$D$63)</f>
        <v>1909.1303673199473</v>
      </c>
      <c r="H64" s="199">
        <f t="shared" si="0"/>
        <v>0.95456518365997367</v>
      </c>
    </row>
    <row r="65" spans="1:8" ht="26.25" customHeight="1" x14ac:dyDescent="0.4">
      <c r="A65" s="137" t="s">
        <v>69</v>
      </c>
      <c r="B65" s="138">
        <v>1</v>
      </c>
      <c r="C65" s="296"/>
      <c r="D65" s="304"/>
      <c r="E65" s="190">
        <v>3</v>
      </c>
      <c r="F65" s="191">
        <v>24583971</v>
      </c>
      <c r="G65" s="192">
        <f>IF(ISBLANK(F65),"-",(F65/$D$50*$D$47*$B$67)*$B$56/$D$63)</f>
        <v>1935.7460406344499</v>
      </c>
      <c r="H65" s="199">
        <f t="shared" si="0"/>
        <v>0.96787302031722489</v>
      </c>
    </row>
    <row r="66" spans="1:8" ht="27" customHeight="1" x14ac:dyDescent="0.4">
      <c r="A66" s="137" t="s">
        <v>70</v>
      </c>
      <c r="B66" s="138">
        <v>1</v>
      </c>
      <c r="C66" s="302"/>
      <c r="D66" s="305"/>
      <c r="E66" s="194">
        <v>4</v>
      </c>
      <c r="F66" s="195"/>
      <c r="G66" s="192" t="str">
        <f>IF(ISBLANK(F66),"-",(F66/$D$50*$D$47*$B$67)*$B$56/$D$63)</f>
        <v>-</v>
      </c>
      <c r="H66" s="200" t="str">
        <f t="shared" si="0"/>
        <v>-</v>
      </c>
    </row>
    <row r="67" spans="1:8" ht="26.25" customHeight="1" x14ac:dyDescent="0.4">
      <c r="A67" s="137" t="s">
        <v>71</v>
      </c>
      <c r="B67" s="201">
        <f>(B66/B65)*(B64/B63)*(B62/B61)*(B60/B59)*B58</f>
        <v>50</v>
      </c>
      <c r="C67" s="301" t="s">
        <v>72</v>
      </c>
      <c r="D67" s="303">
        <v>0.52900000000000003</v>
      </c>
      <c r="E67" s="186">
        <v>1</v>
      </c>
      <c r="F67" s="187"/>
      <c r="G67" s="188" t="str">
        <f>IF(ISBLANK(F67),"-",(F67/$D$50*$D$47*$B$67)*$B$56/$D$67)</f>
        <v>-</v>
      </c>
      <c r="H67" s="189" t="str">
        <f t="shared" si="0"/>
        <v>-</v>
      </c>
    </row>
    <row r="68" spans="1:8" ht="27" customHeight="1" x14ac:dyDescent="0.4">
      <c r="A68" s="202" t="s">
        <v>73</v>
      </c>
      <c r="B68" s="203">
        <f>(D47*B67)/D56*B56</f>
        <v>0.5</v>
      </c>
      <c r="C68" s="296"/>
      <c r="D68" s="304"/>
      <c r="E68" s="190">
        <v>2</v>
      </c>
      <c r="F68" s="191">
        <v>25748307</v>
      </c>
      <c r="G68" s="192">
        <f>IF(ISBLANK(F68),"-",(F68/$D$50*$D$47*$B$67)*$B$56/$D$67)</f>
        <v>1985.2678567621222</v>
      </c>
      <c r="H68" s="193">
        <f>IF(ISBLANK(F68),"-",G68/$D$56)</f>
        <v>0.99263392838106113</v>
      </c>
    </row>
    <row r="69" spans="1:8" ht="26.25" customHeight="1" x14ac:dyDescent="0.4">
      <c r="A69" s="297" t="s">
        <v>44</v>
      </c>
      <c r="B69" s="307"/>
      <c r="C69" s="296"/>
      <c r="D69" s="304"/>
      <c r="E69" s="190">
        <v>3</v>
      </c>
      <c r="F69" s="191">
        <v>24658105</v>
      </c>
      <c r="G69" s="192">
        <f>IF(ISBLANK(F69),"-",(F69/$D$50*$D$47*$B$67)*$B$56/$D$67)</f>
        <v>1901.2101753006659</v>
      </c>
      <c r="H69" s="193">
        <f>IF(ISBLANK(D56F69),"-",G69/$D$56)</f>
        <v>0.95060508765033291</v>
      </c>
    </row>
    <row r="70" spans="1:8" ht="27" customHeight="1" x14ac:dyDescent="0.4">
      <c r="A70" s="299"/>
      <c r="B70" s="308"/>
      <c r="C70" s="306"/>
      <c r="D70" s="305"/>
      <c r="E70" s="194">
        <v>4</v>
      </c>
      <c r="F70" s="195"/>
      <c r="G70" s="196" t="str">
        <f>IF(ISBLANK(F70),"-",(F70/$D$50*$D$47*$B$67)*$B$56/$D$67)</f>
        <v>-</v>
      </c>
      <c r="H70" s="197" t="str">
        <f t="shared" si="0"/>
        <v>-</v>
      </c>
    </row>
    <row r="71" spans="1:8" ht="26.25" customHeight="1" x14ac:dyDescent="0.4">
      <c r="A71" s="204"/>
      <c r="B71" s="204"/>
      <c r="C71" s="204"/>
      <c r="D71" s="204"/>
      <c r="E71" s="204"/>
      <c r="F71" s="205"/>
      <c r="G71" s="172" t="s">
        <v>37</v>
      </c>
      <c r="H71" s="206">
        <f>AVERAGE(H59:H70)</f>
        <v>0.96945791588417796</v>
      </c>
    </row>
    <row r="72" spans="1:8" ht="26.25" customHeight="1" x14ac:dyDescent="0.4">
      <c r="A72" s="114"/>
      <c r="B72" s="114"/>
      <c r="C72" s="204"/>
      <c r="D72" s="204"/>
      <c r="E72" s="204"/>
      <c r="F72" s="205"/>
      <c r="G72" s="163" t="s">
        <v>50</v>
      </c>
      <c r="H72" s="207">
        <f>STDEV(H59:H70)/H71</f>
        <v>1.5081214679879386E-2</v>
      </c>
    </row>
    <row r="73" spans="1:8" ht="27" customHeight="1" x14ac:dyDescent="0.4">
      <c r="A73" s="204"/>
      <c r="B73" s="204"/>
      <c r="C73" s="205"/>
      <c r="D73" s="208"/>
      <c r="E73" s="208"/>
      <c r="F73" s="205"/>
      <c r="G73" s="177" t="s">
        <v>51</v>
      </c>
      <c r="H73" s="209">
        <f>COUNT(H59:H70)</f>
        <v>8</v>
      </c>
    </row>
    <row r="74" spans="1:8" ht="18.75" customHeight="1" x14ac:dyDescent="0.3">
      <c r="A74" s="204"/>
      <c r="B74" s="204"/>
      <c r="C74" s="205"/>
      <c r="D74" s="208"/>
      <c r="E74" s="208"/>
      <c r="F74" s="208"/>
      <c r="G74" s="208"/>
      <c r="H74" s="205"/>
    </row>
    <row r="75" spans="1:8" ht="26.25" customHeight="1" x14ac:dyDescent="0.3">
      <c r="A75" s="210" t="s">
        <v>74</v>
      </c>
      <c r="B75" s="211" t="s">
        <v>75</v>
      </c>
      <c r="C75" s="296" t="str">
        <f>B20</f>
        <v>Contains miconazole nitrate BP 2% w/w + chlorhexidine hydrochloride BP 0.5% W/W.</v>
      </c>
      <c r="D75" s="296"/>
      <c r="E75" s="212" t="s">
        <v>76</v>
      </c>
      <c r="F75" s="213">
        <f>H71</f>
        <v>0.96945791588417796</v>
      </c>
      <c r="G75" s="114"/>
      <c r="H75" s="205"/>
    </row>
    <row r="76" spans="1:8" ht="19.5" customHeight="1" x14ac:dyDescent="0.3">
      <c r="A76" s="214"/>
      <c r="B76" s="215"/>
      <c r="C76" s="216"/>
      <c r="D76" s="216"/>
      <c r="E76" s="215"/>
      <c r="F76" s="215"/>
      <c r="G76" s="215"/>
      <c r="H76" s="215"/>
    </row>
    <row r="77" spans="1:8" ht="18.75" customHeight="1" x14ac:dyDescent="0.3">
      <c r="A77" s="114"/>
      <c r="B77" s="182" t="s">
        <v>77</v>
      </c>
      <c r="C77" s="114"/>
      <c r="D77" s="114"/>
      <c r="E77" s="205" t="s">
        <v>78</v>
      </c>
      <c r="F77" s="205"/>
      <c r="G77" s="205" t="s">
        <v>79</v>
      </c>
      <c r="H77" s="114"/>
    </row>
    <row r="78" spans="1:8" ht="18.75" customHeight="1" x14ac:dyDescent="0.3">
      <c r="A78" s="217" t="s">
        <v>80</v>
      </c>
      <c r="B78" s="218"/>
      <c r="C78" s="218"/>
      <c r="D78" s="204"/>
      <c r="E78" s="219"/>
      <c r="F78" s="220"/>
      <c r="G78" s="221"/>
      <c r="H78" s="221"/>
    </row>
    <row r="79" spans="1:8" ht="18.75" customHeight="1" x14ac:dyDescent="0.3">
      <c r="A79" s="217" t="s">
        <v>81</v>
      </c>
      <c r="B79" s="222"/>
      <c r="C79" s="222"/>
      <c r="D79" s="223"/>
      <c r="E79" s="224"/>
      <c r="F79" s="220"/>
      <c r="G79" s="225"/>
      <c r="H79" s="225"/>
    </row>
    <row r="250" spans="1:1" x14ac:dyDescent="0.2">
      <c r="A250">
        <v>5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C75:D75"/>
    <mergeCell ref="A46:B47"/>
    <mergeCell ref="C59:C62"/>
    <mergeCell ref="D59:D62"/>
    <mergeCell ref="C63:C66"/>
    <mergeCell ref="D63:D66"/>
    <mergeCell ref="C67:C70"/>
    <mergeCell ref="D67:D70"/>
    <mergeCell ref="A69:B70"/>
    <mergeCell ref="D36:E36"/>
    <mergeCell ref="A16:H16"/>
    <mergeCell ref="A17:H17"/>
    <mergeCell ref="B18:C18"/>
    <mergeCell ref="B20:C20"/>
    <mergeCell ref="B21:H21"/>
    <mergeCell ref="B26:C26"/>
    <mergeCell ref="B27:C27"/>
    <mergeCell ref="C29:H29"/>
    <mergeCell ref="C31:H31"/>
    <mergeCell ref="C32:H32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" sqref="B2"/>
    </sheetView>
  </sheetViews>
  <sheetFormatPr defaultRowHeight="12.75" x14ac:dyDescent="0.2"/>
  <cols>
    <col min="1" max="1" width="35.140625" customWidth="1"/>
    <col min="2" max="2" width="41.42578125" customWidth="1"/>
    <col min="3" max="3" width="31.85546875" customWidth="1"/>
    <col min="4" max="5" width="30.28515625" bestFit="1" customWidth="1"/>
    <col min="6" max="6" width="23.140625" customWidth="1"/>
  </cols>
  <sheetData>
    <row r="1" spans="1:6" ht="20.25" x14ac:dyDescent="0.3">
      <c r="A1" s="309" t="s">
        <v>85</v>
      </c>
      <c r="B1" s="309"/>
      <c r="C1" s="309"/>
      <c r="D1" s="309"/>
      <c r="E1" s="309"/>
      <c r="F1" s="309"/>
    </row>
    <row r="2" spans="1:6" ht="18.75" x14ac:dyDescent="0.3">
      <c r="A2" s="227" t="s">
        <v>2</v>
      </c>
      <c r="B2" s="310" t="str">
        <f>'[1]micinazole nitrate'!B18:C18</f>
        <v>MICOBACT POWDER 75GM</v>
      </c>
      <c r="C2" s="229"/>
      <c r="D2" s="229"/>
      <c r="E2" s="229"/>
      <c r="F2" s="229"/>
    </row>
    <row r="3" spans="1:6" ht="18.75" x14ac:dyDescent="0.3">
      <c r="A3" s="227" t="s">
        <v>4</v>
      </c>
      <c r="B3" s="310" t="str">
        <f>'[1]micinazole nitrate'!B19</f>
        <v>NDQD201403295</v>
      </c>
      <c r="C3" s="229"/>
      <c r="D3" s="229"/>
      <c r="E3" s="229"/>
      <c r="F3" s="229"/>
    </row>
    <row r="4" spans="1:6" ht="18.75" x14ac:dyDescent="0.3">
      <c r="A4" s="227" t="s">
        <v>6</v>
      </c>
      <c r="B4" s="310" t="str">
        <f>'[1]micinazole nitrate'!B20:C20</f>
        <v>Contains miconazole nitrate BP 2% w/w + chlorhexidine hydrochloride BP 0.5% W/W.</v>
      </c>
      <c r="C4" s="229"/>
      <c r="D4" s="229"/>
      <c r="E4" s="229"/>
      <c r="F4" s="229"/>
    </row>
    <row r="5" spans="1:6" ht="18.75" x14ac:dyDescent="0.3">
      <c r="A5" s="227" t="s">
        <v>8</v>
      </c>
      <c r="B5" s="228" t="str">
        <f>'[1]micinazole nitrate'!B21:G21</f>
        <v>Miconazole nitrate BP 2% w/w + chlorhexidine hydrochloride PB 0.5% W/W.</v>
      </c>
      <c r="C5" s="229"/>
      <c r="D5" s="229"/>
      <c r="E5" s="229"/>
      <c r="F5" s="229"/>
    </row>
    <row r="6" spans="1:6" ht="18.75" x14ac:dyDescent="0.3">
      <c r="A6" s="227" t="s">
        <v>10</v>
      </c>
      <c r="B6" s="230">
        <f>'[1]micinazole nitrate'!B22</f>
        <v>42072</v>
      </c>
      <c r="C6" s="229"/>
      <c r="D6" s="229"/>
      <c r="E6" s="229"/>
      <c r="F6" s="229"/>
    </row>
    <row r="7" spans="1:6" ht="18.75" x14ac:dyDescent="0.3">
      <c r="A7" s="227" t="s">
        <v>12</v>
      </c>
      <c r="B7" s="230">
        <f>'[1]micinazole nitrate'!B23</f>
        <v>42110</v>
      </c>
      <c r="C7" s="229"/>
      <c r="D7" s="229"/>
      <c r="E7" s="229"/>
      <c r="F7" s="229"/>
    </row>
    <row r="8" spans="1:6" ht="13.5" x14ac:dyDescent="0.25">
      <c r="A8" s="231"/>
      <c r="B8" s="231"/>
      <c r="C8" s="231"/>
      <c r="D8" s="231"/>
      <c r="E8" s="231"/>
      <c r="F8" s="232"/>
    </row>
    <row r="9" spans="1:6" ht="18.75" x14ac:dyDescent="0.3">
      <c r="A9" s="233" t="s">
        <v>52</v>
      </c>
      <c r="B9" s="234" t="s">
        <v>86</v>
      </c>
      <c r="C9" s="235"/>
      <c r="D9" s="235"/>
      <c r="E9" s="235"/>
      <c r="F9" s="232"/>
    </row>
    <row r="10" spans="1:6" ht="18.75" x14ac:dyDescent="0.3">
      <c r="A10" s="236" t="s">
        <v>13</v>
      </c>
      <c r="B10" s="237" t="str">
        <f>'[1]micinazole nitrate'!B26:C26</f>
        <v>miconazole nitrate</v>
      </c>
      <c r="C10" s="235"/>
      <c r="D10" s="235"/>
      <c r="E10" s="235"/>
      <c r="F10" s="231"/>
    </row>
    <row r="11" spans="1:6" ht="18.75" x14ac:dyDescent="0.3">
      <c r="A11" s="236" t="s">
        <v>15</v>
      </c>
      <c r="B11" s="238">
        <f>'[1]micinazole nitrate'!B28</f>
        <v>99.78</v>
      </c>
      <c r="C11" s="235"/>
      <c r="D11" s="235"/>
      <c r="E11" s="235"/>
      <c r="F11" s="231"/>
    </row>
    <row r="12" spans="1:6" ht="18.75" x14ac:dyDescent="0.3">
      <c r="A12" s="239" t="s">
        <v>87</v>
      </c>
      <c r="B12" s="238">
        <f>'[1]micinazole nitrate'!D43</f>
        <v>27.43</v>
      </c>
      <c r="C12" s="235"/>
      <c r="D12" s="235"/>
      <c r="E12" s="235"/>
      <c r="F12" s="231"/>
    </row>
    <row r="13" spans="1:6" ht="18.75" x14ac:dyDescent="0.3">
      <c r="A13" s="239" t="s">
        <v>88</v>
      </c>
      <c r="B13" s="240">
        <f>'[1]micinazole nitrate'!D47</f>
        <v>0.2</v>
      </c>
      <c r="C13" s="235"/>
      <c r="D13" s="235"/>
      <c r="E13" s="235"/>
      <c r="F13" s="231"/>
    </row>
    <row r="14" spans="1:6" ht="18.75" x14ac:dyDescent="0.3">
      <c r="A14" s="235"/>
      <c r="B14" s="235"/>
      <c r="C14" s="235"/>
      <c r="D14" s="235"/>
      <c r="E14" s="235"/>
      <c r="F14" s="231"/>
    </row>
    <row r="15" spans="1:6" ht="18.75" x14ac:dyDescent="0.3">
      <c r="A15" s="252" t="s">
        <v>89</v>
      </c>
      <c r="B15" s="253" t="s">
        <v>90</v>
      </c>
      <c r="C15" s="252" t="s">
        <v>91</v>
      </c>
      <c r="D15" s="252" t="s">
        <v>92</v>
      </c>
      <c r="E15" s="254" t="s">
        <v>93</v>
      </c>
      <c r="F15" s="231"/>
    </row>
    <row r="16" spans="1:6" ht="18.75" x14ac:dyDescent="0.3">
      <c r="A16" s="255">
        <v>1</v>
      </c>
      <c r="B16" s="256">
        <v>26603660</v>
      </c>
      <c r="C16" s="256">
        <v>3595.5</v>
      </c>
      <c r="D16" s="257">
        <v>0.9</v>
      </c>
      <c r="E16" s="258">
        <v>6.6</v>
      </c>
      <c r="F16" s="231"/>
    </row>
    <row r="17" spans="1:6" ht="18.75" x14ac:dyDescent="0.3">
      <c r="A17" s="255">
        <v>2</v>
      </c>
      <c r="B17" s="256">
        <v>26497201</v>
      </c>
      <c r="C17" s="256">
        <v>3558.6</v>
      </c>
      <c r="D17" s="257">
        <v>0.9</v>
      </c>
      <c r="E17" s="257">
        <v>6.6</v>
      </c>
      <c r="F17" s="231"/>
    </row>
    <row r="18" spans="1:6" ht="18.75" x14ac:dyDescent="0.3">
      <c r="A18" s="255">
        <v>3</v>
      </c>
      <c r="B18" s="256">
        <v>26315836</v>
      </c>
      <c r="C18" s="256">
        <v>3616.6</v>
      </c>
      <c r="D18" s="257">
        <v>0.9</v>
      </c>
      <c r="E18" s="257">
        <v>6.6</v>
      </c>
      <c r="F18" s="231"/>
    </row>
    <row r="19" spans="1:6" ht="18.75" x14ac:dyDescent="0.3">
      <c r="A19" s="255">
        <v>4</v>
      </c>
      <c r="B19" s="256">
        <v>26755704</v>
      </c>
      <c r="C19" s="256">
        <v>3620.8</v>
      </c>
      <c r="D19" s="257">
        <v>0.9</v>
      </c>
      <c r="E19" s="257">
        <v>6.6</v>
      </c>
      <c r="F19" s="231"/>
    </row>
    <row r="20" spans="1:6" ht="18.75" x14ac:dyDescent="0.3">
      <c r="A20" s="255">
        <v>5</v>
      </c>
      <c r="B20" s="256">
        <v>26523499</v>
      </c>
      <c r="C20" s="256">
        <v>3569.5</v>
      </c>
      <c r="D20" s="257">
        <v>0.9</v>
      </c>
      <c r="E20" s="257">
        <v>6.6</v>
      </c>
      <c r="F20" s="231"/>
    </row>
    <row r="21" spans="1:6" ht="18.75" x14ac:dyDescent="0.3">
      <c r="A21" s="255">
        <v>6</v>
      </c>
      <c r="B21" s="259">
        <v>26963815</v>
      </c>
      <c r="C21" s="259">
        <v>3599.5</v>
      </c>
      <c r="D21" s="260">
        <v>0.9</v>
      </c>
      <c r="E21" s="260">
        <v>6.6</v>
      </c>
      <c r="F21" s="231"/>
    </row>
    <row r="22" spans="1:6" ht="18.75" x14ac:dyDescent="0.3">
      <c r="A22" s="261" t="s">
        <v>94</v>
      </c>
      <c r="B22" s="262">
        <f>AVERAGE(B16:B21)</f>
        <v>26609952.5</v>
      </c>
      <c r="C22" s="263">
        <f>AVERAGE(C16:C21)</f>
        <v>3593.4166666666665</v>
      </c>
      <c r="D22" s="264">
        <f>AVERAGE(D16:D21)</f>
        <v>0.9</v>
      </c>
      <c r="E22" s="264">
        <f>AVERAGE(E16:E21)</f>
        <v>6.6000000000000005</v>
      </c>
      <c r="F22" s="231"/>
    </row>
    <row r="23" spans="1:6" ht="18.75" x14ac:dyDescent="0.3">
      <c r="A23" s="265" t="s">
        <v>95</v>
      </c>
      <c r="B23" s="266">
        <f>(STDEV(B16:B21)/B22)</f>
        <v>8.4566251181214646E-3</v>
      </c>
      <c r="C23" s="242"/>
      <c r="D23" s="242"/>
      <c r="E23" s="267"/>
      <c r="F23" s="232"/>
    </row>
    <row r="24" spans="1:6" ht="18.75" x14ac:dyDescent="0.3">
      <c r="A24" s="268" t="s">
        <v>51</v>
      </c>
      <c r="B24" s="269">
        <f>COUNT(B16:B21)</f>
        <v>6</v>
      </c>
      <c r="C24" s="270"/>
      <c r="D24" s="271"/>
      <c r="E24" s="272"/>
      <c r="F24" s="232"/>
    </row>
    <row r="25" spans="1:6" ht="18.75" x14ac:dyDescent="0.3">
      <c r="A25" s="235"/>
      <c r="B25" s="235"/>
      <c r="C25" s="235"/>
      <c r="D25" s="235"/>
      <c r="E25" s="241"/>
      <c r="F25" s="232"/>
    </row>
    <row r="26" spans="1:6" ht="18.75" x14ac:dyDescent="0.3">
      <c r="A26" s="236" t="s">
        <v>96</v>
      </c>
      <c r="B26" s="243" t="s">
        <v>97</v>
      </c>
      <c r="C26" s="244"/>
      <c r="D26" s="244"/>
      <c r="E26" s="245"/>
      <c r="F26" s="232"/>
    </row>
    <row r="27" spans="1:6" ht="18.75" x14ac:dyDescent="0.3">
      <c r="A27" s="236"/>
      <c r="B27" s="243" t="s">
        <v>98</v>
      </c>
      <c r="C27" s="244"/>
      <c r="D27" s="244"/>
      <c r="E27" s="245"/>
      <c r="F27" s="232"/>
    </row>
    <row r="28" spans="1:6" ht="18.75" x14ac:dyDescent="0.3">
      <c r="A28" s="236"/>
      <c r="B28" s="246" t="s">
        <v>99</v>
      </c>
      <c r="C28" s="244"/>
      <c r="D28" s="244"/>
      <c r="E28" s="244"/>
      <c r="F28" s="231"/>
    </row>
    <row r="29" spans="1:6" ht="14.25" thickBot="1" x14ac:dyDescent="0.3">
      <c r="A29" s="273"/>
      <c r="B29" s="247"/>
      <c r="C29" s="231"/>
      <c r="D29" s="274"/>
      <c r="E29" s="231"/>
      <c r="F29" s="248"/>
    </row>
    <row r="30" spans="1:6" ht="18.75" x14ac:dyDescent="0.3">
      <c r="A30" s="231"/>
      <c r="B30" s="275" t="s">
        <v>77</v>
      </c>
      <c r="C30" s="275"/>
      <c r="D30" s="276" t="s">
        <v>78</v>
      </c>
      <c r="E30" s="277"/>
      <c r="F30" s="276" t="s">
        <v>79</v>
      </c>
    </row>
    <row r="31" spans="1:6" ht="18.75" x14ac:dyDescent="0.3">
      <c r="A31" s="249" t="s">
        <v>80</v>
      </c>
      <c r="B31" s="278"/>
      <c r="C31" s="250"/>
      <c r="D31" s="278"/>
      <c r="E31" s="232"/>
      <c r="F31" s="279"/>
    </row>
    <row r="32" spans="1:6" ht="18.75" x14ac:dyDescent="0.3">
      <c r="A32" s="249" t="s">
        <v>81</v>
      </c>
      <c r="B32" s="280"/>
      <c r="C32" s="251"/>
      <c r="D32" s="280"/>
      <c r="E32" s="232"/>
      <c r="F32" s="28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5" sqref="B5"/>
    </sheetView>
  </sheetViews>
  <sheetFormatPr defaultRowHeight="12.75" x14ac:dyDescent="0.2"/>
  <cols>
    <col min="1" max="1" width="35.140625" bestFit="1" customWidth="1"/>
    <col min="2" max="2" width="41.42578125" customWidth="1"/>
    <col min="3" max="3" width="31.85546875" customWidth="1"/>
    <col min="4" max="5" width="30.28515625" bestFit="1" customWidth="1"/>
    <col min="6" max="6" width="23.140625" customWidth="1"/>
  </cols>
  <sheetData>
    <row r="1" spans="1:6" ht="20.25" x14ac:dyDescent="0.3">
      <c r="A1" s="309" t="s">
        <v>85</v>
      </c>
      <c r="B1" s="309"/>
      <c r="C1" s="309"/>
      <c r="D1" s="309"/>
      <c r="E1" s="309"/>
      <c r="F1" s="309"/>
    </row>
    <row r="2" spans="1:6" ht="18.75" x14ac:dyDescent="0.3">
      <c r="A2" s="227" t="s">
        <v>2</v>
      </c>
      <c r="B2" s="310" t="str">
        <f>'[1]micinazole nitrate'!B18:C18</f>
        <v>MICOBACT POWDER 75GM</v>
      </c>
      <c r="C2" s="229"/>
      <c r="D2" s="229"/>
      <c r="E2" s="229"/>
      <c r="F2" s="229"/>
    </row>
    <row r="3" spans="1:6" ht="18.75" x14ac:dyDescent="0.3">
      <c r="A3" s="227" t="s">
        <v>4</v>
      </c>
      <c r="B3" s="310" t="str">
        <f>'[1]micinazole nitrate'!B19</f>
        <v>NDQD201403295</v>
      </c>
      <c r="C3" s="229"/>
      <c r="D3" s="229"/>
      <c r="E3" s="229"/>
      <c r="F3" s="229"/>
    </row>
    <row r="4" spans="1:6" ht="18.75" x14ac:dyDescent="0.3">
      <c r="A4" s="227" t="s">
        <v>6</v>
      </c>
      <c r="B4" s="310" t="str">
        <f>'[1]micinazole nitrate'!B20:C20</f>
        <v>Contains miconazole nitrate BP 2% w/w + chlorhexidine hydrochloride BP 0.5% W/W.</v>
      </c>
      <c r="C4" s="229"/>
      <c r="D4" s="229"/>
      <c r="E4" s="229"/>
      <c r="F4" s="229"/>
    </row>
    <row r="5" spans="1:6" ht="18.75" x14ac:dyDescent="0.3">
      <c r="A5" s="227" t="s">
        <v>8</v>
      </c>
      <c r="B5" s="310" t="str">
        <f>'[1]micinazole nitrate'!B21:G21</f>
        <v>Miconazole nitrate BP 2% w/w + chlorhexidine hydrochloride PB 0.5% W/W.</v>
      </c>
      <c r="C5" s="229"/>
      <c r="D5" s="229"/>
      <c r="E5" s="229"/>
      <c r="F5" s="229"/>
    </row>
    <row r="6" spans="1:6" ht="18.75" x14ac:dyDescent="0.3">
      <c r="A6" s="227" t="s">
        <v>10</v>
      </c>
      <c r="B6" s="311">
        <f>'[1]micinazole nitrate'!B22</f>
        <v>42072</v>
      </c>
      <c r="C6" s="229"/>
      <c r="D6" s="229"/>
      <c r="E6" s="229"/>
      <c r="F6" s="229"/>
    </row>
    <row r="7" spans="1:6" ht="18.75" x14ac:dyDescent="0.3">
      <c r="A7" s="227" t="s">
        <v>12</v>
      </c>
      <c r="B7" s="311">
        <f>'[1]micinazole nitrate'!B23</f>
        <v>42110</v>
      </c>
      <c r="C7" s="229"/>
      <c r="D7" s="229"/>
      <c r="E7" s="229"/>
      <c r="F7" s="229"/>
    </row>
    <row r="8" spans="1:6" ht="13.5" x14ac:dyDescent="0.25">
      <c r="A8" s="231"/>
      <c r="B8" s="231"/>
      <c r="C8" s="231"/>
      <c r="D8" s="231"/>
      <c r="E8" s="231"/>
      <c r="F8" s="232"/>
    </row>
    <row r="9" spans="1:6" ht="18.75" x14ac:dyDescent="0.3">
      <c r="A9" s="233" t="s">
        <v>52</v>
      </c>
      <c r="B9" s="234" t="s">
        <v>86</v>
      </c>
      <c r="C9" s="235"/>
      <c r="D9" s="235"/>
      <c r="E9" s="235"/>
      <c r="F9" s="232"/>
    </row>
    <row r="10" spans="1:6" ht="18.75" x14ac:dyDescent="0.3">
      <c r="A10" s="236" t="s">
        <v>13</v>
      </c>
      <c r="B10" s="237" t="str">
        <f>'[1]chlorhexedine hydrochloride'!B26:C26</f>
        <v>Clorhexedine Hydrochloride</v>
      </c>
      <c r="C10" s="235"/>
      <c r="D10" s="235"/>
      <c r="E10" s="235"/>
      <c r="F10" s="231"/>
    </row>
    <row r="11" spans="1:6" ht="18.75" x14ac:dyDescent="0.3">
      <c r="A11" s="236" t="s">
        <v>15</v>
      </c>
      <c r="B11" s="238">
        <f>'[1]chlorhexedine hydrochloride'!B28</f>
        <v>98.7</v>
      </c>
      <c r="C11" s="235"/>
      <c r="D11" s="235"/>
      <c r="E11" s="235"/>
      <c r="F11" s="231"/>
    </row>
    <row r="12" spans="1:6" ht="18.75" x14ac:dyDescent="0.3">
      <c r="A12" s="239" t="s">
        <v>87</v>
      </c>
      <c r="B12" s="238">
        <f>'[1]chlorhexedine hydrochloride'!D43</f>
        <v>24.91</v>
      </c>
      <c r="C12" s="235"/>
      <c r="D12" s="235"/>
      <c r="E12" s="235"/>
      <c r="F12" s="231"/>
    </row>
    <row r="13" spans="1:6" ht="18.75" x14ac:dyDescent="0.3">
      <c r="A13" s="239" t="s">
        <v>88</v>
      </c>
      <c r="B13" s="240">
        <f>'[1]chlorhexedine hydrochloride'!D47</f>
        <v>0.05</v>
      </c>
      <c r="C13" s="235"/>
      <c r="D13" s="235"/>
      <c r="E13" s="235"/>
      <c r="F13" s="231"/>
    </row>
    <row r="14" spans="1:6" ht="18.75" x14ac:dyDescent="0.3">
      <c r="A14" s="235"/>
      <c r="B14" s="235"/>
      <c r="C14" s="235"/>
      <c r="D14" s="235"/>
      <c r="E14" s="235"/>
      <c r="F14" s="231"/>
    </row>
    <row r="15" spans="1:6" ht="18.75" x14ac:dyDescent="0.3">
      <c r="A15" s="252" t="s">
        <v>89</v>
      </c>
      <c r="B15" s="253" t="s">
        <v>90</v>
      </c>
      <c r="C15" s="252" t="s">
        <v>91</v>
      </c>
      <c r="D15" s="252" t="s">
        <v>92</v>
      </c>
      <c r="E15" s="254" t="s">
        <v>93</v>
      </c>
      <c r="F15" s="231"/>
    </row>
    <row r="16" spans="1:6" ht="18.75" x14ac:dyDescent="0.3">
      <c r="A16" s="255">
        <v>1</v>
      </c>
      <c r="B16" s="256">
        <v>36488787</v>
      </c>
      <c r="C16" s="256">
        <v>1135.4000000000001</v>
      </c>
      <c r="D16" s="257">
        <v>1.2</v>
      </c>
      <c r="E16" s="258">
        <v>7.1</v>
      </c>
      <c r="F16" s="231"/>
    </row>
    <row r="17" spans="1:6" ht="18.75" x14ac:dyDescent="0.3">
      <c r="A17" s="255">
        <v>2</v>
      </c>
      <c r="B17" s="256">
        <v>36426303</v>
      </c>
      <c r="C17" s="256">
        <v>1144.5999999999999</v>
      </c>
      <c r="D17" s="257">
        <v>1.2</v>
      </c>
      <c r="E17" s="257">
        <v>7.2</v>
      </c>
      <c r="F17" s="231"/>
    </row>
    <row r="18" spans="1:6" ht="18.75" x14ac:dyDescent="0.3">
      <c r="A18" s="255">
        <v>3</v>
      </c>
      <c r="B18" s="256">
        <v>36615164</v>
      </c>
      <c r="C18" s="256">
        <v>1144.8</v>
      </c>
      <c r="D18" s="257">
        <v>1.2</v>
      </c>
      <c r="E18" s="257">
        <v>7.2</v>
      </c>
      <c r="F18" s="231"/>
    </row>
    <row r="19" spans="1:6" ht="18.75" x14ac:dyDescent="0.3">
      <c r="A19" s="255">
        <v>4</v>
      </c>
      <c r="B19" s="256">
        <v>36534301</v>
      </c>
      <c r="C19" s="256">
        <v>1144.99</v>
      </c>
      <c r="D19" s="257">
        <v>1.2</v>
      </c>
      <c r="E19" s="257">
        <v>7.2</v>
      </c>
      <c r="F19" s="231"/>
    </row>
    <row r="20" spans="1:6" ht="18.75" x14ac:dyDescent="0.3">
      <c r="A20" s="255">
        <v>5</v>
      </c>
      <c r="B20" s="256">
        <v>36242903</v>
      </c>
      <c r="C20" s="256">
        <v>1161.2</v>
      </c>
      <c r="D20" s="257">
        <v>1.2</v>
      </c>
      <c r="E20" s="257">
        <v>7.3</v>
      </c>
      <c r="F20" s="231"/>
    </row>
    <row r="21" spans="1:6" ht="18.75" x14ac:dyDescent="0.3">
      <c r="A21" s="255">
        <v>6</v>
      </c>
      <c r="B21" s="259"/>
      <c r="C21" s="259"/>
      <c r="D21" s="260"/>
      <c r="E21" s="260"/>
      <c r="F21" s="231"/>
    </row>
    <row r="22" spans="1:6" ht="18.75" x14ac:dyDescent="0.3">
      <c r="A22" s="261" t="s">
        <v>94</v>
      </c>
      <c r="B22" s="262">
        <f>AVERAGE(B16:B21)</f>
        <v>36461491.600000001</v>
      </c>
      <c r="C22" s="263">
        <f>AVERAGE(C16:C21)</f>
        <v>1146.1979999999999</v>
      </c>
      <c r="D22" s="264">
        <f>AVERAGE(D16:D21)</f>
        <v>1.2</v>
      </c>
      <c r="E22" s="264">
        <f>AVERAGE(E16:E21)</f>
        <v>7.2</v>
      </c>
      <c r="F22" s="231"/>
    </row>
    <row r="23" spans="1:6" ht="18.75" x14ac:dyDescent="0.3">
      <c r="A23" s="265" t="s">
        <v>95</v>
      </c>
      <c r="B23" s="266">
        <f>(STDEV(B16:B21)/B22)</f>
        <v>3.8465341420358475E-3</v>
      </c>
      <c r="C23" s="242"/>
      <c r="D23" s="242"/>
      <c r="E23" s="267"/>
      <c r="F23" s="232"/>
    </row>
    <row r="24" spans="1:6" ht="18.75" x14ac:dyDescent="0.3">
      <c r="A24" s="268" t="s">
        <v>51</v>
      </c>
      <c r="B24" s="269">
        <f>COUNT(B16:B21)</f>
        <v>5</v>
      </c>
      <c r="C24" s="270"/>
      <c r="D24" s="271"/>
      <c r="E24" s="272"/>
      <c r="F24" s="232"/>
    </row>
    <row r="25" spans="1:6" ht="18.75" x14ac:dyDescent="0.3">
      <c r="A25" s="235"/>
      <c r="B25" s="235"/>
      <c r="C25" s="235"/>
      <c r="D25" s="235"/>
      <c r="E25" s="241"/>
      <c r="F25" s="232"/>
    </row>
    <row r="26" spans="1:6" ht="18.75" x14ac:dyDescent="0.3">
      <c r="A26" s="236" t="s">
        <v>96</v>
      </c>
      <c r="B26" s="243" t="s">
        <v>97</v>
      </c>
      <c r="C26" s="244"/>
      <c r="D26" s="244"/>
      <c r="E26" s="245"/>
      <c r="F26" s="232"/>
    </row>
    <row r="27" spans="1:6" ht="18.75" x14ac:dyDescent="0.3">
      <c r="A27" s="236"/>
      <c r="B27" s="243" t="s">
        <v>98</v>
      </c>
      <c r="C27" s="244"/>
      <c r="D27" s="244"/>
      <c r="E27" s="245"/>
      <c r="F27" s="232"/>
    </row>
    <row r="28" spans="1:6" ht="18.75" x14ac:dyDescent="0.3">
      <c r="A28" s="236"/>
      <c r="B28" s="246" t="s">
        <v>99</v>
      </c>
      <c r="C28" s="244"/>
      <c r="D28" s="244"/>
      <c r="E28" s="244"/>
      <c r="F28" s="231"/>
    </row>
    <row r="29" spans="1:6" ht="14.25" thickBot="1" x14ac:dyDescent="0.3">
      <c r="A29" s="273"/>
      <c r="B29" s="247"/>
      <c r="C29" s="231"/>
      <c r="D29" s="274"/>
      <c r="E29" s="231"/>
      <c r="F29" s="248"/>
    </row>
    <row r="30" spans="1:6" ht="18.75" x14ac:dyDescent="0.3">
      <c r="A30" s="231"/>
      <c r="B30" s="275" t="s">
        <v>77</v>
      </c>
      <c r="C30" s="275"/>
      <c r="D30" s="276" t="s">
        <v>78</v>
      </c>
      <c r="E30" s="277"/>
      <c r="F30" s="276" t="s">
        <v>79</v>
      </c>
    </row>
    <row r="31" spans="1:6" ht="18.75" x14ac:dyDescent="0.3">
      <c r="A31" s="249" t="s">
        <v>80</v>
      </c>
      <c r="B31" s="278"/>
      <c r="C31" s="250"/>
      <c r="D31" s="278"/>
      <c r="E31" s="232"/>
      <c r="F31" s="279"/>
    </row>
    <row r="32" spans="1:6" ht="18.75" x14ac:dyDescent="0.3">
      <c r="A32" s="249" t="s">
        <v>81</v>
      </c>
      <c r="B32" s="280"/>
      <c r="C32" s="251"/>
      <c r="D32" s="280"/>
      <c r="E32" s="232"/>
      <c r="F32" s="28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chlorhexedine hydrochloride</vt:lpstr>
      <vt:lpstr>micinazole nitrate</vt:lpstr>
      <vt:lpstr>sst miconazole</vt:lpstr>
      <vt:lpstr>sst clorhexedine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Alphy</cp:lastModifiedBy>
  <dcterms:created xsi:type="dcterms:W3CDTF">2005-07-05T10:19:27Z</dcterms:created>
  <dcterms:modified xsi:type="dcterms:W3CDTF">2015-04-16T11:07:53Z</dcterms:modified>
  <cp:category/>
</cp:coreProperties>
</file>