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30" windowWidth="20775" windowHeight="8385" activeTab="1"/>
  </bookViews>
  <sheets>
    <sheet name="Sheet1" sheetId="1" r:id="rId1"/>
    <sheet name="AI_dexamethasone_phosphate" sheetId="2" r:id="rId2"/>
  </sheets>
  <definedNames>
    <definedName name="_xlnm.Print_Area" localSheetId="1">AI_dexamethasone_phosphate!$A$1:$H$79</definedName>
  </definedNames>
  <calcPr calcId="145621"/>
</workbook>
</file>

<file path=xl/calcChain.xml><?xml version="1.0" encoding="utf-8"?>
<calcChain xmlns="http://schemas.openxmlformats.org/spreadsheetml/2006/main">
  <c r="H70" i="2" l="1"/>
  <c r="G70" i="2"/>
  <c r="B68" i="2"/>
  <c r="B67" i="2"/>
  <c r="H66" i="2"/>
  <c r="G66" i="2"/>
  <c r="H62" i="2"/>
  <c r="G62" i="2"/>
  <c r="D48" i="2"/>
  <c r="D49" i="2" s="1"/>
  <c r="B45" i="2"/>
  <c r="F44" i="2"/>
  <c r="F42" i="2"/>
  <c r="D42" i="2"/>
  <c r="G41" i="2"/>
  <c r="E41" i="2"/>
  <c r="B34" i="2"/>
  <c r="D44" i="2" s="1"/>
  <c r="B30" i="2"/>
  <c r="F45" i="2" l="1"/>
  <c r="G40" i="2" s="1"/>
  <c r="D45" i="2"/>
  <c r="D46" i="2" s="1"/>
  <c r="G38" i="2"/>
  <c r="F46" i="2" l="1"/>
  <c r="E38" i="2"/>
  <c r="G39" i="2"/>
  <c r="G42" i="2" s="1"/>
  <c r="E39" i="2"/>
  <c r="E40" i="2"/>
  <c r="E42" i="2"/>
  <c r="D52" i="2" l="1"/>
  <c r="D50" i="2"/>
  <c r="G65" i="2" s="1"/>
  <c r="H65" i="2" s="1"/>
  <c r="G68" i="2"/>
  <c r="H68" i="2" s="1"/>
  <c r="G60" i="2"/>
  <c r="H60" i="2" s="1"/>
  <c r="D51" i="2"/>
  <c r="G59" i="2" l="1"/>
  <c r="H59" i="2" s="1"/>
  <c r="G61" i="2"/>
  <c r="H61" i="2" s="1"/>
  <c r="G64" i="2"/>
  <c r="H64" i="2" s="1"/>
  <c r="G63" i="2"/>
  <c r="H63" i="2" s="1"/>
  <c r="G67" i="2"/>
  <c r="H67" i="2" s="1"/>
  <c r="G69" i="2"/>
  <c r="H69" i="2" s="1"/>
  <c r="H71" i="2" l="1"/>
  <c r="H72" i="2" s="1"/>
  <c r="H73" i="2"/>
</calcChain>
</file>

<file path=xl/sharedStrings.xml><?xml version="1.0" encoding="utf-8"?>
<sst xmlns="http://schemas.openxmlformats.org/spreadsheetml/2006/main" count="91" uniqueCount="82">
  <si>
    <t>Analysis Report</t>
  </si>
  <si>
    <t>Sample Name:</t>
  </si>
  <si>
    <t>Dexalab Injection</t>
  </si>
  <si>
    <t>Laboratory Ref No:</t>
  </si>
  <si>
    <t>NDQD201405427</t>
  </si>
  <si>
    <t>Active Ingredient:</t>
  </si>
  <si>
    <t xml:space="preserve">Dexamethasone Sodium Phosphate BP </t>
  </si>
  <si>
    <t>Label Claim:</t>
  </si>
  <si>
    <t>Dexamethasone Sodium Phosphate BP 4mg</t>
  </si>
  <si>
    <t>Date Analysis Started:</t>
  </si>
  <si>
    <t>2014-05-07 15:31:35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</si>
  <si>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</si>
  <si>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</si>
  <si>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</si>
  <si>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</si>
  <si>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</si>
  <si>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</si>
  <si>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</si>
  <si>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</si>
  <si>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</si>
  <si>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</si>
  <si>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</si>
  <si>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</si>
  <si>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</si>
  <si>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</si>
  <si>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</si>
  <si>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</si>
  <si>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</si>
  <si>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</si>
  <si>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</si>
  <si>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</si>
  <si>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</si>
  <si>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</si>
  <si>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</si>
  <si>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</si>
  <si>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</si>
  <si>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</si>
  <si>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</si>
  <si>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</si>
  <si>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</si>
  <si>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</si>
  <si>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</si>
  <si>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</si>
  <si>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</si>
  <si>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</si>
  <si>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</si>
  <si>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</si>
  <si>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</si>
  <si>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</si>
  <si>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</si>
  <si>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</si>
  <si>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n:</t>
  </si>
  <si>
    <t>Determination of Amoxicillin Content in Sample</t>
  </si>
  <si>
    <t xml:space="preserve">Label Claim: </t>
  </si>
  <si>
    <t>dexamethasone_phosphate</t>
  </si>
  <si>
    <t>Each</t>
  </si>
  <si>
    <t>contains</t>
  </si>
  <si>
    <t>Initial    Sample dilution</t>
  </si>
  <si>
    <t>Sample Vol (mL)</t>
  </si>
  <si>
    <t>Injection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</si>
  <si>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</si>
  <si>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</si>
  <si>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</si>
  <si>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</si>
  <si>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</si>
  <si>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</si>
  <si>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</si>
  <si>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</si>
  <si>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</si>
  <si>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</si>
  <si>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</si>
  <si>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</si>
  <si>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</si>
  <si>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</si>
  <si>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</si>
  <si>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Name</t>
  </si>
  <si>
    <t>Date</t>
  </si>
  <si>
    <t>Signature</t>
  </si>
  <si>
    <t>Analysed by:</t>
  </si>
  <si>
    <t>Reviewed By:</t>
  </si>
  <si>
    <t>Dexamethasone Phosphate</t>
  </si>
  <si>
    <t>WRS/D15/001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</si>
</sst>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\ &quot;mg&quot;"/>
    <numFmt numFmtId="166" formatCode="0.0\ &quot;mL&quot;"/>
    <numFmt numFmtId="167" formatCode="0\ &quot;iu&quot;"/>
    <numFmt numFmtId="168" formatCode="dd\-mmm\-yyyy"/>
  </numFmts>
  <fonts count="10" x14ac:knownFonts="1"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38">
    <xf numFmtId="0" fontId="0" fillId="2" borderId="0" xfId="0" applyFill="1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164" fontId="2" fillId="4" borderId="13" xfId="0" applyNumberFormat="1" applyFont="1" applyFill="1" applyBorder="1" applyAlignment="1">
      <alignment horizontal="center"/>
    </xf>
    <xf numFmtId="10" fontId="1" fillId="3" borderId="11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10" fontId="1" fillId="2" borderId="16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10" fontId="1" fillId="2" borderId="17" xfId="0" applyNumberFormat="1" applyFont="1" applyFill="1" applyBorder="1" applyAlignment="1">
      <alignment horizontal="center" vertical="center"/>
    </xf>
    <xf numFmtId="10" fontId="1" fillId="2" borderId="18" xfId="0" applyNumberFormat="1" applyFont="1" applyFill="1" applyBorder="1" applyAlignment="1">
      <alignment horizontal="center" vertical="center"/>
    </xf>
    <xf numFmtId="10" fontId="2" fillId="3" borderId="19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1" fillId="2" borderId="21" xfId="0" applyFont="1" applyFill="1" applyBorder="1"/>
    <xf numFmtId="0" fontId="7" fillId="2" borderId="21" xfId="0" applyFont="1" applyFill="1" applyBorder="1" applyAlignment="1">
      <alignment horizontal="right" vertical="center" wrapText="1"/>
    </xf>
    <xf numFmtId="0" fontId="2" fillId="5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2" fontId="2" fillId="5" borderId="0" xfId="0" applyNumberFormat="1" applyFont="1" applyFill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166" fontId="2" fillId="5" borderId="0" xfId="0" applyNumberFormat="1" applyFont="1" applyFill="1" applyAlignment="1" applyProtection="1">
      <alignment horizontal="center"/>
      <protection locked="0"/>
    </xf>
    <xf numFmtId="167" fontId="2" fillId="5" borderId="0" xfId="0" applyNumberFormat="1" applyFont="1" applyFill="1" applyAlignment="1" applyProtection="1">
      <alignment horizontal="center"/>
      <protection locked="0"/>
    </xf>
    <xf numFmtId="0" fontId="1" fillId="5" borderId="16" xfId="0" applyFont="1" applyFill="1" applyBorder="1" applyAlignment="1" applyProtection="1">
      <alignment horizontal="center"/>
      <protection locked="0"/>
    </xf>
    <xf numFmtId="0" fontId="1" fillId="5" borderId="17" xfId="0" applyFont="1" applyFill="1" applyBorder="1" applyAlignment="1" applyProtection="1">
      <alignment horizontal="center"/>
      <protection locked="0"/>
    </xf>
    <xf numFmtId="0" fontId="1" fillId="5" borderId="18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5" borderId="0" xfId="0" applyFont="1" applyFill="1" applyAlignment="1" applyProtection="1">
      <alignment horizontal="left"/>
      <protection locked="0"/>
    </xf>
    <xf numFmtId="168" fontId="1" fillId="5" borderId="0" xfId="0" applyNumberFormat="1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 applyProtection="1">
      <alignment horizontal="left"/>
      <protection locked="0"/>
    </xf>
    <xf numFmtId="0" fontId="2" fillId="2" borderId="0" xfId="0" applyFont="1" applyFill="1"/>
    <xf numFmtId="15" fontId="1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vertical="center" wrapText="1"/>
    </xf>
    <xf numFmtId="0" fontId="8" fillId="2" borderId="0" xfId="0" applyFont="1" applyFill="1"/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right"/>
    </xf>
    <xf numFmtId="2" fontId="2" fillId="2" borderId="16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5" borderId="22" xfId="0" applyFont="1" applyFill="1" applyBorder="1" applyAlignment="1" applyProtection="1">
      <alignment horizontal="center"/>
      <protection locked="0"/>
    </xf>
    <xf numFmtId="0" fontId="2" fillId="5" borderId="23" xfId="0" applyFont="1" applyFill="1" applyBorder="1" applyAlignment="1" applyProtection="1">
      <alignment horizontal="center"/>
      <protection locked="0"/>
    </xf>
    <xf numFmtId="0" fontId="2" fillId="5" borderId="27" xfId="0" applyFont="1" applyFill="1" applyBorder="1" applyAlignment="1" applyProtection="1">
      <alignment horizontal="center"/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5" borderId="28" xfId="0" applyFont="1" applyFill="1" applyBorder="1" applyAlignment="1" applyProtection="1">
      <alignment horizontal="center"/>
      <protection locked="0"/>
    </xf>
    <xf numFmtId="0" fontId="2" fillId="5" borderId="29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30" xfId="0" applyFont="1" applyFill="1" applyBorder="1" applyAlignment="1" applyProtection="1">
      <alignment horizontal="center"/>
      <protection locked="0"/>
    </xf>
    <xf numFmtId="2" fontId="1" fillId="2" borderId="31" xfId="0" applyNumberFormat="1" applyFont="1" applyFill="1" applyBorder="1" applyAlignment="1">
      <alignment horizontal="center"/>
    </xf>
    <xf numFmtId="10" fontId="2" fillId="4" borderId="25" xfId="0" applyNumberFormat="1" applyFont="1" applyFill="1" applyBorder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/>
    <xf numFmtId="0" fontId="2" fillId="2" borderId="2" xfId="0" applyFont="1" applyFill="1" applyBorder="1" applyProtection="1">
      <protection locked="0"/>
    </xf>
    <xf numFmtId="0" fontId="1" fillId="2" borderId="2" xfId="0" applyFont="1" applyFill="1" applyBorder="1"/>
    <xf numFmtId="0" fontId="1" fillId="2" borderId="31" xfId="0" applyFont="1" applyFill="1" applyBorder="1" applyAlignment="1">
      <alignment horizontal="right"/>
    </xf>
    <xf numFmtId="0" fontId="1" fillId="2" borderId="32" xfId="0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right"/>
    </xf>
    <xf numFmtId="0" fontId="2" fillId="5" borderId="35" xfId="0" applyFont="1" applyFill="1" applyBorder="1" applyAlignment="1" applyProtection="1">
      <alignment horizontal="center"/>
      <protection locked="0"/>
    </xf>
    <xf numFmtId="0" fontId="1" fillId="2" borderId="26" xfId="0" applyFont="1" applyFill="1" applyBorder="1" applyAlignment="1">
      <alignment horizontal="right"/>
    </xf>
    <xf numFmtId="2" fontId="1" fillId="3" borderId="36" xfId="0" applyNumberFormat="1" applyFont="1" applyFill="1" applyBorder="1" applyAlignment="1">
      <alignment horizontal="center"/>
    </xf>
    <xf numFmtId="2" fontId="1" fillId="4" borderId="36" xfId="0" applyNumberFormat="1" applyFont="1" applyFill="1" applyBorder="1" applyAlignment="1">
      <alignment horizontal="center"/>
    </xf>
    <xf numFmtId="0" fontId="2" fillId="5" borderId="36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>
      <alignment horizontal="right"/>
    </xf>
    <xf numFmtId="2" fontId="1" fillId="3" borderId="3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43" xfId="0" applyFont="1" applyFill="1" applyBorder="1" applyAlignment="1">
      <alignment horizontal="left" vertical="center" wrapText="1"/>
    </xf>
    <xf numFmtId="0" fontId="7" fillId="2" borderId="31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left" vertical="center" wrapText="1"/>
    </xf>
    <xf numFmtId="0" fontId="2" fillId="2" borderId="4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2" fontId="1" fillId="5" borderId="16" xfId="0" applyNumberFormat="1" applyFont="1" applyFill="1" applyBorder="1" applyAlignment="1" applyProtection="1">
      <alignment horizontal="center" vertical="center"/>
      <protection locked="0"/>
    </xf>
    <xf numFmtId="2" fontId="1" fillId="5" borderId="17" xfId="0" applyNumberFormat="1" applyFont="1" applyFill="1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2" fillId="5" borderId="0" xfId="0" applyFont="1" applyFill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left"/>
      <protection locked="0"/>
    </xf>
    <xf numFmtId="0" fontId="7" fillId="2" borderId="38" xfId="0" applyFont="1" applyFill="1" applyBorder="1" applyAlignment="1">
      <alignment horizontal="justify" vertical="center" wrapText="1"/>
    </xf>
    <xf numFmtId="0" fontId="7" fillId="2" borderId="39" xfId="0" applyFont="1" applyFill="1" applyBorder="1" applyAlignment="1">
      <alignment horizontal="justify" vertical="center" wrapText="1"/>
    </xf>
    <xf numFmtId="0" fontId="7" fillId="2" borderId="40" xfId="0" applyFont="1" applyFill="1" applyBorder="1" applyAlignment="1">
      <alignment horizontal="justify" vertical="center" wrapText="1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left" vertical="center" wrapText="1"/>
    </xf>
    <xf numFmtId="0" fontId="7" fillId="2" borderId="39" xfId="0" applyFont="1" applyFill="1" applyBorder="1" applyAlignment="1">
      <alignment horizontal="left" vertical="center" wrapText="1"/>
    </xf>
    <xf numFmtId="0" fontId="7" fillId="2" borderId="4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88"/>
  <sheetViews>
    <sheetView tabSelected="1" view="pageBreakPreview" topLeftCell="A16" zoomScale="70" zoomScaleNormal="75" workbookViewId="0">
      <selection activeCell="C34" sqref="C34"/>
    </sheetView>
  </sheetViews>
  <sheetFormatPr defaultRowHeight="18.75" x14ac:dyDescent="0.3"/>
  <cols>
    <col min="1" max="1" width="52.7109375" style="26" customWidth="1"/>
    <col min="2" max="2" width="22.140625" style="26" customWidth="1"/>
    <col min="3" max="3" width="38.42578125" style="26" customWidth="1"/>
    <col min="4" max="4" width="23.140625" style="26" customWidth="1"/>
    <col min="5" max="5" width="26" style="26" customWidth="1"/>
    <col min="6" max="6" width="25.42578125" style="26" customWidth="1"/>
    <col min="7" max="7" width="28.140625" style="26" customWidth="1"/>
    <col min="8" max="8" width="30.42578125" style="26" customWidth="1"/>
    <col min="9" max="9" width="22.28515625" style="26" customWidth="1"/>
    <col min="10" max="10" width="9.140625" style="26" customWidth="1"/>
  </cols>
  <sheetData>
    <row r="17" spans="1:12" x14ac:dyDescent="0.3">
      <c r="A17" s="28" t="s">
        <v>0</v>
      </c>
      <c r="B17" s="28"/>
    </row>
    <row r="18" spans="1:12" x14ac:dyDescent="0.3">
      <c r="A18" s="74" t="s">
        <v>1</v>
      </c>
      <c r="B18" s="128" t="s">
        <v>2</v>
      </c>
      <c r="C18" s="128"/>
    </row>
    <row r="19" spans="1:12" x14ac:dyDescent="0.3">
      <c r="A19" s="74" t="s">
        <v>3</v>
      </c>
      <c r="B19" s="70" t="s">
        <v>4</v>
      </c>
      <c r="C19" s="72"/>
    </row>
    <row r="20" spans="1:12" x14ac:dyDescent="0.3">
      <c r="A20" s="74" t="s">
        <v>5</v>
      </c>
      <c r="B20" s="70" t="s">
        <v>6</v>
      </c>
      <c r="C20" s="72"/>
    </row>
    <row r="21" spans="1:12" x14ac:dyDescent="0.3">
      <c r="A21" s="74" t="s">
        <v>7</v>
      </c>
      <c r="B21" s="129" t="s">
        <v>8</v>
      </c>
      <c r="C21" s="129"/>
    </row>
    <row r="22" spans="1:12" x14ac:dyDescent="0.3">
      <c r="A22" s="74" t="s">
        <v>9</v>
      </c>
      <c r="B22" s="73" t="s">
        <v>10</v>
      </c>
      <c r="C22" s="72"/>
    </row>
    <row r="23" spans="1:12" x14ac:dyDescent="0.3">
      <c r="A23" s="74" t="s">
        <v>11</v>
      </c>
      <c r="B23" s="71"/>
      <c r="C23" s="72"/>
    </row>
    <row r="24" spans="1:12" x14ac:dyDescent="0.3">
      <c r="A24" s="74"/>
      <c r="B24" s="75"/>
    </row>
    <row r="25" spans="1:12" x14ac:dyDescent="0.3">
      <c r="A25" s="76" t="s">
        <v>12</v>
      </c>
      <c r="B25" s="75"/>
    </row>
    <row r="26" spans="1:12" x14ac:dyDescent="0.3">
      <c r="A26" s="25" t="s">
        <v>13</v>
      </c>
      <c r="B26" s="56" t="s">
        <v>80</v>
      </c>
    </row>
    <row r="27" spans="1:12" x14ac:dyDescent="0.3">
      <c r="A27" s="26" t="s">
        <v>14</v>
      </c>
      <c r="B27" s="57" t="s">
        <v>81</v>
      </c>
    </row>
    <row r="28" spans="1:12" ht="19.5" customHeight="1" x14ac:dyDescent="0.3">
      <c r="A28" s="26" t="s">
        <v>15</v>
      </c>
      <c r="B28" s="58">
        <v>87.06</v>
      </c>
    </row>
    <row r="29" spans="1:12" s="22" customFormat="1" ht="15.75" customHeight="1" x14ac:dyDescent="0.3">
      <c r="A29" s="26" t="s">
        <v>16</v>
      </c>
      <c r="B29" s="57">
        <v>0</v>
      </c>
      <c r="C29" s="130" t="s">
        <v>17</v>
      </c>
      <c r="D29" s="131"/>
      <c r="E29" s="132"/>
      <c r="G29" s="36"/>
      <c r="H29" s="36"/>
      <c r="I29" s="36"/>
      <c r="J29" s="36"/>
    </row>
    <row r="30" spans="1:12" s="22" customFormat="1" ht="19.5" customHeight="1" x14ac:dyDescent="0.3">
      <c r="A30" s="26" t="s">
        <v>18</v>
      </c>
      <c r="B30" s="56">
        <f>B28-B29</f>
        <v>87.06</v>
      </c>
      <c r="C30" s="23"/>
      <c r="D30" s="23"/>
      <c r="E30" s="24"/>
      <c r="G30" s="36"/>
      <c r="H30" s="36"/>
      <c r="I30" s="36"/>
      <c r="J30" s="36"/>
    </row>
    <row r="31" spans="1:12" s="22" customFormat="1" ht="17.25" customHeight="1" x14ac:dyDescent="0.3">
      <c r="A31" s="26" t="s">
        <v>19</v>
      </c>
      <c r="B31" s="59">
        <v>472.45</v>
      </c>
      <c r="C31" s="135" t="s">
        <v>20</v>
      </c>
      <c r="D31" s="136"/>
      <c r="E31" s="136"/>
      <c r="F31" s="137"/>
      <c r="G31" s="36"/>
      <c r="H31" s="36"/>
      <c r="I31" s="36"/>
      <c r="J31" s="36"/>
    </row>
    <row r="32" spans="1:12" s="22" customFormat="1" ht="17.25" customHeight="1" x14ac:dyDescent="0.3">
      <c r="A32" s="26" t="s">
        <v>21</v>
      </c>
      <c r="B32" s="59">
        <v>516.41</v>
      </c>
      <c r="C32" s="135" t="s">
        <v>22</v>
      </c>
      <c r="D32" s="136"/>
      <c r="E32" s="136"/>
      <c r="F32" s="137"/>
      <c r="G32" s="36"/>
      <c r="H32" s="36"/>
      <c r="I32" s="36"/>
      <c r="J32" s="77"/>
      <c r="K32" s="77"/>
      <c r="L32" s="78"/>
    </row>
    <row r="33" spans="1:12" s="22" customFormat="1" ht="17.25" customHeight="1" x14ac:dyDescent="0.3">
      <c r="A33" s="26"/>
      <c r="B33" s="79"/>
      <c r="C33" s="37"/>
      <c r="D33" s="37"/>
      <c r="E33" s="37"/>
      <c r="F33" s="37"/>
      <c r="G33" s="36"/>
      <c r="H33" s="36"/>
      <c r="I33" s="36"/>
      <c r="J33" s="77"/>
      <c r="K33" s="77"/>
      <c r="L33" s="78"/>
    </row>
    <row r="34" spans="1:12" s="22" customFormat="1" x14ac:dyDescent="0.3">
      <c r="A34" s="26" t="s">
        <v>23</v>
      </c>
      <c r="B34" s="17">
        <f>B31/B32</f>
        <v>0.91487384055304899</v>
      </c>
      <c r="C34" s="27" t="s">
        <v>24</v>
      </c>
      <c r="D34" s="27"/>
      <c r="E34" s="27"/>
      <c r="G34" s="36"/>
      <c r="H34" s="36"/>
      <c r="I34" s="36"/>
      <c r="J34" s="77"/>
      <c r="K34" s="77"/>
      <c r="L34" s="78"/>
    </row>
    <row r="35" spans="1:12" s="22" customFormat="1" ht="19.5" customHeight="1" x14ac:dyDescent="0.3">
      <c r="A35" s="26"/>
      <c r="B35" s="80"/>
      <c r="E35" s="27"/>
      <c r="G35" s="36"/>
      <c r="H35" s="36"/>
      <c r="I35" s="36"/>
      <c r="J35" s="77"/>
      <c r="K35" s="77"/>
      <c r="L35" s="78"/>
    </row>
    <row r="36" spans="1:12" s="22" customFormat="1" ht="15.75" customHeight="1" x14ac:dyDescent="0.3">
      <c r="A36" s="18" t="s">
        <v>25</v>
      </c>
      <c r="B36" s="87">
        <v>100</v>
      </c>
      <c r="C36" s="27"/>
      <c r="D36" s="133" t="s">
        <v>26</v>
      </c>
      <c r="E36" s="134"/>
      <c r="F36" s="133" t="s">
        <v>27</v>
      </c>
      <c r="G36" s="134"/>
      <c r="H36" s="36"/>
      <c r="I36" s="36"/>
      <c r="J36" s="77"/>
      <c r="K36" s="77"/>
      <c r="L36" s="78"/>
    </row>
    <row r="37" spans="1:12" s="22" customFormat="1" ht="15.75" customHeight="1" x14ac:dyDescent="0.3">
      <c r="A37" s="19" t="s">
        <v>28</v>
      </c>
      <c r="B37" s="88">
        <v>25</v>
      </c>
      <c r="C37" s="81" t="s">
        <v>29</v>
      </c>
      <c r="D37" s="82" t="s">
        <v>30</v>
      </c>
      <c r="E37" s="83" t="s">
        <v>31</v>
      </c>
      <c r="F37" s="82" t="s">
        <v>30</v>
      </c>
      <c r="G37" s="83" t="s">
        <v>31</v>
      </c>
      <c r="H37" s="36"/>
      <c r="I37" s="36"/>
      <c r="J37" s="77"/>
      <c r="K37" s="77"/>
      <c r="L37" s="78"/>
    </row>
    <row r="38" spans="1:12" s="22" customFormat="1" ht="21.75" customHeight="1" x14ac:dyDescent="0.3">
      <c r="A38" s="19" t="s">
        <v>32</v>
      </c>
      <c r="B38" s="88">
        <v>50</v>
      </c>
      <c r="C38" s="67">
        <v>1</v>
      </c>
      <c r="D38" s="89">
        <v>29155193</v>
      </c>
      <c r="E38" s="3">
        <f>IF(ISBLANK(D38),"-",$D$48/$D$45*D38)</f>
        <v>35430981.007435687</v>
      </c>
      <c r="F38" s="92">
        <v>28402829</v>
      </c>
      <c r="G38" s="8">
        <f>IF(ISBLANK(F38),"-",$D$48/$F$45*F38)</f>
        <v>35704662.662058301</v>
      </c>
      <c r="H38" s="36"/>
      <c r="I38" s="36"/>
      <c r="J38" s="77"/>
      <c r="K38" s="77"/>
      <c r="L38" s="78"/>
    </row>
    <row r="39" spans="1:12" s="22" customFormat="1" ht="21.75" customHeight="1" x14ac:dyDescent="0.3">
      <c r="A39" s="19" t="s">
        <v>33</v>
      </c>
      <c r="B39" s="88">
        <v>1</v>
      </c>
      <c r="C39" s="68">
        <v>2</v>
      </c>
      <c r="D39" s="90">
        <v>29203550</v>
      </c>
      <c r="E39" s="4">
        <f>IF(ISBLANK(D39),"-",$D$48/$D$45*D39)</f>
        <v>35489747.071806327</v>
      </c>
      <c r="F39" s="58">
        <v>28401601</v>
      </c>
      <c r="G39" s="9">
        <f>IF(ISBLANK(F39),"-",$D$48/$F$45*F39)</f>
        <v>35703118.966331758</v>
      </c>
      <c r="H39" s="36"/>
      <c r="I39" s="36"/>
      <c r="J39" s="77"/>
      <c r="K39" s="77"/>
      <c r="L39" s="78"/>
    </row>
    <row r="40" spans="1:12" ht="21.75" customHeight="1" x14ac:dyDescent="0.3">
      <c r="A40" s="19" t="s">
        <v>34</v>
      </c>
      <c r="B40" s="88">
        <v>1</v>
      </c>
      <c r="C40" s="68">
        <v>3</v>
      </c>
      <c r="D40" s="90">
        <v>29221354</v>
      </c>
      <c r="E40" s="4">
        <f>IF(ISBLANK(D40),"-",$D$48/$D$45*D40)</f>
        <v>35511383.463849984</v>
      </c>
      <c r="F40" s="58">
        <v>28417256</v>
      </c>
      <c r="G40" s="9">
        <f>IF(ISBLANK(F40),"-",$D$48/$F$45*F40)</f>
        <v>35722798.572682746</v>
      </c>
      <c r="J40" s="77"/>
      <c r="K40" s="77"/>
      <c r="L40" s="31"/>
    </row>
    <row r="41" spans="1:12" ht="21.75" customHeight="1" x14ac:dyDescent="0.3">
      <c r="A41" s="19" t="s">
        <v>35</v>
      </c>
      <c r="B41" s="88">
        <v>1</v>
      </c>
      <c r="C41" s="69">
        <v>4</v>
      </c>
      <c r="D41" s="91"/>
      <c r="E41" s="5" t="str">
        <f>IF(ISBLANK(D41),"-",$D$48/$D$45*D41)</f>
        <v>-</v>
      </c>
      <c r="F41" s="93"/>
      <c r="G41" s="10" t="str">
        <f>IF(ISBLANK(F41),"-",$D$48/$F$45*F41)</f>
        <v>-</v>
      </c>
      <c r="J41" s="77"/>
      <c r="K41" s="77"/>
      <c r="L41" s="31"/>
    </row>
    <row r="42" spans="1:12" ht="22.5" customHeight="1" x14ac:dyDescent="0.3">
      <c r="A42" s="19" t="s">
        <v>36</v>
      </c>
      <c r="B42" s="88">
        <v>1</v>
      </c>
      <c r="C42" s="84" t="s">
        <v>37</v>
      </c>
      <c r="D42" s="103">
        <f>AVERAGE(D38:D41)</f>
        <v>29193365.666666668</v>
      </c>
      <c r="E42" s="6">
        <f>AVERAGE(E38:E41)</f>
        <v>35477370.514364004</v>
      </c>
      <c r="F42" s="7">
        <f>AVERAGE(F38:F41)</f>
        <v>28407228.666666668</v>
      </c>
      <c r="G42" s="6">
        <f>AVERAGE(G38:G41)</f>
        <v>35710193.400357604</v>
      </c>
    </row>
    <row r="43" spans="1:12" ht="21.75" customHeight="1" x14ac:dyDescent="0.3">
      <c r="A43" s="19" t="s">
        <v>38</v>
      </c>
      <c r="B43" s="58">
        <v>1</v>
      </c>
      <c r="C43" s="104" t="s">
        <v>39</v>
      </c>
      <c r="D43" s="105">
        <v>16.53</v>
      </c>
      <c r="E43" s="31"/>
      <c r="F43" s="94">
        <v>15.98</v>
      </c>
    </row>
    <row r="44" spans="1:12" ht="21.75" customHeight="1" x14ac:dyDescent="0.3">
      <c r="A44" s="19" t="s">
        <v>40</v>
      </c>
      <c r="B44" s="58">
        <v>1</v>
      </c>
      <c r="C44" s="106" t="s">
        <v>41</v>
      </c>
      <c r="D44" s="107">
        <f>D43*$B$34</f>
        <v>15.122864584341901</v>
      </c>
      <c r="E44" s="32"/>
      <c r="F44" s="11">
        <f>F43*$B$34</f>
        <v>14.619683972037723</v>
      </c>
    </row>
    <row r="45" spans="1:12" ht="19.5" customHeight="1" x14ac:dyDescent="0.3">
      <c r="A45" s="19" t="s">
        <v>42</v>
      </c>
      <c r="B45" s="32">
        <f>(B44/B43)*(B42/B41)*(B40/B39)*(B38/B37)*B36</f>
        <v>200</v>
      </c>
      <c r="C45" s="106" t="s">
        <v>43</v>
      </c>
      <c r="D45" s="108">
        <f>D44*$B$30/100</f>
        <v>13.16596590712806</v>
      </c>
      <c r="E45" s="33"/>
      <c r="F45" s="12">
        <f>F44*$B$30/100</f>
        <v>12.727896866056042</v>
      </c>
    </row>
    <row r="46" spans="1:12" ht="19.5" customHeight="1" x14ac:dyDescent="0.3">
      <c r="A46" s="115" t="s">
        <v>44</v>
      </c>
      <c r="B46" s="116"/>
      <c r="C46" s="106" t="s">
        <v>45</v>
      </c>
      <c r="D46" s="107">
        <f>D45/$B$45</f>
        <v>6.5829829535640302E-2</v>
      </c>
      <c r="E46" s="33"/>
      <c r="F46" s="13">
        <f>F45/$B$45</f>
        <v>6.3639484330280216E-2</v>
      </c>
    </row>
    <row r="47" spans="1:12" ht="19.5" customHeight="1" x14ac:dyDescent="0.3">
      <c r="A47" s="117"/>
      <c r="B47" s="118"/>
      <c r="C47" s="106" t="s">
        <v>46</v>
      </c>
      <c r="D47" s="109">
        <v>0.08</v>
      </c>
      <c r="F47" s="34"/>
    </row>
    <row r="48" spans="1:12" x14ac:dyDescent="0.3">
      <c r="C48" s="106" t="s">
        <v>47</v>
      </c>
      <c r="D48" s="12">
        <f>D47*$B$45</f>
        <v>16</v>
      </c>
      <c r="F48" s="34"/>
    </row>
    <row r="49" spans="1:8" ht="19.5" customHeight="1" x14ac:dyDescent="0.3">
      <c r="C49" s="110" t="s">
        <v>48</v>
      </c>
      <c r="D49" s="111">
        <f>D48/B34</f>
        <v>17.48875013228913</v>
      </c>
      <c r="F49" s="35"/>
    </row>
    <row r="50" spans="1:8" x14ac:dyDescent="0.3">
      <c r="C50" s="22" t="s">
        <v>49</v>
      </c>
      <c r="D50" s="14">
        <f>AVERAGE(E38:E41,G38:G41)</f>
        <v>35593781.957360797</v>
      </c>
      <c r="F50" s="35"/>
    </row>
    <row r="51" spans="1:8" x14ac:dyDescent="0.3">
      <c r="C51" s="20" t="s">
        <v>50</v>
      </c>
      <c r="D51" s="15">
        <f>STDEV(E38:E41,G38:G41)/D50</f>
        <v>3.6633569378044404E-3</v>
      </c>
      <c r="F51" s="35"/>
    </row>
    <row r="52" spans="1:8" ht="19.5" customHeight="1" x14ac:dyDescent="0.3">
      <c r="C52" s="21" t="s">
        <v>51</v>
      </c>
      <c r="D52" s="16">
        <f>COUNT(E38:E41,G38:G41)</f>
        <v>6</v>
      </c>
      <c r="F52" s="35"/>
    </row>
    <row r="54" spans="1:8" x14ac:dyDescent="0.3">
      <c r="A54" s="28" t="s">
        <v>12</v>
      </c>
      <c r="B54" s="29" t="s">
        <v>52</v>
      </c>
    </row>
    <row r="55" spans="1:8" x14ac:dyDescent="0.3">
      <c r="A55" s="27" t="s">
        <v>53</v>
      </c>
      <c r="B55" s="30">
        <v>1</v>
      </c>
      <c r="C55" s="26" t="s">
        <v>54</v>
      </c>
    </row>
    <row r="56" spans="1:8" x14ac:dyDescent="0.3">
      <c r="A56" s="26" t="s">
        <v>55</v>
      </c>
      <c r="B56" s="62">
        <v>1</v>
      </c>
      <c r="C56" s="38" t="s">
        <v>56</v>
      </c>
      <c r="D56" s="63">
        <v>4</v>
      </c>
      <c r="E56" s="27" t="s">
        <v>54</v>
      </c>
      <c r="F56" s="38"/>
    </row>
    <row r="57" spans="1:8" ht="19.5" customHeight="1" x14ac:dyDescent="0.3">
      <c r="F57" s="38"/>
    </row>
    <row r="58" spans="1:8" s="22" customFormat="1" ht="15.75" customHeight="1" x14ac:dyDescent="0.3">
      <c r="A58" s="18" t="s">
        <v>57</v>
      </c>
      <c r="B58" s="60">
        <v>1</v>
      </c>
      <c r="C58" s="27"/>
      <c r="D58" s="85" t="s">
        <v>58</v>
      </c>
      <c r="E58" s="43" t="s">
        <v>59</v>
      </c>
      <c r="F58" s="43" t="s">
        <v>30</v>
      </c>
      <c r="G58" s="43" t="s">
        <v>60</v>
      </c>
      <c r="H58" s="81" t="s">
        <v>61</v>
      </c>
    </row>
    <row r="59" spans="1:8" s="22" customFormat="1" ht="15.75" customHeight="1" x14ac:dyDescent="0.3">
      <c r="A59" s="19" t="s">
        <v>62</v>
      </c>
      <c r="B59" s="61">
        <v>1</v>
      </c>
      <c r="C59" s="119" t="s">
        <v>63</v>
      </c>
      <c r="D59" s="123">
        <v>2</v>
      </c>
      <c r="E59" s="44">
        <v>1</v>
      </c>
      <c r="F59" s="64">
        <v>34313666</v>
      </c>
      <c r="G59" s="47">
        <f>IF(ISBLANK(F59),"-",(F59/$D$50*$D$47*$B$67)*$B$56/$D$59)</f>
        <v>3.8561416194666474</v>
      </c>
      <c r="H59" s="48">
        <f t="shared" ref="H59:H70" si="0">IF(ISBLANK($D$59),"Enter Smp Vol",IF(ISBLANK(F59),"-",G59/$D$56))</f>
        <v>0.96403540486666184</v>
      </c>
    </row>
    <row r="60" spans="1:8" s="22" customFormat="1" ht="21.75" customHeight="1" x14ac:dyDescent="0.3">
      <c r="A60" s="19" t="s">
        <v>64</v>
      </c>
      <c r="B60" s="61">
        <v>100</v>
      </c>
      <c r="C60" s="120"/>
      <c r="D60" s="124"/>
      <c r="E60" s="45">
        <v>2</v>
      </c>
      <c r="F60" s="65">
        <v>34314334</v>
      </c>
      <c r="G60" s="49">
        <f>IF(ISBLANK(F60),"-",(F60/$D$50*$D$47*$B$67)*$B$56/$D$59)</f>
        <v>3.8562166887583347</v>
      </c>
      <c r="H60" s="50">
        <f t="shared" si="0"/>
        <v>0.96405417218958367</v>
      </c>
    </row>
    <row r="61" spans="1:8" s="22" customFormat="1" ht="21.75" customHeight="1" x14ac:dyDescent="0.3">
      <c r="A61" s="19" t="s">
        <v>65</v>
      </c>
      <c r="B61" s="61">
        <v>1</v>
      </c>
      <c r="C61" s="120"/>
      <c r="D61" s="124"/>
      <c r="E61" s="45">
        <v>3</v>
      </c>
      <c r="F61" s="65">
        <v>34333585</v>
      </c>
      <c r="G61" s="49">
        <f>IF(ISBLANK(F61),"-",(F61/$D$50*$D$47*$B$67)*$B$56/$D$59)</f>
        <v>3.8583801003365772</v>
      </c>
      <c r="H61" s="50">
        <f t="shared" si="0"/>
        <v>0.9645950250841443</v>
      </c>
    </row>
    <row r="62" spans="1:8" ht="22.5" customHeight="1" x14ac:dyDescent="0.3">
      <c r="A62" s="19" t="s">
        <v>66</v>
      </c>
      <c r="B62" s="61">
        <v>1</v>
      </c>
      <c r="C62" s="121"/>
      <c r="D62" s="125"/>
      <c r="E62" s="46">
        <v>4</v>
      </c>
      <c r="F62" s="66"/>
      <c r="G62" s="95" t="str">
        <f>IF(ISBLANK(F62),"-",(F62/$D$50*$D$47*$B$67)*$B$56/$D$59)</f>
        <v>-</v>
      </c>
      <c r="H62" s="50" t="str">
        <f t="shared" si="0"/>
        <v>-</v>
      </c>
    </row>
    <row r="63" spans="1:8" ht="21.75" customHeight="1" x14ac:dyDescent="0.3">
      <c r="A63" s="19" t="s">
        <v>67</v>
      </c>
      <c r="B63" s="61">
        <v>1</v>
      </c>
      <c r="C63" s="119" t="s">
        <v>68</v>
      </c>
      <c r="D63" s="123">
        <v>2</v>
      </c>
      <c r="E63" s="44">
        <v>1</v>
      </c>
      <c r="F63" s="64">
        <v>34588342</v>
      </c>
      <c r="G63" s="47">
        <f>IF(ISBLANK(F63),"-",(F63/$D$50*$D$47*$B$67)*$B$56/$D$63)</f>
        <v>3.8870094828849315</v>
      </c>
      <c r="H63" s="48">
        <f t="shared" si="0"/>
        <v>0.97175237072123288</v>
      </c>
    </row>
    <row r="64" spans="1:8" ht="21.75" customHeight="1" x14ac:dyDescent="0.3">
      <c r="A64" s="19" t="s">
        <v>69</v>
      </c>
      <c r="B64" s="61">
        <v>1</v>
      </c>
      <c r="C64" s="120"/>
      <c r="D64" s="124"/>
      <c r="E64" s="45">
        <v>2</v>
      </c>
      <c r="F64" s="65">
        <v>34679150</v>
      </c>
      <c r="G64" s="49">
        <f>IF(ISBLANK(F64),"-",(F64/$D$50*$D$47*$B$67)*$B$56/$D$63)</f>
        <v>3.8972144113871945</v>
      </c>
      <c r="H64" s="50">
        <f t="shared" si="0"/>
        <v>0.97430360284679862</v>
      </c>
    </row>
    <row r="65" spans="1:9" ht="21.75" customHeight="1" x14ac:dyDescent="0.3">
      <c r="A65" s="19" t="s">
        <v>70</v>
      </c>
      <c r="B65" s="61">
        <v>1</v>
      </c>
      <c r="C65" s="120"/>
      <c r="D65" s="124"/>
      <c r="E65" s="45">
        <v>3</v>
      </c>
      <c r="F65" s="65">
        <v>34650274</v>
      </c>
      <c r="G65" s="49">
        <f>IF(ISBLANK(F65),"-",(F65/$D$50*$D$47*$B$67)*$B$56/$D$63)</f>
        <v>3.8939693502094199</v>
      </c>
      <c r="H65" s="50">
        <f t="shared" si="0"/>
        <v>0.97349233755235498</v>
      </c>
    </row>
    <row r="66" spans="1:9" ht="21.75" customHeight="1" x14ac:dyDescent="0.3">
      <c r="A66" s="19" t="s">
        <v>71</v>
      </c>
      <c r="B66" s="61">
        <v>1</v>
      </c>
      <c r="C66" s="121"/>
      <c r="D66" s="125">
        <v>1</v>
      </c>
      <c r="E66" s="46">
        <v>4</v>
      </c>
      <c r="F66" s="66"/>
      <c r="G66" s="95" t="str">
        <f>IF(ISBLANK(F66),"-",(F66/$D$50*$D$47*$B$67)*$B$56/$D$63)</f>
        <v>-</v>
      </c>
      <c r="H66" s="51" t="str">
        <f t="shared" si="0"/>
        <v>-</v>
      </c>
    </row>
    <row r="67" spans="1:9" ht="21.75" customHeight="1" x14ac:dyDescent="0.3">
      <c r="A67" s="19" t="s">
        <v>72</v>
      </c>
      <c r="B67" s="68">
        <f>(B66/B65)*(B64/B63)*(B62/B61)*(B60/B59)*B58</f>
        <v>100</v>
      </c>
      <c r="C67" s="119" t="s">
        <v>73</v>
      </c>
      <c r="D67" s="123">
        <v>2</v>
      </c>
      <c r="E67" s="44">
        <v>1</v>
      </c>
      <c r="F67" s="64">
        <v>35214237</v>
      </c>
      <c r="G67" s="47">
        <f>IF(ISBLANK(F67),"-",(F67/$D$50*$D$47*$B$67)*$B$56/$D$67)</f>
        <v>3.9573470492328724</v>
      </c>
      <c r="H67" s="50">
        <f t="shared" si="0"/>
        <v>0.9893367623082181</v>
      </c>
    </row>
    <row r="68" spans="1:9" ht="21.75" customHeight="1" x14ac:dyDescent="0.3">
      <c r="A68" s="101" t="s">
        <v>74</v>
      </c>
      <c r="B68" s="102">
        <f>(D47*B67)/D56*B56</f>
        <v>2</v>
      </c>
      <c r="C68" s="120"/>
      <c r="D68" s="124"/>
      <c r="E68" s="45">
        <v>2</v>
      </c>
      <c r="F68" s="65">
        <v>35209210</v>
      </c>
      <c r="G68" s="49">
        <f>IF(ISBLANK(F68),"-",(F68/$D$50*$D$47*$B$67)*$B$56/$D$67)</f>
        <v>3.9567821190991741</v>
      </c>
      <c r="H68" s="50">
        <f t="shared" si="0"/>
        <v>0.98919552977479352</v>
      </c>
    </row>
    <row r="69" spans="1:9" ht="21" customHeight="1" x14ac:dyDescent="0.3">
      <c r="A69" s="115" t="s">
        <v>44</v>
      </c>
      <c r="B69" s="126"/>
      <c r="C69" s="120"/>
      <c r="D69" s="124"/>
      <c r="E69" s="45">
        <v>3</v>
      </c>
      <c r="F69" s="65">
        <v>35304265</v>
      </c>
      <c r="G69" s="49">
        <f>IF(ISBLANK(F69),"-",(F69/$D$50*$D$47*$B$67)*$B$56/$D$67)</f>
        <v>3.9674643219753816</v>
      </c>
      <c r="H69" s="50">
        <f t="shared" si="0"/>
        <v>0.99186608049384539</v>
      </c>
    </row>
    <row r="70" spans="1:9" ht="21.75" customHeight="1" x14ac:dyDescent="0.3">
      <c r="A70" s="117"/>
      <c r="B70" s="127"/>
      <c r="C70" s="122"/>
      <c r="D70" s="125"/>
      <c r="E70" s="46">
        <v>4</v>
      </c>
      <c r="F70" s="66"/>
      <c r="G70" s="95" t="str">
        <f>IF(ISBLANK(F70),"-",(F70/$D$50*$D$47*$B$67)*$B$56/$D$67)</f>
        <v>-</v>
      </c>
      <c r="H70" s="51" t="str">
        <f t="shared" si="0"/>
        <v>-</v>
      </c>
    </row>
    <row r="71" spans="1:9" x14ac:dyDescent="0.3">
      <c r="A71" s="39"/>
      <c r="B71" s="39"/>
      <c r="C71" s="39"/>
      <c r="E71" s="39"/>
      <c r="F71" s="40"/>
      <c r="G71" s="22" t="s">
        <v>37</v>
      </c>
      <c r="H71" s="96">
        <f>AVERAGE(H59:H70)</f>
        <v>0.97584792064862591</v>
      </c>
    </row>
    <row r="72" spans="1:9" x14ac:dyDescent="0.3">
      <c r="C72" s="39"/>
      <c r="E72" s="39"/>
      <c r="F72" s="40"/>
      <c r="G72" s="20" t="s">
        <v>50</v>
      </c>
      <c r="H72" s="52">
        <f>STDEV(H59:H70)/H71</f>
        <v>1.1721251721106499E-2</v>
      </c>
    </row>
    <row r="73" spans="1:9" ht="19.5" customHeight="1" x14ac:dyDescent="0.3">
      <c r="A73" s="39"/>
      <c r="B73" s="39"/>
      <c r="C73" s="40"/>
      <c r="E73" s="41"/>
      <c r="F73" s="40"/>
      <c r="G73" s="21" t="s">
        <v>51</v>
      </c>
      <c r="H73" s="53">
        <f>COUNT(H59:H70)</f>
        <v>9</v>
      </c>
    </row>
    <row r="74" spans="1:9" s="112" customFormat="1" x14ac:dyDescent="0.3">
      <c r="C74" s="32"/>
      <c r="E74" s="33"/>
      <c r="F74" s="32"/>
      <c r="G74" s="113"/>
      <c r="H74" s="114"/>
    </row>
    <row r="75" spans="1:9" s="112" customFormat="1" x14ac:dyDescent="0.3">
      <c r="C75" s="32"/>
      <c r="E75" s="33"/>
      <c r="F75" s="32"/>
      <c r="G75" s="113"/>
      <c r="H75" s="114"/>
    </row>
    <row r="76" spans="1:9" ht="19.5" customHeight="1" x14ac:dyDescent="0.3">
      <c r="A76" s="55"/>
      <c r="B76" s="54"/>
      <c r="C76" s="54"/>
      <c r="D76" s="54"/>
      <c r="E76" s="54"/>
      <c r="F76" s="54"/>
      <c r="G76" s="54"/>
      <c r="H76" s="54"/>
      <c r="I76" s="42"/>
    </row>
    <row r="77" spans="1:9" x14ac:dyDescent="0.3">
      <c r="B77" s="38" t="s">
        <v>75</v>
      </c>
      <c r="E77" s="40" t="s">
        <v>76</v>
      </c>
      <c r="F77" s="42"/>
      <c r="G77" s="40" t="s">
        <v>77</v>
      </c>
    </row>
    <row r="78" spans="1:9" ht="83.1" customHeight="1" x14ac:dyDescent="0.3">
      <c r="A78" s="86" t="s">
        <v>78</v>
      </c>
      <c r="B78" s="97"/>
      <c r="C78" s="97"/>
      <c r="E78" s="1"/>
      <c r="G78" s="98"/>
      <c r="H78" s="98"/>
    </row>
    <row r="79" spans="1:9" ht="83.1" customHeight="1" x14ac:dyDescent="0.3">
      <c r="A79" s="86" t="s">
        <v>79</v>
      </c>
      <c r="B79" s="99"/>
      <c r="C79" s="99"/>
      <c r="E79" s="2"/>
      <c r="F79" s="42"/>
      <c r="G79" s="100"/>
      <c r="H79" s="100"/>
    </row>
    <row r="80" spans="1:9" x14ac:dyDescent="0.3">
      <c r="A80" s="39"/>
      <c r="B80" s="39"/>
      <c r="C80" s="40"/>
      <c r="D80" s="41"/>
      <c r="E80" s="40"/>
      <c r="F80" s="40"/>
      <c r="G80" s="42"/>
    </row>
    <row r="81" spans="1:7" x14ac:dyDescent="0.3">
      <c r="A81" s="39"/>
      <c r="B81" s="39"/>
      <c r="C81" s="40"/>
      <c r="D81" s="41"/>
      <c r="E81" s="40"/>
      <c r="F81" s="40"/>
      <c r="G81" s="42"/>
    </row>
    <row r="82" spans="1:7" x14ac:dyDescent="0.3">
      <c r="A82" s="39"/>
      <c r="B82" s="39"/>
      <c r="C82" s="40"/>
      <c r="D82" s="41"/>
      <c r="E82" s="40"/>
      <c r="F82" s="40"/>
      <c r="G82" s="42"/>
    </row>
    <row r="83" spans="1:7" x14ac:dyDescent="0.3">
      <c r="A83" s="39"/>
      <c r="B83" s="39"/>
      <c r="C83" s="40"/>
      <c r="D83" s="41"/>
      <c r="E83" s="40"/>
      <c r="F83" s="40"/>
      <c r="G83" s="42"/>
    </row>
    <row r="84" spans="1:7" x14ac:dyDescent="0.3">
      <c r="A84" s="39"/>
      <c r="B84" s="39"/>
      <c r="C84" s="40"/>
      <c r="D84" s="41"/>
      <c r="E84" s="40"/>
      <c r="F84" s="40"/>
      <c r="G84" s="42"/>
    </row>
    <row r="85" spans="1:7" x14ac:dyDescent="0.3">
      <c r="A85" s="39"/>
      <c r="B85" s="39"/>
      <c r="C85" s="40"/>
      <c r="D85" s="41"/>
      <c r="E85" s="40"/>
      <c r="F85" s="40"/>
      <c r="G85" s="42"/>
    </row>
    <row r="86" spans="1:7" x14ac:dyDescent="0.3">
      <c r="A86" s="39"/>
      <c r="B86" s="39"/>
      <c r="C86" s="40"/>
      <c r="D86" s="41"/>
      <c r="E86" s="40"/>
      <c r="F86" s="40"/>
      <c r="G86" s="42"/>
    </row>
    <row r="87" spans="1:7" x14ac:dyDescent="0.3">
      <c r="A87" s="39"/>
      <c r="B87" s="39"/>
      <c r="C87" s="40"/>
      <c r="D87" s="41"/>
      <c r="E87" s="40"/>
      <c r="F87" s="40"/>
      <c r="G87" s="42"/>
    </row>
    <row r="88" spans="1:7" x14ac:dyDescent="0.3">
      <c r="A88" s="39"/>
      <c r="B88" s="39"/>
      <c r="C88" s="40"/>
      <c r="D88" s="41"/>
      <c r="E88" s="40"/>
      <c r="F88" s="40"/>
      <c r="G88" s="42"/>
    </row>
  </sheetData>
  <sheetProtection formatCells="0" formatColumns="0" formatRows="0" insertColumns="0" insertRows="0" insertHyperlinks="0" deleteColumns="0" deleteRows="0" sort="0" autoFilter="0" pivotTables="0"/>
  <mergeCells count="15">
    <mergeCell ref="B18:C18"/>
    <mergeCell ref="B21:C21"/>
    <mergeCell ref="C29:E29"/>
    <mergeCell ref="D36:E36"/>
    <mergeCell ref="F36:G36"/>
    <mergeCell ref="C31:F31"/>
    <mergeCell ref="C32:F32"/>
    <mergeCell ref="A46:B47"/>
    <mergeCell ref="C59:C62"/>
    <mergeCell ref="C67:C70"/>
    <mergeCell ref="C63:C66"/>
    <mergeCell ref="D59:D62"/>
    <mergeCell ref="D63:D66"/>
    <mergeCell ref="D67:D70"/>
    <mergeCell ref="A69:B70"/>
  </mergeCells>
  <printOptions horizontalCentered="1" verticalCentered="1"/>
  <pageMargins left="0.7" right="0.7" top="0.75" bottom="0.75" header="0.3" footer="0.3"/>
  <pageSetup paperSize="9" scale="30" fitToHeight="2" orientation="landscape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AI_dexamethasone_phosphate</vt:lpstr>
      <vt:lpstr>AI_dexamethasone_phosphate!Print_Area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dcterms:created xsi:type="dcterms:W3CDTF">2005-07-05T10:19:27Z</dcterms:created>
  <dcterms:modified xsi:type="dcterms:W3CDTF">2014-10-01T10:14:34Z</dcterms:modified>
  <cp:category/>
</cp:coreProperties>
</file>